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I:\fas\documents\Food and Nutrition Services\Donated Foods\USDA Foods Processing Packet 24-25\"/>
    </mc:Choice>
  </mc:AlternateContent>
  <xr:revisionPtr revIDLastSave="0" documentId="8_{84E858D4-5C90-429F-8905-BB159A4E9156}" xr6:coauthVersionLast="47" xr6:coauthVersionMax="47" xr10:uidLastSave="{00000000-0000-0000-0000-000000000000}"/>
  <workbookProtection workbookAlgorithmName="SHA-512" workbookHashValue="IDWgJ+SoHIaqsx49h2udrNASKj/wVftjNiRrz9Cx2XMiPPYi8H/cD/ZBjT2NW6FUhtjcQHDb9RywffZZlT5a/g==" workbookSaltValue="e2pFNHy0+muDzMUOj1OLpw==" workbookSpinCount="100000" lockStructure="1"/>
  <bookViews>
    <workbookView xWindow="-120" yWindow="-120" windowWidth="29040" windowHeight="16440" firstSheet="1" activeTab="4" xr2:uid="{00000000-000D-0000-FFFF-FFFF00000000}"/>
  </bookViews>
  <sheets>
    <sheet name="Total Sheet" sheetId="91" state="hidden" r:id="rId1"/>
    <sheet name="Instructions" sheetId="79" r:id="rId2"/>
    <sheet name="DATA 24 25" sheetId="85" state="hidden" r:id="rId3"/>
    <sheet name="10case minimum" sheetId="84" state="hidden" r:id="rId4"/>
    <sheet name="Overview Sheet" sheetId="1" r:id="rId5"/>
    <sheet name="Direct Delivery (Brown Box)" sheetId="90" r:id="rId6"/>
    <sheet name="DoD Fresh" sheetId="86" r:id="rId7"/>
    <sheet name="Alpha (FFS)" sheetId="2" r:id="rId8"/>
    <sheet name="Alpha (NOI)" sheetId="3" r:id="rId9"/>
    <sheet name="Bake Crafters (NOI)" sheetId="4" r:id="rId10"/>
    <sheet name="Bongards (FFS)" sheetId="7" r:id="rId11"/>
    <sheet name="Bongards (NOI)" sheetId="8" r:id="rId12"/>
    <sheet name="Brookwood - Pork (FFS)" sheetId="9" r:id="rId13"/>
    <sheet name="Brookwood - Turkey (FFS)" sheetId="10" r:id="rId14"/>
    <sheet name="Butterball (FFS)" sheetId="81" r:id="rId15"/>
    <sheet name="Butterball (NOI)" sheetId="80" r:id="rId16"/>
    <sheet name="Cargill-Sunny Fresh (FFS)" sheetId="11" r:id="rId17"/>
    <sheet name="Cargill-Sunny Fresh (NOI)" sheetId="12" r:id="rId18"/>
    <sheet name="Cavendish (NOI)" sheetId="13" r:id="rId19"/>
    <sheet name="Cherry Central - Cherries (FFS)" sheetId="14" r:id="rId20"/>
    <sheet name="Cherry Central - Apples (FFS)" sheetId="15" r:id="rId21"/>
    <sheet name="Classic Delight (NOI)" sheetId="16" r:id="rId22"/>
    <sheet name="Conagra (NOI)" sheetId="17" r:id="rId23"/>
    <sheet name="Foster Farms (NOI)" sheetId="82" r:id="rId24"/>
    <sheet name="Gold Creek (FFS)" sheetId="18" r:id="rId25"/>
    <sheet name="Gold Creek (NOI)" sheetId="19" r:id="rId26"/>
    <sheet name="High Liner (FFS)" sheetId="20" r:id="rId27"/>
    <sheet name="High Liner (NOI)" sheetId="21" r:id="rId28"/>
    <sheet name="Hormel-Jennie-O (FFS)" sheetId="22" r:id="rId29"/>
    <sheet name="Hormel-Jennie-O (NOI)" sheetId="23" r:id="rId30"/>
    <sheet name="IFS - Beef (FFS)" sheetId="72" r:id="rId31"/>
    <sheet name="IFS - Beef (NOI)" sheetId="75" r:id="rId32"/>
    <sheet name="IFS - 100103 Chicken (FFS)" sheetId="71" r:id="rId33"/>
    <sheet name="IFS - 100103 Chicken (NOI)" sheetId="74" r:id="rId34"/>
    <sheet name="IFS - 100113 Chicken (FFS)" sheetId="73" r:id="rId35"/>
    <sheet name="IFS - 100113 Chicken (NOI)" sheetId="76" r:id="rId36"/>
    <sheet name="J.T.M. - Beef (FFS)" sheetId="24" r:id="rId37"/>
    <sheet name="J.T.M - Beef (NOI)" sheetId="25" r:id="rId38"/>
    <sheet name="J.T.M.  - Cheese (FFS)" sheetId="26" r:id="rId39"/>
    <sheet name="J.T.M. - Cheese (NOI)" sheetId="27" r:id="rId40"/>
    <sheet name="J.T.M. - Pork (FFS)" sheetId="29" r:id="rId41"/>
    <sheet name="J.T.M. - Pork (NOI)" sheetId="28" r:id="rId42"/>
    <sheet name="J.T.M. - Turkey (FFS)" sheetId="31" r:id="rId43"/>
    <sheet name="J.T.M. - Turkey (NOI)" sheetId="30" r:id="rId44"/>
    <sheet name="Land O Lakes (NOI)" sheetId="32" r:id="rId45"/>
    <sheet name="Los Cabos (FFS)" sheetId="33" r:id="rId46"/>
    <sheet name="Los Cabos (NOI)" sheetId="34" r:id="rId47"/>
    <sheet name="McCain - Sweet Potatoes (NOI)" sheetId="35" r:id="rId48"/>
    <sheet name="McCain - Potatoes (NOI)" sheetId="36" r:id="rId49"/>
    <sheet name="Nardone Bros (FFS)" sheetId="37" r:id="rId50"/>
    <sheet name="Nardone Bros (NOI)" sheetId="38" r:id="rId51"/>
    <sheet name="NFG - Apples (FFS)" sheetId="39" r:id="rId52"/>
    <sheet name="NFG - Apples (NOI)" sheetId="42" r:id="rId53"/>
    <sheet name="NFG - Peaches (FFS)" sheetId="40" r:id="rId54"/>
    <sheet name="NFG - Peaches (NOI)" sheetId="43" r:id="rId55"/>
    <sheet name="NFG - Pears (FFS)" sheetId="41" r:id="rId56"/>
    <sheet name="NFG - Pears (NOI)" sheetId="44" r:id="rId57"/>
    <sheet name="Nick's Famous BBQ (FFS)" sheetId="45" r:id="rId58"/>
    <sheet name="Ott's (FFS)" sheetId="46" r:id="rId59"/>
    <sheet name="Ott's (NOI)" sheetId="87" r:id="rId60"/>
    <sheet name="Peterson Farms (NOI)" sheetId="47" r:id="rId61"/>
    <sheet name="Pilgrims-GoldKist (FFS)" sheetId="49" r:id="rId62"/>
    <sheet name="Pilgrims-GoldKist (NOI)" sheetId="48" r:id="rId63"/>
    <sheet name="Red Gold (FFS)" sheetId="77" r:id="rId64"/>
    <sheet name="Red Gold (NOI)" sheetId="50" r:id="rId65"/>
    <sheet name="Rich Chicks (FFS)" sheetId="51" r:id="rId66"/>
    <sheet name="Rich Chicks (NOI)" sheetId="52" r:id="rId67"/>
    <sheet name="Rich's (FFS)" sheetId="53" r:id="rId68"/>
    <sheet name="Rich's (NOI)" sheetId="54" r:id="rId69"/>
    <sheet name="Richland Hills (NOI)" sheetId="55" r:id="rId70"/>
    <sheet name="S&amp;F Foods (NOI)" sheetId="83" r:id="rId71"/>
    <sheet name="S.A. Piazza (NOI)" sheetId="56" r:id="rId72"/>
    <sheet name="Schwan's - Cheese (NOI)" sheetId="63" r:id="rId73"/>
    <sheet name="Schwan's - Chicken (NOI)" sheetId="59" r:id="rId74"/>
    <sheet name="Smuckers (NOI)" sheetId="64" r:id="rId75"/>
    <sheet name="Tasty Brands (FFS)" sheetId="61" r:id="rId76"/>
    <sheet name="Tasty Brands (NOI)" sheetId="65" r:id="rId77"/>
    <sheet name="Tyson - Beef (NOI)" sheetId="66" r:id="rId78"/>
    <sheet name="Tyson - Cheese (NOI)" sheetId="68" r:id="rId79"/>
    <sheet name="Tyson - Chicken (NOI)" sheetId="69" r:id="rId80"/>
    <sheet name="Tyson - Pork (NOI)" sheetId="67" r:id="rId81"/>
    <sheet name="Yang's 5th Taste (FFS)" sheetId="62" r:id="rId82"/>
    <sheet name="Yang's 5th Taste (NOI)" sheetId="70" r:id="rId83"/>
  </sheets>
  <externalReferences>
    <externalReference r:id="rId84"/>
  </externalReferences>
  <definedNames>
    <definedName name="_xlnm._FilterDatabase" localSheetId="2" hidden="1">'DATA 24 25'!$A$1:$G$699</definedName>
    <definedName name="_xlnm.Print_Area" localSheetId="2">'DATA 24 25'!$A$1:$G$650</definedName>
    <definedName name="_xlnm.Print_Area" localSheetId="76">'Tasty Brands (NOI)'!$A$1:$X$80</definedName>
    <definedName name="_xlnm.Print_Titles" localSheetId="5">'Direct Delivery (Brown Box)'!$1:$7</definedName>
    <definedName name="upload">[1]upload!$A$1:$IV$65536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97" i="85" l="1"/>
  <c r="D2" i="85"/>
  <c r="C696" i="85"/>
  <c r="C695" i="85" l="1"/>
  <c r="B66" i="1"/>
  <c r="B72" i="1"/>
  <c r="B71" i="1"/>
  <c r="B70" i="1"/>
  <c r="B69" i="1"/>
  <c r="B68" i="1"/>
  <c r="B64" i="1"/>
  <c r="B63" i="1"/>
  <c r="B62" i="1"/>
  <c r="B61" i="1"/>
  <c r="B60" i="1"/>
  <c r="B56" i="1"/>
  <c r="B54" i="1"/>
  <c r="B52" i="1"/>
  <c r="B51" i="1"/>
  <c r="B50" i="1"/>
  <c r="B49" i="1"/>
  <c r="B47" i="1"/>
  <c r="B46" i="1"/>
  <c r="B45" i="1"/>
  <c r="B44" i="1"/>
  <c r="B43" i="1"/>
  <c r="B42" i="1"/>
  <c r="B40" i="1"/>
  <c r="B39" i="1"/>
  <c r="B38" i="1"/>
  <c r="B36" i="1"/>
  <c r="B35" i="1"/>
  <c r="J19" i="22"/>
  <c r="J9" i="22"/>
  <c r="J10" i="20"/>
  <c r="J11" i="20"/>
  <c r="J12" i="20"/>
  <c r="J13" i="20"/>
  <c r="J14" i="20"/>
  <c r="J15" i="20"/>
  <c r="J16" i="20"/>
  <c r="J17" i="20"/>
  <c r="J18" i="20"/>
  <c r="J9" i="20"/>
  <c r="K28" i="33" l="1"/>
  <c r="T9" i="90" l="1"/>
  <c r="S90" i="90"/>
  <c r="K28" i="77" l="1"/>
  <c r="D3" i="83" l="1"/>
  <c r="D3" i="87"/>
  <c r="K40" i="18" l="1"/>
  <c r="L31" i="81"/>
  <c r="M31" i="81"/>
  <c r="N31" i="81"/>
  <c r="O31" i="81"/>
  <c r="P31" i="81"/>
  <c r="Q31" i="81"/>
  <c r="R31" i="81"/>
  <c r="S31" i="81"/>
  <c r="K31" i="81"/>
  <c r="EOD4" i="91" l="1"/>
  <c r="EOE4" i="91"/>
  <c r="EOF4" i="91"/>
  <c r="EOG4" i="91"/>
  <c r="EOH4" i="91"/>
  <c r="EOI4" i="91"/>
  <c r="EOJ4" i="91"/>
  <c r="EOK4" i="91"/>
  <c r="DEX4" i="91"/>
  <c r="DEY4" i="91"/>
  <c r="DEZ4" i="91"/>
  <c r="DFA4" i="91"/>
  <c r="DFB4" i="91"/>
  <c r="DFC4" i="91"/>
  <c r="DFD4" i="91"/>
  <c r="DFE4" i="91"/>
  <c r="DEW4" i="91"/>
  <c r="DEM4" i="91"/>
  <c r="DEN4" i="91"/>
  <c r="DEO4" i="91"/>
  <c r="DEP4" i="91"/>
  <c r="DEQ4" i="91"/>
  <c r="DER4" i="91"/>
  <c r="DES4" i="91"/>
  <c r="DET4" i="91"/>
  <c r="DEL4" i="91"/>
  <c r="DEB4" i="91"/>
  <c r="DEC4" i="91"/>
  <c r="DED4" i="91"/>
  <c r="DEE4" i="91"/>
  <c r="DEF4" i="91"/>
  <c r="DEG4" i="91"/>
  <c r="DEH4" i="91"/>
  <c r="DEI4" i="91"/>
  <c r="DEA4" i="91"/>
  <c r="DCT4" i="91"/>
  <c r="COE4" i="91"/>
  <c r="COF4" i="91"/>
  <c r="COG4" i="91"/>
  <c r="COH4" i="91"/>
  <c r="COI4" i="91"/>
  <c r="COJ4" i="91"/>
  <c r="COK4" i="91"/>
  <c r="COL4" i="91"/>
  <c r="COD4" i="91"/>
  <c r="FAC4" i="91" l="1"/>
  <c r="FAD4" i="91"/>
  <c r="FAE4" i="91"/>
  <c r="FAF4" i="91"/>
  <c r="FAG4" i="91"/>
  <c r="FAH4" i="91"/>
  <c r="FAI4" i="91"/>
  <c r="FAJ4" i="91"/>
  <c r="FAB4" i="91"/>
  <c r="EZR4" i="91"/>
  <c r="EZS4" i="91"/>
  <c r="EZT4" i="91"/>
  <c r="EZU4" i="91"/>
  <c r="EZV4" i="91"/>
  <c r="EZW4" i="91"/>
  <c r="EZX4" i="91"/>
  <c r="EZY4" i="91"/>
  <c r="EZQ4" i="91"/>
  <c r="EZG4" i="91"/>
  <c r="EZH4" i="91"/>
  <c r="EZI4" i="91"/>
  <c r="EZJ4" i="91"/>
  <c r="EZK4" i="91"/>
  <c r="EZL4" i="91"/>
  <c r="EZM4" i="91"/>
  <c r="EZN4" i="91"/>
  <c r="EZF4" i="91"/>
  <c r="EYV4" i="91"/>
  <c r="EYW4" i="91"/>
  <c r="EYX4" i="91"/>
  <c r="EYY4" i="91"/>
  <c r="EYZ4" i="91"/>
  <c r="EZA4" i="91"/>
  <c r="EZB4" i="91"/>
  <c r="EZC4" i="91"/>
  <c r="EYU4" i="91"/>
  <c r="EYK4" i="91"/>
  <c r="EYL4" i="91"/>
  <c r="EYM4" i="91"/>
  <c r="EYN4" i="91"/>
  <c r="EYO4" i="91"/>
  <c r="EYP4" i="91"/>
  <c r="EYQ4" i="91"/>
  <c r="EYR4" i="91"/>
  <c r="EYJ4" i="91"/>
  <c r="EXZ4" i="91"/>
  <c r="EYA4" i="91"/>
  <c r="EYB4" i="91"/>
  <c r="EYC4" i="91"/>
  <c r="EYD4" i="91"/>
  <c r="EYE4" i="91"/>
  <c r="EYF4" i="91"/>
  <c r="EYG4" i="91"/>
  <c r="EXY4" i="91"/>
  <c r="ERZ4" i="91"/>
  <c r="ESA4" i="91"/>
  <c r="ESB4" i="91"/>
  <c r="ESC4" i="91"/>
  <c r="ESD4" i="91"/>
  <c r="ESE4" i="91"/>
  <c r="ESF4" i="91"/>
  <c r="ESG4" i="91"/>
  <c r="ERY4" i="91"/>
  <c r="EPK4" i="91"/>
  <c r="EPL4" i="91"/>
  <c r="EPM4" i="91"/>
  <c r="EPN4" i="91"/>
  <c r="EPO4" i="91"/>
  <c r="EPP4" i="91"/>
  <c r="EPQ4" i="91"/>
  <c r="EPR4" i="91"/>
  <c r="EPJ4" i="91"/>
  <c r="EOZ4" i="91"/>
  <c r="EPA4" i="91"/>
  <c r="EPB4" i="91"/>
  <c r="EPC4" i="91"/>
  <c r="EPD4" i="91"/>
  <c r="EPE4" i="91"/>
  <c r="EPF4" i="91"/>
  <c r="EPG4" i="91"/>
  <c r="EOY4" i="91"/>
  <c r="EOO4" i="91"/>
  <c r="EOP4" i="91"/>
  <c r="EOQ4" i="91"/>
  <c r="EOR4" i="91"/>
  <c r="EOS4" i="91"/>
  <c r="EOT4" i="91"/>
  <c r="EOU4" i="91"/>
  <c r="EOV4" i="91"/>
  <c r="EON4" i="91"/>
  <c r="EOC4" i="91"/>
  <c r="EMA4" i="91"/>
  <c r="EMB4" i="91"/>
  <c r="EMC4" i="91"/>
  <c r="EMD4" i="91"/>
  <c r="EME4" i="91"/>
  <c r="EMF4" i="91"/>
  <c r="EMG4" i="91"/>
  <c r="EMH4" i="91"/>
  <c r="ELZ4" i="91"/>
  <c r="ELP4" i="91"/>
  <c r="ELQ4" i="91"/>
  <c r="ELR4" i="91"/>
  <c r="ELS4" i="91"/>
  <c r="ELT4" i="91"/>
  <c r="ELU4" i="91"/>
  <c r="ELV4" i="91"/>
  <c r="ELW4" i="91"/>
  <c r="ELO4" i="91"/>
  <c r="ELE4" i="91"/>
  <c r="ELF4" i="91"/>
  <c r="ELG4" i="91"/>
  <c r="ELH4" i="91"/>
  <c r="ELI4" i="91"/>
  <c r="ELJ4" i="91"/>
  <c r="ELK4" i="91"/>
  <c r="ELL4" i="91"/>
  <c r="ELD4" i="91"/>
  <c r="EKT4" i="91"/>
  <c r="EKU4" i="91"/>
  <c r="EKV4" i="91"/>
  <c r="EKW4" i="91"/>
  <c r="EKX4" i="91"/>
  <c r="EKY4" i="91"/>
  <c r="EKZ4" i="91"/>
  <c r="ELA4" i="91"/>
  <c r="EKS4" i="91"/>
  <c r="EJL4" i="91"/>
  <c r="EJM4" i="91"/>
  <c r="EJN4" i="91"/>
  <c r="EJO4" i="91"/>
  <c r="EJP4" i="91"/>
  <c r="EJQ4" i="91"/>
  <c r="EJR4" i="91"/>
  <c r="EJS4" i="91"/>
  <c r="EJK4" i="91"/>
  <c r="EJA4" i="91"/>
  <c r="EJB4" i="91"/>
  <c r="EJC4" i="91"/>
  <c r="EJD4" i="91"/>
  <c r="EJE4" i="91"/>
  <c r="EJF4" i="91"/>
  <c r="EJG4" i="91"/>
  <c r="EJH4" i="91"/>
  <c r="EIZ4" i="91"/>
  <c r="EIP4" i="91"/>
  <c r="EIQ4" i="91"/>
  <c r="EIR4" i="91"/>
  <c r="EIS4" i="91"/>
  <c r="EIT4" i="91"/>
  <c r="EIU4" i="91"/>
  <c r="EIV4" i="91"/>
  <c r="EIW4" i="91"/>
  <c r="EIO4" i="91"/>
  <c r="EIE4" i="91"/>
  <c r="EIF4" i="91"/>
  <c r="EIG4" i="91"/>
  <c r="EIH4" i="91"/>
  <c r="EII4" i="91"/>
  <c r="EIJ4" i="91"/>
  <c r="EIK4" i="91"/>
  <c r="EIL4" i="91"/>
  <c r="EID4" i="91"/>
  <c r="EHT4" i="91"/>
  <c r="EHU4" i="91"/>
  <c r="EHV4" i="91"/>
  <c r="EHW4" i="91"/>
  <c r="EHX4" i="91"/>
  <c r="EHY4" i="91"/>
  <c r="EHZ4" i="91"/>
  <c r="EIA4" i="91"/>
  <c r="EHS4" i="91"/>
  <c r="EHI4" i="91"/>
  <c r="EHJ4" i="91"/>
  <c r="EHK4" i="91"/>
  <c r="EHL4" i="91"/>
  <c r="EHM4" i="91"/>
  <c r="EHN4" i="91"/>
  <c r="EHO4" i="91"/>
  <c r="EHP4" i="91"/>
  <c r="EHH4" i="91"/>
  <c r="EGX4" i="91"/>
  <c r="EGY4" i="91"/>
  <c r="EGZ4" i="91"/>
  <c r="EHA4" i="91"/>
  <c r="EHB4" i="91"/>
  <c r="EHC4" i="91"/>
  <c r="EHD4" i="91"/>
  <c r="EHE4" i="91"/>
  <c r="EGW4" i="91"/>
  <c r="EGM4" i="91"/>
  <c r="EGN4" i="91"/>
  <c r="EGO4" i="91"/>
  <c r="EGP4" i="91"/>
  <c r="EGQ4" i="91"/>
  <c r="EGR4" i="91"/>
  <c r="EGS4" i="91"/>
  <c r="EGT4" i="91"/>
  <c r="EGL4" i="91"/>
  <c r="EGB4" i="91"/>
  <c r="EGC4" i="91"/>
  <c r="EGD4" i="91"/>
  <c r="EGE4" i="91"/>
  <c r="EGF4" i="91"/>
  <c r="EGG4" i="91"/>
  <c r="EGH4" i="91"/>
  <c r="EGI4" i="91"/>
  <c r="EGA4" i="91"/>
  <c r="EFQ4" i="91"/>
  <c r="EFR4" i="91"/>
  <c r="EFS4" i="91"/>
  <c r="EFT4" i="91"/>
  <c r="EFU4" i="91"/>
  <c r="EFV4" i="91"/>
  <c r="EFW4" i="91"/>
  <c r="EFX4" i="91"/>
  <c r="EFP4" i="91"/>
  <c r="EFF4" i="91"/>
  <c r="EFG4" i="91"/>
  <c r="EFH4" i="91"/>
  <c r="EFI4" i="91"/>
  <c r="EFJ4" i="91"/>
  <c r="EFK4" i="91"/>
  <c r="EFL4" i="91"/>
  <c r="EFM4" i="91"/>
  <c r="EFE4" i="91"/>
  <c r="EEU4" i="91"/>
  <c r="EEV4" i="91"/>
  <c r="EEW4" i="91"/>
  <c r="EEX4" i="91"/>
  <c r="EEY4" i="91"/>
  <c r="EEZ4" i="91"/>
  <c r="EFA4" i="91"/>
  <c r="EFB4" i="91"/>
  <c r="EET4" i="91"/>
  <c r="ECK4" i="91"/>
  <c r="EBU4" i="91"/>
  <c r="EBV4" i="91"/>
  <c r="EBW4" i="91"/>
  <c r="EBX4" i="91"/>
  <c r="EBY4" i="91"/>
  <c r="EBZ4" i="91"/>
  <c r="ECA4" i="91"/>
  <c r="ECB4" i="91"/>
  <c r="EBT4" i="91"/>
  <c r="EBJ4" i="91"/>
  <c r="EBK4" i="91"/>
  <c r="EBL4" i="91"/>
  <c r="EBM4" i="91"/>
  <c r="EBN4" i="91"/>
  <c r="EBO4" i="91"/>
  <c r="EBP4" i="91"/>
  <c r="EBQ4" i="91"/>
  <c r="EBI4" i="91"/>
  <c r="EAN4" i="91"/>
  <c r="EAO4" i="91"/>
  <c r="EAP4" i="91"/>
  <c r="EAQ4" i="91"/>
  <c r="EAR4" i="91"/>
  <c r="EAS4" i="91"/>
  <c r="EAT4" i="91"/>
  <c r="EAU4" i="91"/>
  <c r="EAM4" i="91"/>
  <c r="EAC4" i="91"/>
  <c r="EAD4" i="91"/>
  <c r="EAE4" i="91"/>
  <c r="EAF4" i="91"/>
  <c r="EAG4" i="91"/>
  <c r="EAH4" i="91"/>
  <c r="EAI4" i="91"/>
  <c r="EAJ4" i="91"/>
  <c r="EAB4" i="91"/>
  <c r="DZR4" i="91"/>
  <c r="DZS4" i="91"/>
  <c r="DZT4" i="91"/>
  <c r="DZU4" i="91"/>
  <c r="DZV4" i="91"/>
  <c r="DZW4" i="91"/>
  <c r="DZX4" i="91"/>
  <c r="DZY4" i="91"/>
  <c r="DZQ4" i="91"/>
  <c r="DZG4" i="91"/>
  <c r="DZH4" i="91"/>
  <c r="DZI4" i="91"/>
  <c r="DZJ4" i="91"/>
  <c r="DZK4" i="91"/>
  <c r="DZL4" i="91"/>
  <c r="DZM4" i="91"/>
  <c r="DZN4" i="91"/>
  <c r="DZF4" i="91"/>
  <c r="DVT4" i="91"/>
  <c r="DVU4" i="91"/>
  <c r="DVV4" i="91"/>
  <c r="DVW4" i="91"/>
  <c r="DVX4" i="91"/>
  <c r="DVY4" i="91"/>
  <c r="DVZ4" i="91"/>
  <c r="DWA4" i="91"/>
  <c r="DVS4" i="91"/>
  <c r="DNP4" i="91"/>
  <c r="DNQ4" i="91"/>
  <c r="DNR4" i="91"/>
  <c r="DNS4" i="91"/>
  <c r="DNT4" i="91"/>
  <c r="DNU4" i="91"/>
  <c r="DNV4" i="91"/>
  <c r="DNW4" i="91"/>
  <c r="DNO4" i="91"/>
  <c r="DNE4" i="91"/>
  <c r="DNF4" i="91"/>
  <c r="DNG4" i="91"/>
  <c r="DNH4" i="91"/>
  <c r="DNI4" i="91"/>
  <c r="DNJ4" i="91"/>
  <c r="DNK4" i="91"/>
  <c r="DNL4" i="91"/>
  <c r="DND4" i="91"/>
  <c r="DGI4" i="91"/>
  <c r="DDQ4" i="91"/>
  <c r="DDR4" i="91"/>
  <c r="DDS4" i="91"/>
  <c r="DDT4" i="91"/>
  <c r="DDU4" i="91"/>
  <c r="DDV4" i="91"/>
  <c r="DDW4" i="91"/>
  <c r="DDX4" i="91"/>
  <c r="DDP4" i="91"/>
  <c r="DDF4" i="91"/>
  <c r="DDG4" i="91"/>
  <c r="DDH4" i="91"/>
  <c r="DDI4" i="91"/>
  <c r="DDJ4" i="91"/>
  <c r="DDK4" i="91"/>
  <c r="DDL4" i="91"/>
  <c r="DDM4" i="91"/>
  <c r="DDE4" i="91"/>
  <c r="DCU4" i="91"/>
  <c r="DCV4" i="91"/>
  <c r="DCW4" i="91"/>
  <c r="DCX4" i="91"/>
  <c r="DCY4" i="91"/>
  <c r="DCZ4" i="91"/>
  <c r="DDA4" i="91"/>
  <c r="DDB4" i="91"/>
  <c r="DBB4" i="91"/>
  <c r="CSY4" i="91"/>
  <c r="CSZ4" i="91"/>
  <c r="CTA4" i="91"/>
  <c r="CTB4" i="91"/>
  <c r="CTC4" i="91"/>
  <c r="CTD4" i="91"/>
  <c r="CTE4" i="91"/>
  <c r="CTF4" i="91"/>
  <c r="CSX4" i="91"/>
  <c r="CIF4" i="91"/>
  <c r="CIG4" i="91"/>
  <c r="CIH4" i="91"/>
  <c r="CII4" i="91"/>
  <c r="CIJ4" i="91"/>
  <c r="CIK4" i="91"/>
  <c r="CIL4" i="91"/>
  <c r="CIM4" i="91"/>
  <c r="CIE4" i="91"/>
  <c r="CHU4" i="91"/>
  <c r="CHV4" i="91"/>
  <c r="CHW4" i="91"/>
  <c r="CHX4" i="91"/>
  <c r="CHY4" i="91"/>
  <c r="CHZ4" i="91"/>
  <c r="CIA4" i="91"/>
  <c r="CIB4" i="91"/>
  <c r="CHT4" i="91"/>
  <c r="CHJ4" i="91"/>
  <c r="CHK4" i="91"/>
  <c r="CHL4" i="91"/>
  <c r="CHM4" i="91"/>
  <c r="CHN4" i="91"/>
  <c r="CHO4" i="91"/>
  <c r="CHP4" i="91"/>
  <c r="CHQ4" i="91"/>
  <c r="CHI4" i="91"/>
  <c r="CGY4" i="91"/>
  <c r="CGZ4" i="91"/>
  <c r="CHA4" i="91"/>
  <c r="CHB4" i="91"/>
  <c r="CHC4" i="91"/>
  <c r="CHD4" i="91"/>
  <c r="CHE4" i="91"/>
  <c r="CHF4" i="91"/>
  <c r="CGX4" i="91"/>
  <c r="CGN4" i="91"/>
  <c r="CGO4" i="91"/>
  <c r="CGP4" i="91"/>
  <c r="CGQ4" i="91"/>
  <c r="CGR4" i="91"/>
  <c r="CGS4" i="91"/>
  <c r="CGT4" i="91"/>
  <c r="CGU4" i="91"/>
  <c r="CGM4" i="91"/>
  <c r="CGC4" i="91"/>
  <c r="CGD4" i="91"/>
  <c r="CGE4" i="91"/>
  <c r="CGF4" i="91"/>
  <c r="CGG4" i="91"/>
  <c r="CGH4" i="91"/>
  <c r="CGI4" i="91"/>
  <c r="CGJ4" i="91"/>
  <c r="CGB4" i="91"/>
  <c r="CFR4" i="91"/>
  <c r="CFS4" i="91"/>
  <c r="CFT4" i="91"/>
  <c r="CFU4" i="91"/>
  <c r="CFV4" i="91"/>
  <c r="CFW4" i="91"/>
  <c r="CFX4" i="91"/>
  <c r="CFY4" i="91"/>
  <c r="CFQ4" i="91"/>
  <c r="CFF4" i="91"/>
  <c r="CFG4" i="91"/>
  <c r="CFH4" i="91"/>
  <c r="CFI4" i="91"/>
  <c r="CFJ4" i="91"/>
  <c r="CFK4" i="91"/>
  <c r="CFL4" i="91"/>
  <c r="CFM4" i="91"/>
  <c r="CFE4" i="91"/>
  <c r="CDX4" i="91"/>
  <c r="CDY4" i="91"/>
  <c r="CDZ4" i="91"/>
  <c r="CEA4" i="91"/>
  <c r="CEB4" i="91"/>
  <c r="CEC4" i="91"/>
  <c r="CED4" i="91"/>
  <c r="CEE4" i="91"/>
  <c r="CDW4" i="91"/>
  <c r="CDM4" i="91"/>
  <c r="CDN4" i="91"/>
  <c r="CDO4" i="91"/>
  <c r="CDP4" i="91"/>
  <c r="CDQ4" i="91"/>
  <c r="CDR4" i="91"/>
  <c r="CDS4" i="91"/>
  <c r="CDT4" i="91"/>
  <c r="CDL4" i="91"/>
  <c r="CDB4" i="91"/>
  <c r="CDC4" i="91"/>
  <c r="CDD4" i="91"/>
  <c r="CDE4" i="91"/>
  <c r="CDF4" i="91"/>
  <c r="CDG4" i="91"/>
  <c r="CDH4" i="91"/>
  <c r="CDI4" i="91"/>
  <c r="CDA4" i="91"/>
  <c r="CCQ4" i="91"/>
  <c r="CCR4" i="91"/>
  <c r="CCS4" i="91"/>
  <c r="CCT4" i="91"/>
  <c r="CCU4" i="91"/>
  <c r="CCV4" i="91"/>
  <c r="CCW4" i="91"/>
  <c r="CCX4" i="91"/>
  <c r="CCP4" i="91"/>
  <c r="CCE4" i="91"/>
  <c r="CCF4" i="91"/>
  <c r="CCG4" i="91"/>
  <c r="CCH4" i="91"/>
  <c r="CCI4" i="91"/>
  <c r="CCJ4" i="91"/>
  <c r="CCK4" i="91"/>
  <c r="CCL4" i="91"/>
  <c r="CCD4" i="91"/>
  <c r="CBT4" i="91"/>
  <c r="CBU4" i="91"/>
  <c r="CBV4" i="91"/>
  <c r="CBW4" i="91"/>
  <c r="CBX4" i="91"/>
  <c r="CBY4" i="91"/>
  <c r="CBZ4" i="91"/>
  <c r="CCA4" i="91"/>
  <c r="CBS4" i="91"/>
  <c r="CBI4" i="91"/>
  <c r="CBJ4" i="91"/>
  <c r="CBK4" i="91"/>
  <c r="CBL4" i="91"/>
  <c r="CBM4" i="91"/>
  <c r="CBN4" i="91"/>
  <c r="CBO4" i="91"/>
  <c r="CBP4" i="91"/>
  <c r="CBH4" i="91"/>
  <c r="CAX4" i="91"/>
  <c r="CAY4" i="91"/>
  <c r="CAZ4" i="91"/>
  <c r="CBA4" i="91"/>
  <c r="CBB4" i="91"/>
  <c r="CBC4" i="91"/>
  <c r="CBD4" i="91"/>
  <c r="CBE4" i="91"/>
  <c r="CAW4" i="91"/>
  <c r="CAM4" i="91"/>
  <c r="CAN4" i="91"/>
  <c r="CAO4" i="91"/>
  <c r="CAP4" i="91"/>
  <c r="CAQ4" i="91"/>
  <c r="CAR4" i="91"/>
  <c r="CAS4" i="91"/>
  <c r="CAT4" i="91"/>
  <c r="CAL4" i="91"/>
  <c r="CAB4" i="91"/>
  <c r="CAC4" i="91"/>
  <c r="CAD4" i="91"/>
  <c r="CAE4" i="91"/>
  <c r="CAF4" i="91"/>
  <c r="CAG4" i="91"/>
  <c r="CAH4" i="91"/>
  <c r="CAI4" i="91"/>
  <c r="CAA4" i="91"/>
  <c r="BVK4" i="91"/>
  <c r="BVL4" i="91"/>
  <c r="BVM4" i="91"/>
  <c r="BVN4" i="91"/>
  <c r="BVO4" i="91"/>
  <c r="BVP4" i="91"/>
  <c r="BVQ4" i="91"/>
  <c r="BVR4" i="91"/>
  <c r="BVJ4" i="91"/>
  <c r="BUZ4" i="91"/>
  <c r="BVA4" i="91"/>
  <c r="BVB4" i="91"/>
  <c r="BVC4" i="91"/>
  <c r="BVD4" i="91"/>
  <c r="BVE4" i="91"/>
  <c r="BVF4" i="91"/>
  <c r="BVG4" i="91"/>
  <c r="BUY4" i="91"/>
  <c r="BMW4" i="91" l="1"/>
  <c r="BMX4" i="91"/>
  <c r="BMY4" i="91"/>
  <c r="BMZ4" i="91"/>
  <c r="BNA4" i="91"/>
  <c r="BNB4" i="91"/>
  <c r="BNC4" i="91"/>
  <c r="BND4" i="91"/>
  <c r="BMV4" i="91"/>
  <c r="BML4" i="91"/>
  <c r="BMM4" i="91"/>
  <c r="BMN4" i="91"/>
  <c r="BMO4" i="91"/>
  <c r="BMP4" i="91"/>
  <c r="BMQ4" i="91"/>
  <c r="BMR4" i="91"/>
  <c r="BMS4" i="91"/>
  <c r="BMK4" i="91"/>
  <c r="BKT4" i="91"/>
  <c r="BKU4" i="91"/>
  <c r="BKV4" i="91"/>
  <c r="BKW4" i="91"/>
  <c r="BKX4" i="91"/>
  <c r="BKY4" i="91"/>
  <c r="BKZ4" i="91"/>
  <c r="BLA4" i="91"/>
  <c r="BKS4" i="91"/>
  <c r="BKI4" i="91"/>
  <c r="BKJ4" i="91"/>
  <c r="BKK4" i="91"/>
  <c r="BKL4" i="91"/>
  <c r="BKM4" i="91"/>
  <c r="BKN4" i="91"/>
  <c r="BKO4" i="91"/>
  <c r="BKP4" i="91"/>
  <c r="BKH4" i="91"/>
  <c r="BEE4" i="91"/>
  <c r="BEF4" i="91"/>
  <c r="BEG4" i="91"/>
  <c r="BEH4" i="91"/>
  <c r="BEI4" i="91"/>
  <c r="BEJ4" i="91"/>
  <c r="BEK4" i="91"/>
  <c r="BEL4" i="91"/>
  <c r="BED4" i="91"/>
  <c r="BDT4" i="91"/>
  <c r="BDU4" i="91"/>
  <c r="BDV4" i="91"/>
  <c r="BDW4" i="91"/>
  <c r="BDX4" i="91"/>
  <c r="BDY4" i="91"/>
  <c r="BDZ4" i="91"/>
  <c r="BEA4" i="91"/>
  <c r="BDS4" i="91"/>
  <c r="BDI4" i="91"/>
  <c r="BDJ4" i="91"/>
  <c r="BDK4" i="91"/>
  <c r="BDL4" i="91"/>
  <c r="BDM4" i="91"/>
  <c r="BDN4" i="91"/>
  <c r="BDO4" i="91"/>
  <c r="BDP4" i="91"/>
  <c r="BDH4" i="91"/>
  <c r="BCX4" i="91"/>
  <c r="BCY4" i="91"/>
  <c r="BCZ4" i="91"/>
  <c r="BDA4" i="91"/>
  <c r="BDB4" i="91"/>
  <c r="BDC4" i="91"/>
  <c r="BDD4" i="91"/>
  <c r="BDE4" i="91"/>
  <c r="BCW4" i="91"/>
  <c r="BCM4" i="91"/>
  <c r="BCN4" i="91"/>
  <c r="BCO4" i="91"/>
  <c r="BCP4" i="91"/>
  <c r="BCQ4" i="91"/>
  <c r="BCR4" i="91"/>
  <c r="BCS4" i="91"/>
  <c r="BCT4" i="91"/>
  <c r="BCL4" i="91"/>
  <c r="BCB4" i="91"/>
  <c r="BCC4" i="91"/>
  <c r="BCD4" i="91"/>
  <c r="BCE4" i="91"/>
  <c r="BCF4" i="91"/>
  <c r="BCG4" i="91"/>
  <c r="BCH4" i="91"/>
  <c r="BCI4" i="91"/>
  <c r="BCA4" i="91"/>
  <c r="BBQ4" i="91"/>
  <c r="BBR4" i="91"/>
  <c r="BBS4" i="91"/>
  <c r="BBT4" i="91"/>
  <c r="BBU4" i="91"/>
  <c r="BBV4" i="91"/>
  <c r="BBW4" i="91"/>
  <c r="BBX4" i="91"/>
  <c r="BBP4" i="91"/>
  <c r="BBF4" i="91"/>
  <c r="BBG4" i="91"/>
  <c r="BBH4" i="91"/>
  <c r="BBI4" i="91"/>
  <c r="BBJ4" i="91"/>
  <c r="BBK4" i="91"/>
  <c r="BBL4" i="91"/>
  <c r="BBM4" i="91"/>
  <c r="BBE4" i="91"/>
  <c r="BAU4" i="91"/>
  <c r="BAV4" i="91"/>
  <c r="BAW4" i="91"/>
  <c r="BAX4" i="91"/>
  <c r="BAY4" i="91"/>
  <c r="BAZ4" i="91"/>
  <c r="BBA4" i="91"/>
  <c r="BBB4" i="91"/>
  <c r="BAT4" i="91"/>
  <c r="BAJ4" i="91"/>
  <c r="BAK4" i="91"/>
  <c r="BAL4" i="91"/>
  <c r="BAM4" i="91"/>
  <c r="BAN4" i="91"/>
  <c r="BAO4" i="91"/>
  <c r="BAP4" i="91"/>
  <c r="BAQ4" i="91"/>
  <c r="BAI4" i="91"/>
  <c r="AZY4" i="91"/>
  <c r="AZZ4" i="91"/>
  <c r="BAA4" i="91"/>
  <c r="BAB4" i="91"/>
  <c r="BAC4" i="91"/>
  <c r="BAD4" i="91"/>
  <c r="BAE4" i="91"/>
  <c r="BAF4" i="91"/>
  <c r="AZX4" i="91"/>
  <c r="AWJ4" i="91" l="1"/>
  <c r="AWK4" i="91"/>
  <c r="AWL4" i="91"/>
  <c r="AWM4" i="91"/>
  <c r="AWN4" i="91"/>
  <c r="AWO4" i="91"/>
  <c r="AWP4" i="91"/>
  <c r="AWQ4" i="91"/>
  <c r="AWI4" i="91"/>
  <c r="AVY4" i="91"/>
  <c r="AVZ4" i="91"/>
  <c r="AWA4" i="91"/>
  <c r="AWB4" i="91"/>
  <c r="AWC4" i="91"/>
  <c r="AWD4" i="91"/>
  <c r="AWE4" i="91"/>
  <c r="AWF4" i="91"/>
  <c r="AVX4" i="91"/>
  <c r="AVN4" i="91"/>
  <c r="AVO4" i="91"/>
  <c r="AVP4" i="91"/>
  <c r="AVQ4" i="91"/>
  <c r="AVR4" i="91"/>
  <c r="AVS4" i="91"/>
  <c r="AVT4" i="91"/>
  <c r="AVU4" i="91"/>
  <c r="AVM4" i="91"/>
  <c r="AVC4" i="91"/>
  <c r="AVD4" i="91"/>
  <c r="AVE4" i="91"/>
  <c r="AVF4" i="91"/>
  <c r="AVG4" i="91"/>
  <c r="AVH4" i="91"/>
  <c r="AVI4" i="91"/>
  <c r="AVJ4" i="91"/>
  <c r="AVB4" i="91"/>
  <c r="AUR4" i="91"/>
  <c r="AUS4" i="91"/>
  <c r="AUT4" i="91"/>
  <c r="AUU4" i="91"/>
  <c r="AUV4" i="91"/>
  <c r="AUW4" i="91"/>
  <c r="AUX4" i="91"/>
  <c r="AUY4" i="91"/>
  <c r="AUQ4" i="91"/>
  <c r="AUG4" i="91"/>
  <c r="AUH4" i="91"/>
  <c r="AUI4" i="91"/>
  <c r="AUJ4" i="91"/>
  <c r="AUK4" i="91"/>
  <c r="AUL4" i="91"/>
  <c r="AUM4" i="91"/>
  <c r="AUN4" i="91"/>
  <c r="AUF4" i="91"/>
  <c r="ATV4" i="91"/>
  <c r="ATW4" i="91"/>
  <c r="ATX4" i="91"/>
  <c r="ATY4" i="91"/>
  <c r="ATZ4" i="91"/>
  <c r="AUA4" i="91"/>
  <c r="AUB4" i="91"/>
  <c r="AUC4" i="91"/>
  <c r="ATU4" i="91"/>
  <c r="ATK4" i="91"/>
  <c r="ATL4" i="91"/>
  <c r="ATM4" i="91"/>
  <c r="ATN4" i="91"/>
  <c r="ATO4" i="91"/>
  <c r="ATP4" i="91"/>
  <c r="ATQ4" i="91"/>
  <c r="ATR4" i="91"/>
  <c r="ATJ4" i="91"/>
  <c r="ASY4" i="91"/>
  <c r="ASZ4" i="91"/>
  <c r="ATA4" i="91"/>
  <c r="ATB4" i="91"/>
  <c r="ATC4" i="91"/>
  <c r="ATD4" i="91"/>
  <c r="ATE4" i="91"/>
  <c r="ATF4" i="91"/>
  <c r="ATG4" i="91"/>
  <c r="ASO4" i="91"/>
  <c r="ASP4" i="91"/>
  <c r="ASQ4" i="91"/>
  <c r="ASR4" i="91"/>
  <c r="ASS4" i="91"/>
  <c r="AST4" i="91"/>
  <c r="ASU4" i="91"/>
  <c r="ASV4" i="91"/>
  <c r="ASN4" i="91"/>
  <c r="ASD4" i="91"/>
  <c r="ASE4" i="91"/>
  <c r="ASF4" i="91"/>
  <c r="ASG4" i="91"/>
  <c r="ASH4" i="91"/>
  <c r="ASI4" i="91"/>
  <c r="ASJ4" i="91"/>
  <c r="ASK4" i="91"/>
  <c r="ASC4" i="91"/>
  <c r="ARS4" i="91"/>
  <c r="ART4" i="91"/>
  <c r="ARU4" i="91"/>
  <c r="ARV4" i="91"/>
  <c r="ARW4" i="91"/>
  <c r="ARX4" i="91"/>
  <c r="ARY4" i="91"/>
  <c r="ARZ4" i="91"/>
  <c r="ARR4" i="91"/>
  <c r="APN4" i="91"/>
  <c r="APO4" i="91"/>
  <c r="APP4" i="91"/>
  <c r="APQ4" i="91"/>
  <c r="APR4" i="91"/>
  <c r="APS4" i="91"/>
  <c r="APT4" i="91"/>
  <c r="APU4" i="91"/>
  <c r="APM4" i="91"/>
  <c r="APC4" i="91"/>
  <c r="APD4" i="91"/>
  <c r="APE4" i="91"/>
  <c r="APF4" i="91"/>
  <c r="APG4" i="91"/>
  <c r="APH4" i="91"/>
  <c r="API4" i="91"/>
  <c r="APJ4" i="91"/>
  <c r="APB4" i="91"/>
  <c r="AOR4" i="91"/>
  <c r="AOS4" i="91"/>
  <c r="AOT4" i="91"/>
  <c r="AOU4" i="91"/>
  <c r="AOV4" i="91"/>
  <c r="AOW4" i="91"/>
  <c r="AOX4" i="91"/>
  <c r="AOY4" i="91"/>
  <c r="AOQ4" i="91"/>
  <c r="AOG4" i="91"/>
  <c r="AOH4" i="91"/>
  <c r="AOI4" i="91"/>
  <c r="AOJ4" i="91"/>
  <c r="AOK4" i="91"/>
  <c r="AOL4" i="91"/>
  <c r="AOM4" i="91"/>
  <c r="AON4" i="91"/>
  <c r="AOF4" i="91"/>
  <c r="ANV4" i="91"/>
  <c r="ANW4" i="91"/>
  <c r="ANX4" i="91"/>
  <c r="ANY4" i="91"/>
  <c r="ANZ4" i="91"/>
  <c r="AOA4" i="91"/>
  <c r="AOB4" i="91"/>
  <c r="AOC4" i="91"/>
  <c r="ANU4" i="91"/>
  <c r="ANK4" i="91"/>
  <c r="ANL4" i="91"/>
  <c r="ANM4" i="91"/>
  <c r="ANN4" i="91"/>
  <c r="ANO4" i="91"/>
  <c r="ANP4" i="91"/>
  <c r="ANQ4" i="91"/>
  <c r="ANR4" i="91"/>
  <c r="ANJ4" i="91"/>
  <c r="AIH4" i="91"/>
  <c r="AHU4" i="91"/>
  <c r="AHV4" i="91"/>
  <c r="AHW4" i="91"/>
  <c r="AHX4" i="91"/>
  <c r="AHY4" i="91"/>
  <c r="AHZ4" i="91"/>
  <c r="AIA4" i="91"/>
  <c r="AIB4" i="91"/>
  <c r="AHT4" i="91"/>
  <c r="AHJ4" i="91"/>
  <c r="AHK4" i="91"/>
  <c r="AHL4" i="91"/>
  <c r="AHM4" i="91"/>
  <c r="AHN4" i="91"/>
  <c r="AHO4" i="91"/>
  <c r="AHP4" i="91"/>
  <c r="AHQ4" i="91"/>
  <c r="AHI4" i="91"/>
  <c r="AGY4" i="91"/>
  <c r="AGZ4" i="91"/>
  <c r="AHA4" i="91"/>
  <c r="AHB4" i="91"/>
  <c r="AHC4" i="91"/>
  <c r="AHD4" i="91"/>
  <c r="AHE4" i="91"/>
  <c r="AHF4" i="91"/>
  <c r="AGX4" i="91"/>
  <c r="AGN4" i="91"/>
  <c r="AGO4" i="91"/>
  <c r="AGP4" i="91"/>
  <c r="AGQ4" i="91"/>
  <c r="AGR4" i="91"/>
  <c r="AGS4" i="91"/>
  <c r="AGT4" i="91"/>
  <c r="AGU4" i="91"/>
  <c r="AGM4" i="91"/>
  <c r="AGC4" i="91"/>
  <c r="AGD4" i="91"/>
  <c r="AGE4" i="91"/>
  <c r="AGF4" i="91"/>
  <c r="AGG4" i="91"/>
  <c r="AGH4" i="91"/>
  <c r="AGI4" i="91"/>
  <c r="AGJ4" i="91"/>
  <c r="AGB4" i="91"/>
  <c r="AFR4" i="91"/>
  <c r="AFS4" i="91"/>
  <c r="AFT4" i="91"/>
  <c r="AFU4" i="91"/>
  <c r="AFV4" i="91"/>
  <c r="AFW4" i="91"/>
  <c r="AFX4" i="91"/>
  <c r="AFY4" i="91"/>
  <c r="AFQ4" i="91"/>
  <c r="AFG4" i="91"/>
  <c r="AFH4" i="91"/>
  <c r="AFI4" i="91"/>
  <c r="AFJ4" i="91"/>
  <c r="AFK4" i="91"/>
  <c r="AFL4" i="91"/>
  <c r="AFM4" i="91"/>
  <c r="AFN4" i="91"/>
  <c r="AFF4" i="91"/>
  <c r="ADO4" i="91"/>
  <c r="ADP4" i="91"/>
  <c r="ADQ4" i="91"/>
  <c r="ADR4" i="91"/>
  <c r="ADS4" i="91"/>
  <c r="ADT4" i="91"/>
  <c r="ADU4" i="91"/>
  <c r="ADV4" i="91"/>
  <c r="ADN4" i="91"/>
  <c r="ADD4" i="91"/>
  <c r="ADE4" i="91"/>
  <c r="ADF4" i="91"/>
  <c r="ADG4" i="91"/>
  <c r="ADH4" i="91"/>
  <c r="ADI4" i="91"/>
  <c r="ADJ4" i="91"/>
  <c r="ADK4" i="91"/>
  <c r="ADC4" i="91"/>
  <c r="ACS4" i="91"/>
  <c r="ACT4" i="91"/>
  <c r="ACU4" i="91"/>
  <c r="ACV4" i="91"/>
  <c r="ACW4" i="91"/>
  <c r="ACX4" i="91"/>
  <c r="ACY4" i="91"/>
  <c r="ACZ4" i="91"/>
  <c r="ACR4" i="91"/>
  <c r="ACH4" i="91"/>
  <c r="ACI4" i="91"/>
  <c r="ACJ4" i="91"/>
  <c r="ACK4" i="91"/>
  <c r="ACL4" i="91"/>
  <c r="ACM4" i="91"/>
  <c r="ACN4" i="91"/>
  <c r="ACO4" i="91"/>
  <c r="ACG4" i="91"/>
  <c r="ABW4" i="91"/>
  <c r="ABX4" i="91"/>
  <c r="ABY4" i="91"/>
  <c r="ABZ4" i="91"/>
  <c r="ACA4" i="91"/>
  <c r="ACB4" i="91"/>
  <c r="ACC4" i="91"/>
  <c r="ACD4" i="91"/>
  <c r="ABV4" i="91"/>
  <c r="AAI4" i="91"/>
  <c r="AAJ4" i="91"/>
  <c r="AAK4" i="91"/>
  <c r="AAL4" i="91"/>
  <c r="AAM4" i="91"/>
  <c r="AAN4" i="91"/>
  <c r="AAO4" i="91"/>
  <c r="AAP4" i="91"/>
  <c r="AAH4" i="91"/>
  <c r="ZX4" i="91"/>
  <c r="ZY4" i="91"/>
  <c r="ZZ4" i="91"/>
  <c r="AAA4" i="91"/>
  <c r="AAB4" i="91"/>
  <c r="AAC4" i="91"/>
  <c r="AAD4" i="91"/>
  <c r="AAE4" i="91"/>
  <c r="ZW4" i="91"/>
  <c r="ZM4" i="91"/>
  <c r="ZN4" i="91"/>
  <c r="ZO4" i="91"/>
  <c r="ZP4" i="91"/>
  <c r="ZQ4" i="91"/>
  <c r="ZR4" i="91"/>
  <c r="ZS4" i="91"/>
  <c r="ZT4" i="91"/>
  <c r="ZL4" i="91"/>
  <c r="ZB4" i="91"/>
  <c r="ZC4" i="91"/>
  <c r="ZD4" i="91"/>
  <c r="ZE4" i="91"/>
  <c r="ZF4" i="91"/>
  <c r="ZG4" i="91"/>
  <c r="ZH4" i="91"/>
  <c r="ZI4" i="91"/>
  <c r="ZA4" i="91"/>
  <c r="YQ4" i="91"/>
  <c r="YR4" i="91"/>
  <c r="YS4" i="91"/>
  <c r="YT4" i="91"/>
  <c r="YU4" i="91"/>
  <c r="YV4" i="91"/>
  <c r="YW4" i="91"/>
  <c r="YX4" i="91"/>
  <c r="YP4" i="91"/>
  <c r="YF4" i="91"/>
  <c r="YG4" i="91"/>
  <c r="YH4" i="91"/>
  <c r="YI4" i="91"/>
  <c r="YJ4" i="91"/>
  <c r="YK4" i="91"/>
  <c r="YL4" i="91"/>
  <c r="YM4" i="91"/>
  <c r="YE4" i="91"/>
  <c r="XU4" i="91"/>
  <c r="XV4" i="91"/>
  <c r="XW4" i="91"/>
  <c r="XX4" i="91"/>
  <c r="XY4" i="91"/>
  <c r="XZ4" i="91"/>
  <c r="YA4" i="91"/>
  <c r="YB4" i="91"/>
  <c r="XT4" i="91"/>
  <c r="XJ4" i="91"/>
  <c r="XK4" i="91"/>
  <c r="XL4" i="91"/>
  <c r="XM4" i="91"/>
  <c r="XN4" i="91"/>
  <c r="XO4" i="91"/>
  <c r="XP4" i="91"/>
  <c r="XQ4" i="91"/>
  <c r="XI4" i="91"/>
  <c r="WY4" i="91"/>
  <c r="WZ4" i="91"/>
  <c r="XA4" i="91"/>
  <c r="XB4" i="91"/>
  <c r="XC4" i="91"/>
  <c r="XD4" i="91"/>
  <c r="XE4" i="91"/>
  <c r="XF4" i="91"/>
  <c r="WX4" i="91"/>
  <c r="WN4" i="91"/>
  <c r="WO4" i="91"/>
  <c r="WP4" i="91"/>
  <c r="WQ4" i="91"/>
  <c r="WR4" i="91"/>
  <c r="WS4" i="91"/>
  <c r="WT4" i="91"/>
  <c r="WU4" i="91"/>
  <c r="WM4" i="91"/>
  <c r="WC4" i="91"/>
  <c r="WD4" i="91"/>
  <c r="WE4" i="91"/>
  <c r="WF4" i="91"/>
  <c r="WG4" i="91"/>
  <c r="WH4" i="91"/>
  <c r="WI4" i="91"/>
  <c r="WJ4" i="91"/>
  <c r="WB4" i="91"/>
  <c r="VR4" i="91"/>
  <c r="VS4" i="91"/>
  <c r="VT4" i="91"/>
  <c r="VU4" i="91"/>
  <c r="VV4" i="91"/>
  <c r="VW4" i="91"/>
  <c r="VX4" i="91"/>
  <c r="VY4" i="91"/>
  <c r="VQ4" i="91"/>
  <c r="VG4" i="91"/>
  <c r="VH4" i="91"/>
  <c r="VI4" i="91"/>
  <c r="VJ4" i="91"/>
  <c r="VK4" i="91"/>
  <c r="VL4" i="91"/>
  <c r="VM4" i="91"/>
  <c r="VN4" i="91"/>
  <c r="VF4" i="91"/>
  <c r="UV4" i="91"/>
  <c r="UW4" i="91"/>
  <c r="UX4" i="91"/>
  <c r="UY4" i="91"/>
  <c r="UZ4" i="91"/>
  <c r="VA4" i="91"/>
  <c r="VB4" i="91"/>
  <c r="VC4" i="91"/>
  <c r="UU4" i="91"/>
  <c r="UK4" i="91"/>
  <c r="UL4" i="91"/>
  <c r="UM4" i="91"/>
  <c r="UN4" i="91"/>
  <c r="UO4" i="91"/>
  <c r="UP4" i="91"/>
  <c r="UQ4" i="91"/>
  <c r="UR4" i="91"/>
  <c r="UJ4" i="91"/>
  <c r="TZ4" i="91"/>
  <c r="UA4" i="91"/>
  <c r="UB4" i="91"/>
  <c r="UC4" i="91"/>
  <c r="UD4" i="91"/>
  <c r="UE4" i="91"/>
  <c r="UF4" i="91"/>
  <c r="UG4" i="91"/>
  <c r="TY4" i="91"/>
  <c r="TO4" i="91"/>
  <c r="TP4" i="91"/>
  <c r="TQ4" i="91"/>
  <c r="TR4" i="91"/>
  <c r="TS4" i="91"/>
  <c r="TT4" i="91"/>
  <c r="TU4" i="91"/>
  <c r="TV4" i="91"/>
  <c r="TN4" i="91"/>
  <c r="TD4" i="91"/>
  <c r="TE4" i="91"/>
  <c r="TF4" i="91"/>
  <c r="TG4" i="91"/>
  <c r="TH4" i="91"/>
  <c r="TI4" i="91"/>
  <c r="TJ4" i="91"/>
  <c r="TK4" i="91"/>
  <c r="TC4" i="91"/>
  <c r="SS4" i="91"/>
  <c r="ST4" i="91"/>
  <c r="SU4" i="91"/>
  <c r="SV4" i="91"/>
  <c r="SW4" i="91"/>
  <c r="SX4" i="91"/>
  <c r="SY4" i="91"/>
  <c r="SZ4" i="91"/>
  <c r="SR4" i="91"/>
  <c r="SH4" i="91"/>
  <c r="SI4" i="91"/>
  <c r="SJ4" i="91"/>
  <c r="SK4" i="91"/>
  <c r="SL4" i="91"/>
  <c r="SM4" i="91"/>
  <c r="SN4" i="91"/>
  <c r="SO4" i="91"/>
  <c r="SG4" i="91"/>
  <c r="RW4" i="91"/>
  <c r="RX4" i="91"/>
  <c r="RY4" i="91"/>
  <c r="RZ4" i="91"/>
  <c r="SA4" i="91"/>
  <c r="SB4" i="91"/>
  <c r="SC4" i="91"/>
  <c r="SD4" i="91"/>
  <c r="RV4" i="91"/>
  <c r="RL4" i="91"/>
  <c r="RM4" i="91"/>
  <c r="RN4" i="91"/>
  <c r="RO4" i="91"/>
  <c r="RP4" i="91"/>
  <c r="RQ4" i="91"/>
  <c r="RR4" i="91"/>
  <c r="RS4" i="91"/>
  <c r="RK4" i="91"/>
  <c r="RA4" i="91"/>
  <c r="RB4" i="91"/>
  <c r="RC4" i="91"/>
  <c r="RD4" i="91"/>
  <c r="RE4" i="91"/>
  <c r="RF4" i="91"/>
  <c r="RG4" i="91"/>
  <c r="RH4" i="91"/>
  <c r="QZ4" i="91"/>
  <c r="QP4" i="91"/>
  <c r="QQ4" i="91"/>
  <c r="QR4" i="91"/>
  <c r="QS4" i="91"/>
  <c r="QT4" i="91"/>
  <c r="QU4" i="91"/>
  <c r="QV4" i="91"/>
  <c r="QW4" i="91"/>
  <c r="QO4" i="91"/>
  <c r="QE4" i="91"/>
  <c r="QF4" i="91"/>
  <c r="QG4" i="91"/>
  <c r="QH4" i="91"/>
  <c r="QI4" i="91"/>
  <c r="QJ4" i="91"/>
  <c r="QK4" i="91"/>
  <c r="QL4" i="91"/>
  <c r="QD4" i="91"/>
  <c r="PT4" i="91"/>
  <c r="PU4" i="91"/>
  <c r="PV4" i="91"/>
  <c r="PW4" i="91"/>
  <c r="PX4" i="91"/>
  <c r="PY4" i="91"/>
  <c r="PZ4" i="91"/>
  <c r="QA4" i="91"/>
  <c r="PS4" i="91"/>
  <c r="PI4" i="91"/>
  <c r="PJ4" i="91"/>
  <c r="PK4" i="91"/>
  <c r="PL4" i="91"/>
  <c r="PM4" i="91"/>
  <c r="PN4" i="91"/>
  <c r="PO4" i="91"/>
  <c r="PP4" i="91"/>
  <c r="PH4" i="91"/>
  <c r="OX4" i="91"/>
  <c r="OY4" i="91"/>
  <c r="OZ4" i="91"/>
  <c r="PA4" i="91"/>
  <c r="PB4" i="91"/>
  <c r="PC4" i="91"/>
  <c r="PD4" i="91"/>
  <c r="PE4" i="91"/>
  <c r="OW4" i="91"/>
  <c r="OM4" i="91"/>
  <c r="ON4" i="91"/>
  <c r="OO4" i="91"/>
  <c r="OP4" i="91"/>
  <c r="OQ4" i="91"/>
  <c r="OR4" i="91"/>
  <c r="OS4" i="91"/>
  <c r="OT4" i="91"/>
  <c r="OL4" i="91"/>
  <c r="OB4" i="91"/>
  <c r="OC4" i="91"/>
  <c r="OD4" i="91"/>
  <c r="OE4" i="91"/>
  <c r="OF4" i="91"/>
  <c r="OG4" i="91"/>
  <c r="OH4" i="91"/>
  <c r="OI4" i="91"/>
  <c r="OA4" i="91"/>
  <c r="NQ4" i="91"/>
  <c r="NR4" i="91"/>
  <c r="NS4" i="91"/>
  <c r="NT4" i="91"/>
  <c r="NU4" i="91"/>
  <c r="NV4" i="91"/>
  <c r="NW4" i="91"/>
  <c r="NX4" i="91"/>
  <c r="NP4" i="91"/>
  <c r="NF4" i="91"/>
  <c r="NG4" i="91"/>
  <c r="NH4" i="91"/>
  <c r="NI4" i="91"/>
  <c r="NJ4" i="91"/>
  <c r="NK4" i="91"/>
  <c r="NL4" i="91"/>
  <c r="NM4" i="91"/>
  <c r="NE4" i="91"/>
  <c r="MU4" i="91"/>
  <c r="MV4" i="91"/>
  <c r="MW4" i="91"/>
  <c r="MX4" i="91"/>
  <c r="MY4" i="91"/>
  <c r="MZ4" i="91"/>
  <c r="NA4" i="91"/>
  <c r="NB4" i="91"/>
  <c r="MT4" i="91"/>
  <c r="MJ4" i="91"/>
  <c r="MK4" i="91"/>
  <c r="ML4" i="91"/>
  <c r="MM4" i="91"/>
  <c r="MN4" i="91"/>
  <c r="MO4" i="91"/>
  <c r="MP4" i="91"/>
  <c r="MQ4" i="91"/>
  <c r="MI4" i="91"/>
  <c r="LY4" i="91"/>
  <c r="LZ4" i="91"/>
  <c r="MA4" i="91"/>
  <c r="MB4" i="91"/>
  <c r="MC4" i="91"/>
  <c r="MD4" i="91"/>
  <c r="ME4" i="91"/>
  <c r="MF4" i="91"/>
  <c r="LX4" i="91"/>
  <c r="LN4" i="91"/>
  <c r="LO4" i="91"/>
  <c r="LP4" i="91"/>
  <c r="LQ4" i="91"/>
  <c r="LR4" i="91"/>
  <c r="LS4" i="91"/>
  <c r="LT4" i="91"/>
  <c r="LU4" i="91"/>
  <c r="LM4" i="91"/>
  <c r="LC4" i="91"/>
  <c r="LD4" i="91"/>
  <c r="LE4" i="91"/>
  <c r="LF4" i="91"/>
  <c r="LG4" i="91"/>
  <c r="LH4" i="91"/>
  <c r="LI4" i="91"/>
  <c r="LJ4" i="91"/>
  <c r="LB4" i="91"/>
  <c r="KR4" i="91"/>
  <c r="KS4" i="91"/>
  <c r="KT4" i="91"/>
  <c r="KU4" i="91"/>
  <c r="KV4" i="91"/>
  <c r="KW4" i="91"/>
  <c r="KX4" i="91"/>
  <c r="KY4" i="91"/>
  <c r="KQ4" i="91"/>
  <c r="KG4" i="91"/>
  <c r="KH4" i="91"/>
  <c r="KI4" i="91"/>
  <c r="KJ4" i="91"/>
  <c r="KK4" i="91"/>
  <c r="KL4" i="91"/>
  <c r="KM4" i="91"/>
  <c r="KN4" i="91"/>
  <c r="KF4" i="91"/>
  <c r="JV4" i="91"/>
  <c r="JW4" i="91"/>
  <c r="JX4" i="91"/>
  <c r="JY4" i="91"/>
  <c r="JZ4" i="91"/>
  <c r="KA4" i="91"/>
  <c r="KB4" i="91"/>
  <c r="KC4" i="91"/>
  <c r="JU4" i="91"/>
  <c r="JK4" i="91"/>
  <c r="JL4" i="91"/>
  <c r="JM4" i="91"/>
  <c r="JN4" i="91"/>
  <c r="JO4" i="91"/>
  <c r="JP4" i="91"/>
  <c r="JQ4" i="91"/>
  <c r="JR4" i="91"/>
  <c r="JJ4" i="91"/>
  <c r="IZ4" i="91"/>
  <c r="JA4" i="91"/>
  <c r="JB4" i="91"/>
  <c r="JC4" i="91"/>
  <c r="JD4" i="91"/>
  <c r="JE4" i="91"/>
  <c r="JF4" i="91"/>
  <c r="JG4" i="91"/>
  <c r="IY4" i="91"/>
  <c r="IO4" i="91"/>
  <c r="IP4" i="91"/>
  <c r="IQ4" i="91"/>
  <c r="IR4" i="91"/>
  <c r="IS4" i="91"/>
  <c r="IT4" i="91"/>
  <c r="IU4" i="91"/>
  <c r="IV4" i="91"/>
  <c r="IN4" i="91"/>
  <c r="ID4" i="91"/>
  <c r="IE4" i="91"/>
  <c r="IF4" i="91"/>
  <c r="IG4" i="91"/>
  <c r="IH4" i="91"/>
  <c r="II4" i="91"/>
  <c r="IJ4" i="91"/>
  <c r="IK4" i="91"/>
  <c r="IC4" i="91"/>
  <c r="HS4" i="91"/>
  <c r="HT4" i="91"/>
  <c r="HU4" i="91"/>
  <c r="HV4" i="91"/>
  <c r="HW4" i="91"/>
  <c r="HX4" i="91"/>
  <c r="HY4" i="91"/>
  <c r="HZ4" i="91"/>
  <c r="HR4" i="91"/>
  <c r="HH4" i="91"/>
  <c r="HI4" i="91"/>
  <c r="HJ4" i="91"/>
  <c r="HK4" i="91"/>
  <c r="HL4" i="91"/>
  <c r="HM4" i="91"/>
  <c r="HN4" i="91"/>
  <c r="HO4" i="91"/>
  <c r="HG4" i="91"/>
  <c r="GW4" i="91"/>
  <c r="GX4" i="91"/>
  <c r="GY4" i="91"/>
  <c r="GZ4" i="91"/>
  <c r="HA4" i="91"/>
  <c r="HB4" i="91"/>
  <c r="HC4" i="91"/>
  <c r="HD4" i="91"/>
  <c r="GV4" i="91"/>
  <c r="GL4" i="91"/>
  <c r="GM4" i="91"/>
  <c r="GN4" i="91"/>
  <c r="GO4" i="91"/>
  <c r="GP4" i="91"/>
  <c r="GQ4" i="91"/>
  <c r="GR4" i="91"/>
  <c r="GS4" i="91"/>
  <c r="GK4" i="91"/>
  <c r="GA4" i="91"/>
  <c r="GB4" i="91"/>
  <c r="GC4" i="91"/>
  <c r="GD4" i="91"/>
  <c r="GE4" i="91"/>
  <c r="GF4" i="91"/>
  <c r="GG4" i="91"/>
  <c r="GH4" i="91"/>
  <c r="FZ4" i="91"/>
  <c r="FP4" i="91"/>
  <c r="FQ4" i="91"/>
  <c r="FR4" i="91"/>
  <c r="FS4" i="91"/>
  <c r="FT4" i="91"/>
  <c r="FU4" i="91"/>
  <c r="FV4" i="91"/>
  <c r="FW4" i="91"/>
  <c r="FO4" i="91"/>
  <c r="FE4" i="91"/>
  <c r="FF4" i="91"/>
  <c r="FG4" i="91"/>
  <c r="FH4" i="91"/>
  <c r="FI4" i="91"/>
  <c r="FJ4" i="91"/>
  <c r="FK4" i="91"/>
  <c r="FL4" i="91"/>
  <c r="FD4" i="91"/>
  <c r="ET4" i="91"/>
  <c r="EU4" i="91"/>
  <c r="EV4" i="91"/>
  <c r="EW4" i="91"/>
  <c r="EX4" i="91"/>
  <c r="EY4" i="91"/>
  <c r="EZ4" i="91"/>
  <c r="FA4" i="91"/>
  <c r="ES4" i="91"/>
  <c r="BU4" i="91"/>
  <c r="BV4" i="91"/>
  <c r="BW4" i="91"/>
  <c r="BX4" i="91"/>
  <c r="BY4" i="91"/>
  <c r="BZ4" i="91"/>
  <c r="CA4" i="91"/>
  <c r="CB4" i="91"/>
  <c r="BT4" i="91"/>
  <c r="EI4" i="91"/>
  <c r="EJ4" i="91"/>
  <c r="EK4" i="91"/>
  <c r="EL4" i="91"/>
  <c r="EM4" i="91"/>
  <c r="EN4" i="91"/>
  <c r="EO4" i="91"/>
  <c r="EP4" i="91"/>
  <c r="EH4" i="91"/>
  <c r="DX4" i="91"/>
  <c r="DY4" i="91"/>
  <c r="DZ4" i="91"/>
  <c r="EA4" i="91"/>
  <c r="EB4" i="91"/>
  <c r="EC4" i="91"/>
  <c r="ED4" i="91"/>
  <c r="EE4" i="91"/>
  <c r="DW4" i="91"/>
  <c r="DM4" i="91"/>
  <c r="DN4" i="91"/>
  <c r="DO4" i="91"/>
  <c r="DP4" i="91"/>
  <c r="DQ4" i="91"/>
  <c r="DR4" i="91"/>
  <c r="DS4" i="91"/>
  <c r="DT4" i="91"/>
  <c r="DL4" i="91"/>
  <c r="DB4" i="91"/>
  <c r="DC4" i="91"/>
  <c r="DD4" i="91"/>
  <c r="DE4" i="91"/>
  <c r="DF4" i="91"/>
  <c r="DG4" i="91"/>
  <c r="DH4" i="91"/>
  <c r="DI4" i="91"/>
  <c r="DA4" i="91"/>
  <c r="CQ4" i="91"/>
  <c r="CR4" i="91"/>
  <c r="CS4" i="91"/>
  <c r="CT4" i="91"/>
  <c r="CU4" i="91"/>
  <c r="CV4" i="91"/>
  <c r="CW4" i="91"/>
  <c r="CX4" i="91"/>
  <c r="CP4" i="91"/>
  <c r="CF4" i="91"/>
  <c r="CG4" i="91"/>
  <c r="CH4" i="91"/>
  <c r="CI4" i="91"/>
  <c r="CJ4" i="91"/>
  <c r="CK4" i="91"/>
  <c r="CL4" i="91"/>
  <c r="CM4" i="91"/>
  <c r="CE4" i="91"/>
  <c r="BJ4" i="91"/>
  <c r="BK4" i="91"/>
  <c r="BL4" i="91"/>
  <c r="BM4" i="91"/>
  <c r="BN4" i="91"/>
  <c r="BO4" i="91"/>
  <c r="BP4" i="91"/>
  <c r="BQ4" i="91"/>
  <c r="BI4" i="91"/>
  <c r="AY4" i="91"/>
  <c r="AZ4" i="91"/>
  <c r="BA4" i="91"/>
  <c r="BB4" i="91"/>
  <c r="BC4" i="91"/>
  <c r="BD4" i="91"/>
  <c r="BE4" i="91"/>
  <c r="BF4" i="91"/>
  <c r="AX4" i="91"/>
  <c r="AN4" i="91"/>
  <c r="AO4" i="91"/>
  <c r="AP4" i="91"/>
  <c r="AQ4" i="91"/>
  <c r="AR4" i="91"/>
  <c r="AS4" i="91"/>
  <c r="AT4" i="91"/>
  <c r="AU4" i="91"/>
  <c r="AM4" i="91"/>
  <c r="AC4" i="91"/>
  <c r="AD4" i="91"/>
  <c r="AE4" i="91"/>
  <c r="AF4" i="91"/>
  <c r="AG4" i="91"/>
  <c r="AH4" i="91"/>
  <c r="AI4" i="91"/>
  <c r="AJ4" i="91"/>
  <c r="AB4" i="91"/>
  <c r="Q4" i="91"/>
  <c r="A4" i="91" l="1"/>
  <c r="O4" i="91" l="1"/>
  <c r="N4" i="91"/>
  <c r="M4" i="91"/>
  <c r="L4" i="91"/>
  <c r="K4" i="91"/>
  <c r="J4" i="91"/>
  <c r="I4" i="91"/>
  <c r="H4" i="91"/>
  <c r="G4" i="91"/>
  <c r="F4" i="91"/>
  <c r="EXV4" i="91"/>
  <c r="EXU4" i="91"/>
  <c r="EXT4" i="91"/>
  <c r="EXS4" i="91"/>
  <c r="EXR4" i="91"/>
  <c r="EXQ4" i="91"/>
  <c r="EXP4" i="91"/>
  <c r="EXO4" i="91"/>
  <c r="EXN4" i="91"/>
  <c r="EXK4" i="91"/>
  <c r="EXJ4" i="91"/>
  <c r="EXI4" i="91"/>
  <c r="EXH4" i="91"/>
  <c r="EXG4" i="91"/>
  <c r="EXF4" i="91"/>
  <c r="EXE4" i="91"/>
  <c r="EXD4" i="91"/>
  <c r="EXC4" i="91"/>
  <c r="EWZ4" i="91"/>
  <c r="EWY4" i="91"/>
  <c r="EWX4" i="91"/>
  <c r="EWW4" i="91"/>
  <c r="EWV4" i="91"/>
  <c r="EWU4" i="91"/>
  <c r="EWT4" i="91"/>
  <c r="EWS4" i="91"/>
  <c r="EWR4" i="91"/>
  <c r="EWO4" i="91"/>
  <c r="EWN4" i="91"/>
  <c r="EWM4" i="91"/>
  <c r="EWL4" i="91"/>
  <c r="EWK4" i="91"/>
  <c r="EWJ4" i="91"/>
  <c r="EWI4" i="91"/>
  <c r="EWH4" i="91"/>
  <c r="EWG4" i="91"/>
  <c r="EWD4" i="91"/>
  <c r="EWC4" i="91"/>
  <c r="EWB4" i="91"/>
  <c r="EWA4" i="91"/>
  <c r="EVZ4" i="91"/>
  <c r="EVY4" i="91"/>
  <c r="EVX4" i="91"/>
  <c r="EVW4" i="91"/>
  <c r="EVV4" i="91"/>
  <c r="EVS4" i="91"/>
  <c r="EVR4" i="91"/>
  <c r="EVQ4" i="91"/>
  <c r="EVP4" i="91"/>
  <c r="EVO4" i="91"/>
  <c r="EVN4" i="91"/>
  <c r="EVM4" i="91"/>
  <c r="EVL4" i="91"/>
  <c r="EVK4" i="91"/>
  <c r="EVH4" i="91"/>
  <c r="EVG4" i="91"/>
  <c r="EVF4" i="91"/>
  <c r="EVE4" i="91"/>
  <c r="EVD4" i="91"/>
  <c r="EVC4" i="91"/>
  <c r="EVB4" i="91"/>
  <c r="EVA4" i="91"/>
  <c r="EUZ4" i="91"/>
  <c r="EUW4" i="91"/>
  <c r="EUV4" i="91"/>
  <c r="EUU4" i="91"/>
  <c r="EUT4" i="91"/>
  <c r="EUS4" i="91"/>
  <c r="EUR4" i="91"/>
  <c r="EUQ4" i="91"/>
  <c r="EUP4" i="91"/>
  <c r="EUO4" i="91"/>
  <c r="EUL4" i="91"/>
  <c r="EUK4" i="91"/>
  <c r="EUJ4" i="91"/>
  <c r="EUI4" i="91"/>
  <c r="EUH4" i="91"/>
  <c r="EUG4" i="91"/>
  <c r="EUF4" i="91"/>
  <c r="EUE4" i="91"/>
  <c r="EUD4" i="91"/>
  <c r="EUA4" i="91"/>
  <c r="ETZ4" i="91"/>
  <c r="ETY4" i="91"/>
  <c r="ETX4" i="91"/>
  <c r="ETW4" i="91"/>
  <c r="ETV4" i="91"/>
  <c r="ETU4" i="91"/>
  <c r="ETT4" i="91"/>
  <c r="ETS4" i="91"/>
  <c r="ETP4" i="91"/>
  <c r="ETO4" i="91"/>
  <c r="ETN4" i="91"/>
  <c r="ETM4" i="91"/>
  <c r="ETL4" i="91"/>
  <c r="ETK4" i="91"/>
  <c r="ETJ4" i="91"/>
  <c r="ETI4" i="91"/>
  <c r="ETH4" i="91"/>
  <c r="ETE4" i="91"/>
  <c r="ETD4" i="91"/>
  <c r="ETC4" i="91"/>
  <c r="ETB4" i="91"/>
  <c r="ETA4" i="91"/>
  <c r="ESZ4" i="91"/>
  <c r="ESY4" i="91"/>
  <c r="ESX4" i="91"/>
  <c r="ESW4" i="91"/>
  <c r="ERV4" i="91"/>
  <c r="ERU4" i="91"/>
  <c r="ERT4" i="91"/>
  <c r="ERS4" i="91"/>
  <c r="ERR4" i="91"/>
  <c r="ERQ4" i="91"/>
  <c r="ERP4" i="91"/>
  <c r="ERO4" i="91"/>
  <c r="ERN4" i="91"/>
  <c r="ERK4" i="91"/>
  <c r="ERJ4" i="91"/>
  <c r="ERI4" i="91"/>
  <c r="ERH4" i="91"/>
  <c r="ERG4" i="91"/>
  <c r="ERF4" i="91"/>
  <c r="ERE4" i="91"/>
  <c r="ERD4" i="91"/>
  <c r="ERC4" i="91"/>
  <c r="EQZ4" i="91"/>
  <c r="EQY4" i="91"/>
  <c r="EQX4" i="91"/>
  <c r="EQW4" i="91"/>
  <c r="EQV4" i="91"/>
  <c r="EQU4" i="91"/>
  <c r="EQT4" i="91"/>
  <c r="EQS4" i="91"/>
  <c r="EQR4" i="91"/>
  <c r="EQO4" i="91"/>
  <c r="EQN4" i="91"/>
  <c r="EQM4" i="91"/>
  <c r="EQL4" i="91"/>
  <c r="EQK4" i="91"/>
  <c r="EQJ4" i="91"/>
  <c r="EQI4" i="91"/>
  <c r="EQH4" i="91"/>
  <c r="EQG4" i="91"/>
  <c r="EQD4" i="91"/>
  <c r="EQC4" i="91"/>
  <c r="EQB4" i="91"/>
  <c r="EQA4" i="91"/>
  <c r="EPZ4" i="91"/>
  <c r="EPY4" i="91"/>
  <c r="EPX4" i="91"/>
  <c r="EPW4" i="91"/>
  <c r="EPV4" i="91"/>
  <c r="EEQ4" i="91"/>
  <c r="EEP4" i="91"/>
  <c r="EEO4" i="91"/>
  <c r="EEN4" i="91"/>
  <c r="EEM4" i="91"/>
  <c r="EEL4" i="91"/>
  <c r="EEK4" i="91"/>
  <c r="EEJ4" i="91"/>
  <c r="EEI4" i="91"/>
  <c r="EEF4" i="91"/>
  <c r="EEE4" i="91"/>
  <c r="EED4" i="91"/>
  <c r="EEC4" i="91"/>
  <c r="EEB4" i="91"/>
  <c r="EEA4" i="91"/>
  <c r="EDZ4" i="91"/>
  <c r="EDY4" i="91"/>
  <c r="EDX4" i="91"/>
  <c r="EDU4" i="91"/>
  <c r="EDT4" i="91"/>
  <c r="EDS4" i="91"/>
  <c r="EDR4" i="91"/>
  <c r="EDQ4" i="91"/>
  <c r="EDP4" i="91"/>
  <c r="EDO4" i="91"/>
  <c r="EDN4" i="91"/>
  <c r="EDM4" i="91"/>
  <c r="EDJ4" i="91"/>
  <c r="EDI4" i="91"/>
  <c r="EDH4" i="91"/>
  <c r="EDG4" i="91"/>
  <c r="EDF4" i="91"/>
  <c r="EDE4" i="91"/>
  <c r="EDD4" i="91"/>
  <c r="EDC4" i="91"/>
  <c r="EDB4" i="91"/>
  <c r="ECY4" i="91"/>
  <c r="ECX4" i="91"/>
  <c r="ECW4" i="91"/>
  <c r="ECV4" i="91"/>
  <c r="ECU4" i="91"/>
  <c r="ECT4" i="91"/>
  <c r="ECS4" i="91"/>
  <c r="ECR4" i="91"/>
  <c r="ECQ4" i="91"/>
  <c r="ECN4" i="91"/>
  <c r="ECM4" i="91"/>
  <c r="ECL4" i="91"/>
  <c r="ECJ4" i="91"/>
  <c r="ECI4" i="91"/>
  <c r="ECH4" i="91"/>
  <c r="ECG4" i="91"/>
  <c r="ECF4" i="91"/>
  <c r="DCQ4" i="91"/>
  <c r="DCP4" i="91"/>
  <c r="DCO4" i="91"/>
  <c r="DCN4" i="91"/>
  <c r="DCM4" i="91"/>
  <c r="DCL4" i="91"/>
  <c r="DCK4" i="91"/>
  <c r="DCJ4" i="91"/>
  <c r="DCI4" i="91"/>
  <c r="DCF4" i="91"/>
  <c r="DCE4" i="91"/>
  <c r="DCD4" i="91"/>
  <c r="DCC4" i="91"/>
  <c r="DCB4" i="91"/>
  <c r="DCA4" i="91"/>
  <c r="DBZ4" i="91"/>
  <c r="DBY4" i="91"/>
  <c r="DBX4" i="91"/>
  <c r="DBU4" i="91"/>
  <c r="DBT4" i="91"/>
  <c r="DBS4" i="91"/>
  <c r="DBR4" i="91"/>
  <c r="DBQ4" i="91"/>
  <c r="DBP4" i="91"/>
  <c r="DBO4" i="91"/>
  <c r="DBN4" i="91"/>
  <c r="DBM4" i="91"/>
  <c r="DBJ4" i="91"/>
  <c r="DBI4" i="91"/>
  <c r="DBH4" i="91"/>
  <c r="DBG4" i="91"/>
  <c r="DBF4" i="91"/>
  <c r="DBE4" i="91"/>
  <c r="DBD4" i="91"/>
  <c r="DBC4" i="91"/>
  <c r="DAY4" i="91"/>
  <c r="DAX4" i="91"/>
  <c r="DAW4" i="91"/>
  <c r="DAV4" i="91"/>
  <c r="DAU4" i="91"/>
  <c r="DAT4" i="91"/>
  <c r="DAS4" i="91"/>
  <c r="DAR4" i="91"/>
  <c r="DAQ4" i="91"/>
  <c r="DAN4" i="91"/>
  <c r="DAM4" i="91"/>
  <c r="DAL4" i="91"/>
  <c r="DAK4" i="91"/>
  <c r="DAJ4" i="91"/>
  <c r="DAI4" i="91"/>
  <c r="DAH4" i="91"/>
  <c r="DAG4" i="91"/>
  <c r="DAF4" i="91"/>
  <c r="DAC4" i="91"/>
  <c r="DAB4" i="91"/>
  <c r="DAA4" i="91"/>
  <c r="CZZ4" i="91"/>
  <c r="CZY4" i="91"/>
  <c r="CZX4" i="91"/>
  <c r="CZW4" i="91"/>
  <c r="CZV4" i="91"/>
  <c r="CZU4" i="91"/>
  <c r="CZR4" i="91"/>
  <c r="CZQ4" i="91"/>
  <c r="CZP4" i="91"/>
  <c r="CZO4" i="91"/>
  <c r="CZN4" i="91"/>
  <c r="CZM4" i="91"/>
  <c r="CZL4" i="91"/>
  <c r="CZK4" i="91"/>
  <c r="CZJ4" i="91"/>
  <c r="CZG4" i="91"/>
  <c r="CZF4" i="91"/>
  <c r="CZE4" i="91"/>
  <c r="CZD4" i="91"/>
  <c r="CZC4" i="91"/>
  <c r="CZB4" i="91"/>
  <c r="CZA4" i="91"/>
  <c r="CYZ4" i="91"/>
  <c r="CYY4" i="91"/>
  <c r="CYV4" i="91"/>
  <c r="CYU4" i="91"/>
  <c r="CYT4" i="91"/>
  <c r="CYS4" i="91"/>
  <c r="CYR4" i="91"/>
  <c r="CYQ4" i="91"/>
  <c r="CYP4" i="91"/>
  <c r="CYO4" i="91"/>
  <c r="CYN4" i="91"/>
  <c r="CYK4" i="91"/>
  <c r="CYJ4" i="91"/>
  <c r="CYI4" i="91"/>
  <c r="CYH4" i="91"/>
  <c r="CYG4" i="91"/>
  <c r="CYF4" i="91"/>
  <c r="CYE4" i="91"/>
  <c r="CYD4" i="91"/>
  <c r="CYC4" i="91"/>
  <c r="CXZ4" i="91"/>
  <c r="CXY4" i="91"/>
  <c r="CXX4" i="91"/>
  <c r="CXW4" i="91"/>
  <c r="CXV4" i="91"/>
  <c r="CXU4" i="91"/>
  <c r="CXT4" i="91"/>
  <c r="CXS4" i="91"/>
  <c r="CXR4" i="91"/>
  <c r="BZX4" i="91"/>
  <c r="BZW4" i="91"/>
  <c r="BZV4" i="91"/>
  <c r="BZU4" i="91"/>
  <c r="BZT4" i="91"/>
  <c r="BZS4" i="91"/>
  <c r="BZR4" i="91"/>
  <c r="BZQ4" i="91"/>
  <c r="BZP4" i="91"/>
  <c r="BZM4" i="91"/>
  <c r="BZL4" i="91"/>
  <c r="BZK4" i="91"/>
  <c r="BZJ4" i="91"/>
  <c r="BZI4" i="91"/>
  <c r="BZH4" i="91"/>
  <c r="BZG4" i="91"/>
  <c r="BZF4" i="91"/>
  <c r="BZE4" i="91"/>
  <c r="BZB4" i="91"/>
  <c r="BZA4" i="91"/>
  <c r="BYZ4" i="91"/>
  <c r="BYY4" i="91"/>
  <c r="BYX4" i="91"/>
  <c r="BYW4" i="91"/>
  <c r="BYV4" i="91"/>
  <c r="BYU4" i="91"/>
  <c r="BYT4" i="91"/>
  <c r="BYQ4" i="91"/>
  <c r="BYP4" i="91"/>
  <c r="BYO4" i="91"/>
  <c r="BYN4" i="91"/>
  <c r="BYM4" i="91"/>
  <c r="BYL4" i="91"/>
  <c r="BYK4" i="91"/>
  <c r="BYJ4" i="91"/>
  <c r="BYI4" i="91"/>
  <c r="BYF4" i="91"/>
  <c r="BYE4" i="91"/>
  <c r="BYD4" i="91"/>
  <c r="BYC4" i="91"/>
  <c r="BYB4" i="91"/>
  <c r="BYA4" i="91"/>
  <c r="BXZ4" i="91"/>
  <c r="BXY4" i="91"/>
  <c r="BXX4" i="91"/>
  <c r="BXU4" i="91"/>
  <c r="BXT4" i="91"/>
  <c r="BXS4" i="91"/>
  <c r="BXR4" i="91"/>
  <c r="BXQ4" i="91"/>
  <c r="BXP4" i="91"/>
  <c r="BXO4" i="91"/>
  <c r="BXN4" i="91"/>
  <c r="BXM4" i="91"/>
  <c r="BXJ4" i="91"/>
  <c r="BXI4" i="91"/>
  <c r="BXH4" i="91"/>
  <c r="BXG4" i="91"/>
  <c r="BXF4" i="91"/>
  <c r="BXE4" i="91"/>
  <c r="BXD4" i="91"/>
  <c r="BXC4" i="91"/>
  <c r="BXB4" i="91"/>
  <c r="BWY4" i="91"/>
  <c r="BWX4" i="91"/>
  <c r="BWW4" i="91"/>
  <c r="BWV4" i="91"/>
  <c r="BWU4" i="91"/>
  <c r="BWT4" i="91"/>
  <c r="BWS4" i="91"/>
  <c r="BWR4" i="91"/>
  <c r="BWQ4" i="91"/>
  <c r="BWN4" i="91"/>
  <c r="BWM4" i="91"/>
  <c r="BWL4" i="91"/>
  <c r="BWK4" i="91"/>
  <c r="BWJ4" i="91"/>
  <c r="BWI4" i="91"/>
  <c r="BWH4" i="91"/>
  <c r="BWG4" i="91"/>
  <c r="BWF4" i="91"/>
  <c r="BWC4" i="91"/>
  <c r="BWB4" i="91"/>
  <c r="BWA4" i="91"/>
  <c r="BVZ4" i="91"/>
  <c r="BVY4" i="91"/>
  <c r="BVX4" i="91"/>
  <c r="BVW4" i="91"/>
  <c r="BVV4" i="91"/>
  <c r="BVU4" i="91"/>
  <c r="BUV4" i="91"/>
  <c r="BUU4" i="91"/>
  <c r="BUT4" i="91"/>
  <c r="BUS4" i="91"/>
  <c r="BUR4" i="91"/>
  <c r="BUQ4" i="91"/>
  <c r="BUP4" i="91"/>
  <c r="BUO4" i="91"/>
  <c r="BUN4" i="91"/>
  <c r="BUK4" i="91"/>
  <c r="BUJ4" i="91"/>
  <c r="BUI4" i="91"/>
  <c r="BUH4" i="91"/>
  <c r="BUG4" i="91"/>
  <c r="BUF4" i="91"/>
  <c r="BUE4" i="91"/>
  <c r="BUD4" i="91"/>
  <c r="BUC4" i="91"/>
  <c r="BTZ4" i="91"/>
  <c r="BTY4" i="91"/>
  <c r="BTX4" i="91"/>
  <c r="BTW4" i="91"/>
  <c r="BTV4" i="91"/>
  <c r="BTU4" i="91"/>
  <c r="BTT4" i="91"/>
  <c r="BTS4" i="91"/>
  <c r="BTR4" i="91"/>
  <c r="BTO4" i="91"/>
  <c r="BTN4" i="91"/>
  <c r="BTM4" i="91"/>
  <c r="BTL4" i="91"/>
  <c r="BTK4" i="91"/>
  <c r="BTJ4" i="91"/>
  <c r="BTI4" i="91"/>
  <c r="BTH4" i="91"/>
  <c r="BTG4" i="91"/>
  <c r="BTD4" i="91"/>
  <c r="BTC4" i="91"/>
  <c r="BTB4" i="91"/>
  <c r="BTA4" i="91"/>
  <c r="BSZ4" i="91"/>
  <c r="BSY4" i="91"/>
  <c r="BSX4" i="91"/>
  <c r="BSW4" i="91"/>
  <c r="BSV4" i="91"/>
  <c r="BSS4" i="91"/>
  <c r="BSR4" i="91"/>
  <c r="BSQ4" i="91"/>
  <c r="BSP4" i="91"/>
  <c r="BSO4" i="91"/>
  <c r="BSN4" i="91"/>
  <c r="BSM4" i="91"/>
  <c r="BSL4" i="91"/>
  <c r="BSK4" i="91"/>
  <c r="BSH4" i="91"/>
  <c r="BSG4" i="91"/>
  <c r="BSF4" i="91"/>
  <c r="BSE4" i="91"/>
  <c r="BSD4" i="91"/>
  <c r="BSC4" i="91"/>
  <c r="BSB4" i="91"/>
  <c r="BSA4" i="91"/>
  <c r="BRZ4" i="91"/>
  <c r="BRW4" i="91"/>
  <c r="BRV4" i="91"/>
  <c r="BRU4" i="91"/>
  <c r="BRT4" i="91"/>
  <c r="BRS4" i="91"/>
  <c r="BRR4" i="91"/>
  <c r="BRQ4" i="91"/>
  <c r="BRP4" i="91"/>
  <c r="BRO4" i="91"/>
  <c r="BRK4" i="91"/>
  <c r="BRJ4" i="91"/>
  <c r="BRI4" i="91"/>
  <c r="BRH4" i="91"/>
  <c r="BRG4" i="91"/>
  <c r="BRF4" i="91"/>
  <c r="BRE4" i="91"/>
  <c r="BRD4" i="91"/>
  <c r="BRC4" i="91"/>
  <c r="BQZ4" i="91"/>
  <c r="BQY4" i="91"/>
  <c r="BQX4" i="91"/>
  <c r="BQW4" i="91"/>
  <c r="BQV4" i="91"/>
  <c r="BQU4" i="91"/>
  <c r="BQT4" i="91"/>
  <c r="BQS4" i="91"/>
  <c r="BQR4" i="91"/>
  <c r="BQO4" i="91"/>
  <c r="BQN4" i="91"/>
  <c r="BQM4" i="91"/>
  <c r="BQL4" i="91"/>
  <c r="BQK4" i="91"/>
  <c r="BQJ4" i="91"/>
  <c r="BQI4" i="91"/>
  <c r="BQH4" i="91"/>
  <c r="BQG4" i="91"/>
  <c r="BQD4" i="91"/>
  <c r="BQC4" i="91"/>
  <c r="BQB4" i="91"/>
  <c r="BQA4" i="91"/>
  <c r="BPZ4" i="91"/>
  <c r="BPY4" i="91"/>
  <c r="BPX4" i="91"/>
  <c r="BPW4" i="91"/>
  <c r="BPV4" i="91"/>
  <c r="BPS4" i="91"/>
  <c r="BPR4" i="91"/>
  <c r="BPQ4" i="91"/>
  <c r="BPP4" i="91"/>
  <c r="BPO4" i="91"/>
  <c r="BPN4" i="91"/>
  <c r="BPM4" i="91"/>
  <c r="BPL4" i="91"/>
  <c r="BPK4" i="91"/>
  <c r="BPH4" i="91"/>
  <c r="BPG4" i="91"/>
  <c r="BPF4" i="91"/>
  <c r="BPE4" i="91"/>
  <c r="BPD4" i="91"/>
  <c r="BPC4" i="91"/>
  <c r="BPB4" i="91"/>
  <c r="BPA4" i="91"/>
  <c r="BOZ4" i="91"/>
  <c r="BOW4" i="91"/>
  <c r="BOV4" i="91"/>
  <c r="BOU4" i="91"/>
  <c r="BOT4" i="91"/>
  <c r="BOS4" i="91"/>
  <c r="BOR4" i="91"/>
  <c r="BOQ4" i="91"/>
  <c r="BOP4" i="91"/>
  <c r="BOO4" i="91"/>
  <c r="BOL4" i="91"/>
  <c r="BOK4" i="91"/>
  <c r="BOJ4" i="91"/>
  <c r="BOI4" i="91"/>
  <c r="BOH4" i="91"/>
  <c r="BOG4" i="91"/>
  <c r="BOF4" i="91"/>
  <c r="BOE4" i="91"/>
  <c r="BOD4" i="91"/>
  <c r="BOA4" i="91"/>
  <c r="BNZ4" i="91"/>
  <c r="BNY4" i="91"/>
  <c r="BNX4" i="91"/>
  <c r="BNW4" i="91"/>
  <c r="BNV4" i="91"/>
  <c r="BNU4" i="91"/>
  <c r="BNT4" i="91"/>
  <c r="BNS4" i="91"/>
  <c r="BNP4" i="91"/>
  <c r="BNO4" i="91"/>
  <c r="BNN4" i="91"/>
  <c r="BNM4" i="91"/>
  <c r="BNL4" i="91"/>
  <c r="BNK4" i="91"/>
  <c r="BNJ4" i="91"/>
  <c r="BNI4" i="91"/>
  <c r="BNH4" i="91"/>
  <c r="BMH4" i="91"/>
  <c r="BMG4" i="91"/>
  <c r="BMF4" i="91"/>
  <c r="BME4" i="91"/>
  <c r="BMD4" i="91"/>
  <c r="BMC4" i="91"/>
  <c r="BMB4" i="91"/>
  <c r="BMA4" i="91"/>
  <c r="BLZ4" i="91"/>
  <c r="BLW4" i="91"/>
  <c r="BLV4" i="91"/>
  <c r="BLU4" i="91"/>
  <c r="BLT4" i="91"/>
  <c r="BLS4" i="91"/>
  <c r="BLR4" i="91"/>
  <c r="BLQ4" i="91"/>
  <c r="BLP4" i="91"/>
  <c r="BLO4" i="91"/>
  <c r="BLL4" i="91"/>
  <c r="BLK4" i="91"/>
  <c r="BLJ4" i="91"/>
  <c r="BLI4" i="91"/>
  <c r="BLH4" i="91"/>
  <c r="BLG4" i="91"/>
  <c r="BLF4" i="91"/>
  <c r="BLE4" i="91"/>
  <c r="BLD4" i="91"/>
  <c r="BKE4" i="91"/>
  <c r="BKD4" i="91"/>
  <c r="BKC4" i="91"/>
  <c r="BKB4" i="91"/>
  <c r="BKA4" i="91"/>
  <c r="BJZ4" i="91"/>
  <c r="BJY4" i="91"/>
  <c r="BJX4" i="91"/>
  <c r="BJW4" i="91"/>
  <c r="BJT4" i="91"/>
  <c r="BJS4" i="91"/>
  <c r="BJR4" i="91"/>
  <c r="BJQ4" i="91"/>
  <c r="BJP4" i="91"/>
  <c r="BJO4" i="91"/>
  <c r="BJN4" i="91"/>
  <c r="BJM4" i="91"/>
  <c r="BJL4" i="91"/>
  <c r="BJI4" i="91"/>
  <c r="BJH4" i="91"/>
  <c r="BJG4" i="91"/>
  <c r="BJF4" i="91"/>
  <c r="BJE4" i="91"/>
  <c r="BJD4" i="91"/>
  <c r="BJC4" i="91"/>
  <c r="BJB4" i="91"/>
  <c r="BJA4" i="91"/>
  <c r="BIX4" i="91"/>
  <c r="BIW4" i="91"/>
  <c r="BIV4" i="91"/>
  <c r="BIU4" i="91"/>
  <c r="BIT4" i="91"/>
  <c r="BIS4" i="91"/>
  <c r="BIR4" i="91"/>
  <c r="BIQ4" i="91"/>
  <c r="BIP4" i="91"/>
  <c r="BIM4" i="91"/>
  <c r="BIL4" i="91"/>
  <c r="BIK4" i="91"/>
  <c r="BIJ4" i="91"/>
  <c r="BII4" i="91"/>
  <c r="BIH4" i="91"/>
  <c r="BIG4" i="91"/>
  <c r="BIF4" i="91"/>
  <c r="BIE4" i="91"/>
  <c r="BIB4" i="91"/>
  <c r="BIA4" i="91"/>
  <c r="BHZ4" i="91"/>
  <c r="BHY4" i="91"/>
  <c r="BHX4" i="91"/>
  <c r="BHW4" i="91"/>
  <c r="BHV4" i="91"/>
  <c r="BHU4" i="91"/>
  <c r="BHT4" i="91"/>
  <c r="BHQ4" i="91"/>
  <c r="BHP4" i="91"/>
  <c r="BHO4" i="91"/>
  <c r="BHN4" i="91"/>
  <c r="BHM4" i="91"/>
  <c r="BHL4" i="91"/>
  <c r="BHK4" i="91"/>
  <c r="BHJ4" i="91"/>
  <c r="BHI4" i="91"/>
  <c r="BHF4" i="91"/>
  <c r="BHE4" i="91"/>
  <c r="BHD4" i="91"/>
  <c r="BHC4" i="91"/>
  <c r="BHB4" i="91"/>
  <c r="BHA4" i="91"/>
  <c r="BGZ4" i="91"/>
  <c r="BGY4" i="91"/>
  <c r="BGX4" i="91"/>
  <c r="BGU4" i="91"/>
  <c r="BGT4" i="91"/>
  <c r="BGS4" i="91"/>
  <c r="BGR4" i="91"/>
  <c r="BGQ4" i="91"/>
  <c r="BGP4" i="91"/>
  <c r="BGO4" i="91"/>
  <c r="BGN4" i="91"/>
  <c r="BGM4" i="91"/>
  <c r="BGJ4" i="91"/>
  <c r="BGI4" i="91"/>
  <c r="BGH4" i="91"/>
  <c r="BGG4" i="91"/>
  <c r="BGF4" i="91"/>
  <c r="BGE4" i="91"/>
  <c r="BGD4" i="91"/>
  <c r="BGC4" i="91"/>
  <c r="BGB4" i="91"/>
  <c r="BFY4" i="91"/>
  <c r="BFX4" i="91"/>
  <c r="BFW4" i="91"/>
  <c r="BFV4" i="91"/>
  <c r="BFU4" i="91"/>
  <c r="BFT4" i="91"/>
  <c r="BFS4" i="91"/>
  <c r="BFR4" i="91"/>
  <c r="BFQ4" i="91"/>
  <c r="BFN4" i="91"/>
  <c r="BFM4" i="91"/>
  <c r="BFL4" i="91"/>
  <c r="BFK4" i="91"/>
  <c r="BFJ4" i="91"/>
  <c r="BFI4" i="91"/>
  <c r="BFH4" i="91"/>
  <c r="BFG4" i="91"/>
  <c r="BFF4" i="91"/>
  <c r="BFC4" i="91"/>
  <c r="BFB4" i="91"/>
  <c r="BFA4" i="91"/>
  <c r="BEZ4" i="91"/>
  <c r="BEY4" i="91"/>
  <c r="BEX4" i="91"/>
  <c r="BEW4" i="91"/>
  <c r="BEV4" i="91"/>
  <c r="BEU4" i="91"/>
  <c r="ANG4" i="91"/>
  <c r="ANF4" i="91"/>
  <c r="ANE4" i="91"/>
  <c r="AND4" i="91"/>
  <c r="ANC4" i="91"/>
  <c r="ANB4" i="91"/>
  <c r="ANA4" i="91"/>
  <c r="AMZ4" i="91"/>
  <c r="AMY4" i="91"/>
  <c r="AMV4" i="91"/>
  <c r="AMU4" i="91"/>
  <c r="AMT4" i="91"/>
  <c r="AMS4" i="91"/>
  <c r="AMR4" i="91"/>
  <c r="AMQ4" i="91"/>
  <c r="AMP4" i="91"/>
  <c r="AMO4" i="91"/>
  <c r="AMN4" i="91"/>
  <c r="AMK4" i="91"/>
  <c r="AMJ4" i="91"/>
  <c r="AMI4" i="91"/>
  <c r="AMH4" i="91"/>
  <c r="AMG4" i="91"/>
  <c r="AMF4" i="91"/>
  <c r="AME4" i="91"/>
  <c r="AMD4" i="91"/>
  <c r="AMC4" i="91"/>
  <c r="ALZ4" i="91"/>
  <c r="ALY4" i="91"/>
  <c r="ALX4" i="91"/>
  <c r="ALW4" i="91"/>
  <c r="ALV4" i="91"/>
  <c r="ALU4" i="91"/>
  <c r="ALT4" i="91"/>
  <c r="ALS4" i="91"/>
  <c r="ALR4" i="91"/>
  <c r="ALO4" i="91"/>
  <c r="ALN4" i="91"/>
  <c r="ALM4" i="91"/>
  <c r="ALL4" i="91"/>
  <c r="ALK4" i="91"/>
  <c r="ALJ4" i="91"/>
  <c r="ALI4" i="91"/>
  <c r="ALH4" i="91"/>
  <c r="ALG4" i="91"/>
  <c r="ALD4" i="91"/>
  <c r="ALC4" i="91"/>
  <c r="ALB4" i="91"/>
  <c r="ALA4" i="91"/>
  <c r="AKZ4" i="91"/>
  <c r="AKY4" i="91"/>
  <c r="AKX4" i="91"/>
  <c r="AKW4" i="91"/>
  <c r="AKV4" i="91"/>
  <c r="AKS4" i="91"/>
  <c r="AKR4" i="91"/>
  <c r="AKQ4" i="91"/>
  <c r="AKP4" i="91"/>
  <c r="AKO4" i="91"/>
  <c r="AKN4" i="91"/>
  <c r="AKM4" i="91"/>
  <c r="AKL4" i="91"/>
  <c r="AKK4" i="91"/>
  <c r="AKH4" i="91"/>
  <c r="AKG4" i="91"/>
  <c r="AKF4" i="91"/>
  <c r="AKE4" i="91"/>
  <c r="AKD4" i="91"/>
  <c r="AKC4" i="91"/>
  <c r="AKB4" i="91"/>
  <c r="AKA4" i="91"/>
  <c r="AJZ4" i="91"/>
  <c r="AJW4" i="91"/>
  <c r="AJV4" i="91"/>
  <c r="AJU4" i="91"/>
  <c r="AJT4" i="91"/>
  <c r="AJS4" i="91"/>
  <c r="AJR4" i="91"/>
  <c r="AJQ4" i="91"/>
  <c r="AJP4" i="91"/>
  <c r="AJO4" i="91"/>
  <c r="AJL4" i="91"/>
  <c r="AJK4" i="91"/>
  <c r="AJJ4" i="91"/>
  <c r="AJI4" i="91"/>
  <c r="AJH4" i="91"/>
  <c r="AJG4" i="91"/>
  <c r="AJF4" i="91"/>
  <c r="AJE4" i="91"/>
  <c r="AJD4" i="91"/>
  <c r="AJA4" i="91"/>
  <c r="AIZ4" i="91"/>
  <c r="AIY4" i="91"/>
  <c r="AIX4" i="91"/>
  <c r="AIW4" i="91"/>
  <c r="AIV4" i="91"/>
  <c r="AIU4" i="91"/>
  <c r="AIT4" i="91"/>
  <c r="AIS4" i="91"/>
  <c r="AIP4" i="91"/>
  <c r="AIO4" i="91"/>
  <c r="AIN4" i="91"/>
  <c r="AIM4" i="91"/>
  <c r="AIL4" i="91"/>
  <c r="AIK4" i="91"/>
  <c r="AIJ4" i="91"/>
  <c r="AII4" i="91"/>
  <c r="AAX4" i="91"/>
  <c r="AAW4" i="91"/>
  <c r="AAV4" i="91"/>
  <c r="AAU4" i="91"/>
  <c r="AAT4" i="91"/>
  <c r="AAS4" i="91"/>
  <c r="FFU4" i="91"/>
  <c r="FFT4" i="91"/>
  <c r="FFS4" i="91"/>
  <c r="FFR4" i="91"/>
  <c r="FFQ4" i="91"/>
  <c r="FFP4" i="91"/>
  <c r="FFO4" i="91"/>
  <c r="FFN4" i="91"/>
  <c r="FFM4" i="91"/>
  <c r="FFJ4" i="91"/>
  <c r="FFI4" i="91"/>
  <c r="FFH4" i="91"/>
  <c r="FFG4" i="91"/>
  <c r="FFF4" i="91"/>
  <c r="FFE4" i="91"/>
  <c r="FFD4" i="91"/>
  <c r="FFC4" i="91"/>
  <c r="FFB4" i="91"/>
  <c r="FEY4" i="91"/>
  <c r="FEX4" i="91"/>
  <c r="FEW4" i="91"/>
  <c r="FEV4" i="91"/>
  <c r="FEU4" i="91"/>
  <c r="FET4" i="91"/>
  <c r="FES4" i="91"/>
  <c r="FER4" i="91"/>
  <c r="FEQ4" i="91"/>
  <c r="FEN4" i="91"/>
  <c r="FEM4" i="91"/>
  <c r="FEL4" i="91"/>
  <c r="FEK4" i="91"/>
  <c r="FEJ4" i="91"/>
  <c r="FEI4" i="91"/>
  <c r="FEH4" i="91"/>
  <c r="FEG4" i="91"/>
  <c r="FEF4" i="91"/>
  <c r="FEC4" i="91"/>
  <c r="FEB4" i="91"/>
  <c r="FEA4" i="91"/>
  <c r="FDZ4" i="91"/>
  <c r="FDY4" i="91"/>
  <c r="FDX4" i="91"/>
  <c r="FDW4" i="91"/>
  <c r="FDV4" i="91"/>
  <c r="FDU4" i="91"/>
  <c r="FDR4" i="91"/>
  <c r="FDQ4" i="91"/>
  <c r="FDP4" i="91"/>
  <c r="FDO4" i="91"/>
  <c r="FDN4" i="91"/>
  <c r="FDM4" i="91"/>
  <c r="FDL4" i="91"/>
  <c r="FDK4" i="91"/>
  <c r="FDJ4" i="91"/>
  <c r="FDG4" i="91"/>
  <c r="FDF4" i="91"/>
  <c r="FDE4" i="91"/>
  <c r="FDD4" i="91"/>
  <c r="FDC4" i="91"/>
  <c r="FDB4" i="91"/>
  <c r="FDA4" i="91"/>
  <c r="FCZ4" i="91"/>
  <c r="FCY4" i="91"/>
  <c r="FCV4" i="91"/>
  <c r="FCU4" i="91"/>
  <c r="FCT4" i="91"/>
  <c r="FCS4" i="91"/>
  <c r="FCR4" i="91"/>
  <c r="FCQ4" i="91"/>
  <c r="FCP4" i="91"/>
  <c r="FCO4" i="91"/>
  <c r="FCN4" i="91"/>
  <c r="FCK4" i="91"/>
  <c r="FCJ4" i="91"/>
  <c r="FCI4" i="91"/>
  <c r="FCH4" i="91"/>
  <c r="FCG4" i="91"/>
  <c r="FCF4" i="91"/>
  <c r="FCE4" i="91"/>
  <c r="FCD4" i="91"/>
  <c r="FCC4" i="91"/>
  <c r="FBZ4" i="91"/>
  <c r="FBY4" i="91"/>
  <c r="FBX4" i="91"/>
  <c r="FBW4" i="91"/>
  <c r="FBV4" i="91"/>
  <c r="FBU4" i="91"/>
  <c r="FBT4" i="91"/>
  <c r="FBS4" i="91"/>
  <c r="FBR4" i="91"/>
  <c r="FBO4" i="91"/>
  <c r="FBN4" i="91"/>
  <c r="FBM4" i="91"/>
  <c r="FBL4" i="91"/>
  <c r="FBK4" i="91"/>
  <c r="FBJ4" i="91"/>
  <c r="FBI4" i="91"/>
  <c r="FBH4" i="91"/>
  <c r="FBG4" i="91"/>
  <c r="FBD4" i="91"/>
  <c r="FBC4" i="91"/>
  <c r="FBB4" i="91"/>
  <c r="FBA4" i="91"/>
  <c r="FAZ4" i="91"/>
  <c r="FAY4" i="91"/>
  <c r="FAX4" i="91"/>
  <c r="FAW4" i="91"/>
  <c r="FAV4" i="91"/>
  <c r="ENZ4" i="91"/>
  <c r="ENY4" i="91"/>
  <c r="ENX4" i="91"/>
  <c r="ENW4" i="91"/>
  <c r="ENV4" i="91"/>
  <c r="ENU4" i="91"/>
  <c r="ENT4" i="91"/>
  <c r="ENS4" i="91"/>
  <c r="ENR4" i="91"/>
  <c r="ENO4" i="91"/>
  <c r="ENN4" i="91"/>
  <c r="ENM4" i="91"/>
  <c r="ENL4" i="91"/>
  <c r="ENK4" i="91"/>
  <c r="ENJ4" i="91"/>
  <c r="ENI4" i="91"/>
  <c r="ENH4" i="91"/>
  <c r="ENG4" i="91"/>
  <c r="END4" i="91"/>
  <c r="ENC4" i="91"/>
  <c r="ENB4" i="91"/>
  <c r="ENA4" i="91"/>
  <c r="EMZ4" i="91"/>
  <c r="EMY4" i="91"/>
  <c r="EMX4" i="91"/>
  <c r="EMW4" i="91"/>
  <c r="EMV4" i="91"/>
  <c r="EMS4" i="91"/>
  <c r="EMR4" i="91"/>
  <c r="EMQ4" i="91"/>
  <c r="EMP4" i="91"/>
  <c r="EMO4" i="91"/>
  <c r="EMN4" i="91"/>
  <c r="EMM4" i="91"/>
  <c r="EML4" i="91"/>
  <c r="EMK4" i="91"/>
  <c r="EKP4" i="91"/>
  <c r="EKO4" i="91"/>
  <c r="EKN4" i="91"/>
  <c r="EKM4" i="91"/>
  <c r="EKL4" i="91"/>
  <c r="EKK4" i="91"/>
  <c r="EKJ4" i="91"/>
  <c r="EKI4" i="91"/>
  <c r="EKH4" i="91"/>
  <c r="EKE4" i="91"/>
  <c r="EKD4" i="91"/>
  <c r="EKC4" i="91"/>
  <c r="EKB4" i="91"/>
  <c r="EKA4" i="91"/>
  <c r="EJZ4" i="91"/>
  <c r="EJY4" i="91"/>
  <c r="EJX4" i="91"/>
  <c r="EJW4" i="91"/>
  <c r="DPK4" i="91"/>
  <c r="EBF4" i="91"/>
  <c r="EBE4" i="91"/>
  <c r="EBD4" i="91"/>
  <c r="EBC4" i="91"/>
  <c r="EBB4" i="91"/>
  <c r="EBA4" i="91"/>
  <c r="EAZ4" i="91"/>
  <c r="EAY4" i="91"/>
  <c r="EAX4" i="91"/>
  <c r="DZC4" i="91"/>
  <c r="DZB4" i="91"/>
  <c r="DZA4" i="91"/>
  <c r="DYZ4" i="91"/>
  <c r="DYY4" i="91"/>
  <c r="DYX4" i="91"/>
  <c r="DYW4" i="91"/>
  <c r="DYV4" i="91"/>
  <c r="DYU4" i="91"/>
  <c r="DYR4" i="91"/>
  <c r="DYQ4" i="91"/>
  <c r="DYP4" i="91"/>
  <c r="DYO4" i="91"/>
  <c r="DYN4" i="91"/>
  <c r="DYM4" i="91"/>
  <c r="DYL4" i="91"/>
  <c r="DYK4" i="91"/>
  <c r="DYJ4" i="91"/>
  <c r="DYG4" i="91"/>
  <c r="DYF4" i="91"/>
  <c r="DYE4" i="91"/>
  <c r="DYD4" i="91"/>
  <c r="DYC4" i="91"/>
  <c r="DYB4" i="91"/>
  <c r="DYA4" i="91"/>
  <c r="DXZ4" i="91"/>
  <c r="DXY4" i="91"/>
  <c r="DXV4" i="91"/>
  <c r="DXU4" i="91"/>
  <c r="DXT4" i="91"/>
  <c r="DXS4" i="91"/>
  <c r="DXR4" i="91"/>
  <c r="DXQ4" i="91"/>
  <c r="DXP4" i="91"/>
  <c r="DXO4" i="91"/>
  <c r="DXN4" i="91"/>
  <c r="DXK4" i="91"/>
  <c r="DXJ4" i="91"/>
  <c r="DXI4" i="91"/>
  <c r="DXH4" i="91"/>
  <c r="DXG4" i="91"/>
  <c r="DXF4" i="91"/>
  <c r="DXE4" i="91"/>
  <c r="DXD4" i="91"/>
  <c r="DXC4" i="91"/>
  <c r="DWZ4" i="91"/>
  <c r="DWY4" i="91"/>
  <c r="DWX4" i="91"/>
  <c r="DWW4" i="91"/>
  <c r="DWV4" i="91"/>
  <c r="DWU4" i="91"/>
  <c r="DWT4" i="91"/>
  <c r="DWS4" i="91"/>
  <c r="DWR4" i="91"/>
  <c r="DWO4" i="91"/>
  <c r="DWN4" i="91"/>
  <c r="DWM4" i="91"/>
  <c r="DWL4" i="91"/>
  <c r="DWK4" i="91"/>
  <c r="DWJ4" i="91"/>
  <c r="DWI4" i="91"/>
  <c r="DWH4" i="91"/>
  <c r="DWG4" i="91"/>
  <c r="DVP4" i="91"/>
  <c r="DVO4" i="91"/>
  <c r="DVN4" i="91"/>
  <c r="DVM4" i="91"/>
  <c r="DVL4" i="91"/>
  <c r="DVK4" i="91"/>
  <c r="DVJ4" i="91"/>
  <c r="DVI4" i="91"/>
  <c r="DVH4" i="91"/>
  <c r="DVE4" i="91"/>
  <c r="DVD4" i="91"/>
  <c r="DVC4" i="91"/>
  <c r="DVB4" i="91"/>
  <c r="DVA4" i="91"/>
  <c r="DUZ4" i="91"/>
  <c r="DUY4" i="91"/>
  <c r="DUX4" i="91"/>
  <c r="DUW4" i="91"/>
  <c r="DUT4" i="91"/>
  <c r="DUS4" i="91"/>
  <c r="DUR4" i="91"/>
  <c r="DUQ4" i="91"/>
  <c r="DUP4" i="91"/>
  <c r="DUO4" i="91"/>
  <c r="DUN4" i="91"/>
  <c r="DUM4" i="91"/>
  <c r="DUL4" i="91"/>
  <c r="DUI4" i="91"/>
  <c r="DUH4" i="91"/>
  <c r="DUG4" i="91"/>
  <c r="DUF4" i="91"/>
  <c r="DUE4" i="91"/>
  <c r="DUD4" i="91"/>
  <c r="DUC4" i="91"/>
  <c r="DUB4" i="91"/>
  <c r="DUA4" i="91"/>
  <c r="DTX4" i="91"/>
  <c r="DTW4" i="91"/>
  <c r="DTV4" i="91"/>
  <c r="DTU4" i="91"/>
  <c r="DTT4" i="91"/>
  <c r="DTS4" i="91"/>
  <c r="DTR4" i="91"/>
  <c r="DTQ4" i="91"/>
  <c r="DTP4" i="91"/>
  <c r="DTM4" i="91"/>
  <c r="DTL4" i="91"/>
  <c r="DTK4" i="91"/>
  <c r="DTJ4" i="91"/>
  <c r="DTI4" i="91"/>
  <c r="DTH4" i="91"/>
  <c r="DTG4" i="91"/>
  <c r="DTF4" i="91"/>
  <c r="DTE4" i="91"/>
  <c r="DTB4" i="91"/>
  <c r="DTA4" i="91"/>
  <c r="DSZ4" i="91"/>
  <c r="DSY4" i="91"/>
  <c r="DSX4" i="91"/>
  <c r="DSW4" i="91"/>
  <c r="DSV4" i="91"/>
  <c r="DSU4" i="91"/>
  <c r="DST4" i="91"/>
  <c r="DSQ4" i="91"/>
  <c r="DSP4" i="91"/>
  <c r="DSO4" i="91"/>
  <c r="DSN4" i="91"/>
  <c r="DSM4" i="91"/>
  <c r="DSL4" i="91"/>
  <c r="DSK4" i="91"/>
  <c r="DSJ4" i="91"/>
  <c r="DSI4" i="91"/>
  <c r="DSF4" i="91"/>
  <c r="DSE4" i="91"/>
  <c r="DSD4" i="91"/>
  <c r="DSC4" i="91"/>
  <c r="DSB4" i="91"/>
  <c r="DSA4" i="91"/>
  <c r="DRZ4" i="91"/>
  <c r="DRY4" i="91"/>
  <c r="DRX4" i="91"/>
  <c r="DRU4" i="91"/>
  <c r="DRT4" i="91"/>
  <c r="DRS4" i="91"/>
  <c r="DRR4" i="91"/>
  <c r="DRQ4" i="91"/>
  <c r="DRP4" i="91"/>
  <c r="DRO4" i="91"/>
  <c r="DRN4" i="91"/>
  <c r="DRM4" i="91"/>
  <c r="DRJ4" i="91"/>
  <c r="DRI4" i="91"/>
  <c r="DRH4" i="91"/>
  <c r="DRG4" i="91"/>
  <c r="DRF4" i="91"/>
  <c r="DRE4" i="91"/>
  <c r="DRD4" i="91"/>
  <c r="DRC4" i="91"/>
  <c r="DRB4" i="91"/>
  <c r="DQY4" i="91"/>
  <c r="DQX4" i="91"/>
  <c r="DQW4" i="91"/>
  <c r="DQV4" i="91"/>
  <c r="DQU4" i="91"/>
  <c r="DQT4" i="91"/>
  <c r="DQS4" i="91"/>
  <c r="DQR4" i="91"/>
  <c r="DQQ4" i="91"/>
  <c r="DQN4" i="91"/>
  <c r="DQM4" i="91"/>
  <c r="DQL4" i="91"/>
  <c r="DQK4" i="91"/>
  <c r="DQJ4" i="91"/>
  <c r="DQI4" i="91"/>
  <c r="DQH4" i="91"/>
  <c r="DQG4" i="91"/>
  <c r="DQF4" i="91"/>
  <c r="DQC4" i="91"/>
  <c r="DQB4" i="91"/>
  <c r="DQA4" i="91"/>
  <c r="DPZ4" i="91"/>
  <c r="DPY4" i="91"/>
  <c r="DPX4" i="91"/>
  <c r="DPW4" i="91"/>
  <c r="DPV4" i="91"/>
  <c r="DPU4" i="91"/>
  <c r="DPR4" i="91"/>
  <c r="DPQ4" i="91"/>
  <c r="DPP4" i="91"/>
  <c r="DPO4" i="91"/>
  <c r="DPN4" i="91"/>
  <c r="DPM4" i="91"/>
  <c r="DPL4" i="91"/>
  <c r="DPJ4" i="91"/>
  <c r="DPG4" i="91"/>
  <c r="DPF4" i="91"/>
  <c r="DPE4" i="91"/>
  <c r="DPD4" i="91"/>
  <c r="DPC4" i="91"/>
  <c r="DPB4" i="91"/>
  <c r="DPA4" i="91"/>
  <c r="DOZ4" i="91"/>
  <c r="DOY4" i="91"/>
  <c r="DOA4" i="91"/>
  <c r="DOI4" i="91"/>
  <c r="DOH4" i="91"/>
  <c r="DOG4" i="91"/>
  <c r="DOF4" i="91"/>
  <c r="DOE4" i="91"/>
  <c r="DOD4" i="91"/>
  <c r="DOC4" i="91"/>
  <c r="DOB4" i="91"/>
  <c r="DOU4" i="91"/>
  <c r="DOT4" i="91"/>
  <c r="DOS4" i="91"/>
  <c r="DOR4" i="91"/>
  <c r="DOQ4" i="91"/>
  <c r="DOP4" i="91"/>
  <c r="DOO4" i="91"/>
  <c r="DON4" i="91"/>
  <c r="DOM4" i="91"/>
  <c r="DNA4" i="91"/>
  <c r="DMZ4" i="91"/>
  <c r="DMY4" i="91"/>
  <c r="DMX4" i="91"/>
  <c r="DMW4" i="91"/>
  <c r="DMV4" i="91"/>
  <c r="DMU4" i="91"/>
  <c r="DMT4" i="91"/>
  <c r="DMS4" i="91"/>
  <c r="DMP4" i="91"/>
  <c r="DMO4" i="91"/>
  <c r="DMN4" i="91"/>
  <c r="DMM4" i="91"/>
  <c r="DML4" i="91"/>
  <c r="DMK4" i="91"/>
  <c r="DMJ4" i="91"/>
  <c r="DMI4" i="91"/>
  <c r="DMH4" i="91"/>
  <c r="DME4" i="91"/>
  <c r="DMD4" i="91"/>
  <c r="DMC4" i="91"/>
  <c r="DMB4" i="91"/>
  <c r="DMA4" i="91"/>
  <c r="DLZ4" i="91"/>
  <c r="DLY4" i="91"/>
  <c r="DLX4" i="91"/>
  <c r="DLW4" i="91"/>
  <c r="DLT4" i="91"/>
  <c r="DLS4" i="91"/>
  <c r="DLR4" i="91"/>
  <c r="DLQ4" i="91"/>
  <c r="DLP4" i="91"/>
  <c r="DLO4" i="91"/>
  <c r="DLN4" i="91"/>
  <c r="DLM4" i="91"/>
  <c r="DLL4" i="91"/>
  <c r="DLI4" i="91"/>
  <c r="DLH4" i="91"/>
  <c r="DLG4" i="91"/>
  <c r="DLF4" i="91"/>
  <c r="DLE4" i="91"/>
  <c r="DLD4" i="91"/>
  <c r="DLC4" i="91"/>
  <c r="DLB4" i="91"/>
  <c r="DLA4" i="91"/>
  <c r="DKX4" i="91"/>
  <c r="DKW4" i="91"/>
  <c r="DKV4" i="91"/>
  <c r="DKU4" i="91"/>
  <c r="DKT4" i="91"/>
  <c r="DKS4" i="91"/>
  <c r="DKR4" i="91"/>
  <c r="DKQ4" i="91"/>
  <c r="DKP4" i="91"/>
  <c r="DKM4" i="91"/>
  <c r="DKL4" i="91"/>
  <c r="DKK4" i="91"/>
  <c r="DKJ4" i="91"/>
  <c r="DKI4" i="91"/>
  <c r="DKH4" i="91"/>
  <c r="DKG4" i="91"/>
  <c r="DKF4" i="91"/>
  <c r="DKE4" i="91"/>
  <c r="DJU4" i="91"/>
  <c r="DJV4" i="91"/>
  <c r="DJW4" i="91"/>
  <c r="DJX4" i="91"/>
  <c r="DJY4" i="91"/>
  <c r="DJZ4" i="91"/>
  <c r="DKA4" i="91"/>
  <c r="DKB4" i="91"/>
  <c r="DJT4" i="91"/>
  <c r="AZR4" i="91"/>
  <c r="AZQ4" i="91"/>
  <c r="AZP4" i="91"/>
  <c r="AZO4" i="91"/>
  <c r="AZN4" i="91"/>
  <c r="AZM4" i="91"/>
  <c r="AZL4" i="91"/>
  <c r="AZK4" i="91"/>
  <c r="AZJ4" i="91"/>
  <c r="AZG4" i="91"/>
  <c r="AZF4" i="91"/>
  <c r="AZE4" i="91"/>
  <c r="AZD4" i="91"/>
  <c r="AZC4" i="91"/>
  <c r="AZB4" i="91"/>
  <c r="AZA4" i="91"/>
  <c r="AYZ4" i="91"/>
  <c r="AYY4" i="91"/>
  <c r="AYV4" i="91"/>
  <c r="AYU4" i="91"/>
  <c r="AYT4" i="91"/>
  <c r="AYS4" i="91"/>
  <c r="AYR4" i="91"/>
  <c r="AYQ4" i="91"/>
  <c r="AYP4" i="91"/>
  <c r="AYO4" i="91"/>
  <c r="AYN4" i="91"/>
  <c r="AYK4" i="91"/>
  <c r="AYJ4" i="91"/>
  <c r="AYI4" i="91"/>
  <c r="AYH4" i="91"/>
  <c r="AYG4" i="91"/>
  <c r="AYF4" i="91"/>
  <c r="AYE4" i="91"/>
  <c r="AYD4" i="91"/>
  <c r="AYC4" i="91"/>
  <c r="AXZ4" i="91"/>
  <c r="AXY4" i="91"/>
  <c r="AXX4" i="91"/>
  <c r="AXW4" i="91"/>
  <c r="AXV4" i="91"/>
  <c r="AXU4" i="91"/>
  <c r="AXT4" i="91"/>
  <c r="AXS4" i="91"/>
  <c r="AXR4" i="91"/>
  <c r="AXO4" i="91"/>
  <c r="AXN4" i="91"/>
  <c r="AXM4" i="91"/>
  <c r="AXL4" i="91"/>
  <c r="AXK4" i="91"/>
  <c r="AXJ4" i="91"/>
  <c r="AXI4" i="91"/>
  <c r="AXH4" i="91"/>
  <c r="AXG4" i="91"/>
  <c r="AXD4" i="91"/>
  <c r="AXC4" i="91"/>
  <c r="AXB4" i="91"/>
  <c r="AXA4" i="91"/>
  <c r="AWZ4" i="91"/>
  <c r="AWY4" i="91"/>
  <c r="AWX4" i="91"/>
  <c r="AWW4" i="91"/>
  <c r="AWV4" i="91"/>
  <c r="DJP4" i="91"/>
  <c r="DJO4" i="91"/>
  <c r="DJN4" i="91"/>
  <c r="DJM4" i="91"/>
  <c r="DJL4" i="91"/>
  <c r="DJK4" i="91"/>
  <c r="DJJ4" i="91"/>
  <c r="DJI4" i="91"/>
  <c r="DJH4" i="91"/>
  <c r="DJE4" i="91"/>
  <c r="DJD4" i="91"/>
  <c r="DJC4" i="91"/>
  <c r="DJB4" i="91"/>
  <c r="DJA4" i="91"/>
  <c r="DIZ4" i="91"/>
  <c r="DIY4" i="91"/>
  <c r="DIX4" i="91"/>
  <c r="DIW4" i="91"/>
  <c r="DIT4" i="91"/>
  <c r="DIS4" i="91"/>
  <c r="DIR4" i="91"/>
  <c r="DIQ4" i="91"/>
  <c r="DIP4" i="91"/>
  <c r="DIO4" i="91"/>
  <c r="DIN4" i="91"/>
  <c r="DIM4" i="91"/>
  <c r="DIL4" i="91"/>
  <c r="DII4" i="91"/>
  <c r="DIH4" i="91"/>
  <c r="DIG4" i="91"/>
  <c r="DIF4" i="91"/>
  <c r="DIE4" i="91"/>
  <c r="DID4" i="91"/>
  <c r="DIC4" i="91"/>
  <c r="DIB4" i="91"/>
  <c r="DIA4" i="91"/>
  <c r="DHX4" i="91"/>
  <c r="DHW4" i="91"/>
  <c r="DHV4" i="91"/>
  <c r="DHU4" i="91"/>
  <c r="DHT4" i="91"/>
  <c r="DHS4" i="91"/>
  <c r="DHR4" i="91"/>
  <c r="DHQ4" i="91"/>
  <c r="DHP4" i="91"/>
  <c r="DHM4" i="91"/>
  <c r="DHL4" i="91"/>
  <c r="DHK4" i="91"/>
  <c r="DHJ4" i="91"/>
  <c r="DHI4" i="91"/>
  <c r="DHH4" i="91"/>
  <c r="DHG4" i="91"/>
  <c r="DHF4" i="91"/>
  <c r="DHE4" i="91"/>
  <c r="DHB4" i="91"/>
  <c r="DHA4" i="91"/>
  <c r="DGZ4" i="91"/>
  <c r="DGY4" i="91"/>
  <c r="DGX4" i="91"/>
  <c r="DGW4" i="91"/>
  <c r="DGV4" i="91"/>
  <c r="DGU4" i="91"/>
  <c r="DGT4" i="91"/>
  <c r="DGQ4" i="91"/>
  <c r="DGP4" i="91"/>
  <c r="DGO4" i="91"/>
  <c r="DGN4" i="91"/>
  <c r="DGM4" i="91"/>
  <c r="DGL4" i="91"/>
  <c r="DGK4" i="91"/>
  <c r="DGJ4" i="91"/>
  <c r="DGF4" i="91"/>
  <c r="DGE4" i="91"/>
  <c r="DGD4" i="91"/>
  <c r="DGC4" i="91"/>
  <c r="DGB4" i="91"/>
  <c r="DGA4" i="91"/>
  <c r="DFZ4" i="91"/>
  <c r="DFY4" i="91"/>
  <c r="DFX4" i="91"/>
  <c r="DFU4" i="91"/>
  <c r="DFT4" i="91"/>
  <c r="DFS4" i="91"/>
  <c r="DFR4" i="91"/>
  <c r="DFQ4" i="91"/>
  <c r="DFP4" i="91"/>
  <c r="DFO4" i="91"/>
  <c r="DFN4" i="91"/>
  <c r="DFM4" i="91"/>
  <c r="CXL4" i="91"/>
  <c r="CXK4" i="91"/>
  <c r="CXJ4" i="91"/>
  <c r="CXI4" i="91"/>
  <c r="CXH4" i="91"/>
  <c r="CXG4" i="91"/>
  <c r="CXF4" i="91"/>
  <c r="CXE4" i="91"/>
  <c r="CXD4" i="91"/>
  <c r="CXA4" i="91"/>
  <c r="CWZ4" i="91"/>
  <c r="CWY4" i="91"/>
  <c r="CWX4" i="91"/>
  <c r="CWW4" i="91"/>
  <c r="CWV4" i="91"/>
  <c r="CWU4" i="91"/>
  <c r="CWT4" i="91"/>
  <c r="CWS4" i="91"/>
  <c r="CWP4" i="91"/>
  <c r="CWO4" i="91"/>
  <c r="CWN4" i="91"/>
  <c r="CWM4" i="91"/>
  <c r="CWL4" i="91"/>
  <c r="CWK4" i="91"/>
  <c r="CWJ4" i="91"/>
  <c r="CWI4" i="91"/>
  <c r="CWH4" i="91"/>
  <c r="CWE4" i="91"/>
  <c r="CWD4" i="91"/>
  <c r="CWC4" i="91"/>
  <c r="CWB4" i="91"/>
  <c r="CWA4" i="91"/>
  <c r="CVZ4" i="91"/>
  <c r="CVY4" i="91"/>
  <c r="CVX4" i="91"/>
  <c r="CVW4" i="91"/>
  <c r="CVT4" i="91"/>
  <c r="CVS4" i="91"/>
  <c r="CVR4" i="91"/>
  <c r="CVQ4" i="91"/>
  <c r="CVP4" i="91"/>
  <c r="CVO4" i="91"/>
  <c r="CVN4" i="91"/>
  <c r="CVM4" i="91"/>
  <c r="CVL4" i="91"/>
  <c r="CVI4" i="91"/>
  <c r="CVH4" i="91"/>
  <c r="CVG4" i="91"/>
  <c r="CVF4" i="91"/>
  <c r="CVE4" i="91"/>
  <c r="CVD4" i="91"/>
  <c r="CVC4" i="91"/>
  <c r="CVB4" i="91"/>
  <c r="CVA4" i="91"/>
  <c r="CUX4" i="91"/>
  <c r="CUW4" i="91"/>
  <c r="CUV4" i="91"/>
  <c r="CUU4" i="91"/>
  <c r="CUT4" i="91"/>
  <c r="CUS4" i="91"/>
  <c r="CUR4" i="91"/>
  <c r="CUQ4" i="91"/>
  <c r="CUP4" i="91"/>
  <c r="CUM4" i="91"/>
  <c r="CUL4" i="91"/>
  <c r="CUK4" i="91"/>
  <c r="CUJ4" i="91"/>
  <c r="CUI4" i="91"/>
  <c r="CUH4" i="91"/>
  <c r="CUG4" i="91"/>
  <c r="CUF4" i="91"/>
  <c r="CUE4" i="91"/>
  <c r="CUB4" i="91"/>
  <c r="CUA4" i="91"/>
  <c r="CTZ4" i="91"/>
  <c r="CTY4" i="91"/>
  <c r="CTX4" i="91"/>
  <c r="CTW4" i="91"/>
  <c r="CTV4" i="91"/>
  <c r="CTU4" i="91"/>
  <c r="CTT4" i="91"/>
  <c r="CTQ4" i="91"/>
  <c r="CTP4" i="91"/>
  <c r="CTO4" i="91"/>
  <c r="CTN4" i="91"/>
  <c r="CTM4" i="91"/>
  <c r="CTL4" i="91"/>
  <c r="CTK4" i="91"/>
  <c r="CTJ4" i="91"/>
  <c r="CTI4" i="91"/>
  <c r="CST4" i="91"/>
  <c r="CSS4" i="91"/>
  <c r="CSR4" i="91"/>
  <c r="CSQ4" i="91"/>
  <c r="CSP4" i="91"/>
  <c r="CSO4" i="91"/>
  <c r="CSN4" i="91"/>
  <c r="CSM4" i="91"/>
  <c r="CSL4" i="91"/>
  <c r="CSI4" i="91"/>
  <c r="CSH4" i="91"/>
  <c r="CSG4" i="91"/>
  <c r="CSF4" i="91"/>
  <c r="CSE4" i="91"/>
  <c r="CSD4" i="91"/>
  <c r="CSC4" i="91"/>
  <c r="CSB4" i="91"/>
  <c r="CSA4" i="91"/>
  <c r="CRX4" i="91"/>
  <c r="CRW4" i="91"/>
  <c r="CRV4" i="91"/>
  <c r="CRU4" i="91"/>
  <c r="CRT4" i="91"/>
  <c r="CRS4" i="91"/>
  <c r="CRR4" i="91"/>
  <c r="CRQ4" i="91"/>
  <c r="CRP4" i="91"/>
  <c r="CRM4" i="91"/>
  <c r="CRL4" i="91"/>
  <c r="CRK4" i="91"/>
  <c r="CRJ4" i="91"/>
  <c r="CRI4" i="91"/>
  <c r="CRH4" i="91"/>
  <c r="CRG4" i="91"/>
  <c r="CRF4" i="91"/>
  <c r="CRE4" i="91"/>
  <c r="CRA4" i="91"/>
  <c r="CQZ4" i="91"/>
  <c r="CQY4" i="91"/>
  <c r="CQX4" i="91"/>
  <c r="CQW4" i="91"/>
  <c r="CQV4" i="91"/>
  <c r="CQU4" i="91"/>
  <c r="CQT4" i="91"/>
  <c r="CQS4" i="91"/>
  <c r="CQP4" i="91"/>
  <c r="CQO4" i="91"/>
  <c r="CQN4" i="91"/>
  <c r="CQM4" i="91"/>
  <c r="CQL4" i="91"/>
  <c r="CQK4" i="91"/>
  <c r="CQJ4" i="91"/>
  <c r="CQI4" i="91"/>
  <c r="CQH4" i="91"/>
  <c r="CQE4" i="91"/>
  <c r="CQD4" i="91"/>
  <c r="CQC4" i="91"/>
  <c r="CQB4" i="91"/>
  <c r="CQA4" i="91"/>
  <c r="CPZ4" i="91"/>
  <c r="CPY4" i="91"/>
  <c r="CPX4" i="91"/>
  <c r="CPW4" i="91"/>
  <c r="CPT4" i="91"/>
  <c r="CPS4" i="91"/>
  <c r="CPR4" i="91"/>
  <c r="CPQ4" i="91"/>
  <c r="CPP4" i="91"/>
  <c r="CPO4" i="91"/>
  <c r="CPN4" i="91"/>
  <c r="CPM4" i="91"/>
  <c r="CPL4" i="91"/>
  <c r="CPI4" i="91"/>
  <c r="CPH4" i="91"/>
  <c r="CPG4" i="91"/>
  <c r="CPF4" i="91"/>
  <c r="CPE4" i="91"/>
  <c r="CPD4" i="91"/>
  <c r="CPC4" i="91"/>
  <c r="CPB4" i="91"/>
  <c r="CPA4" i="91"/>
  <c r="COX4" i="91"/>
  <c r="COW4" i="91"/>
  <c r="COV4" i="91"/>
  <c r="COU4" i="91"/>
  <c r="COT4" i="91"/>
  <c r="COS4" i="91"/>
  <c r="COR4" i="91"/>
  <c r="COQ4" i="91"/>
  <c r="COP4" i="91"/>
  <c r="COA4" i="91"/>
  <c r="CNZ4" i="91"/>
  <c r="CNY4" i="91"/>
  <c r="CNX4" i="91"/>
  <c r="CNW4" i="91"/>
  <c r="CNV4" i="91"/>
  <c r="CNU4" i="91"/>
  <c r="CNT4" i="91"/>
  <c r="CNS4" i="91"/>
  <c r="CNP4" i="91"/>
  <c r="CNO4" i="91"/>
  <c r="CNN4" i="91"/>
  <c r="CNM4" i="91"/>
  <c r="CNL4" i="91"/>
  <c r="CNK4" i="91"/>
  <c r="CNJ4" i="91"/>
  <c r="CNI4" i="91"/>
  <c r="CNH4" i="91"/>
  <c r="CNE4" i="91"/>
  <c r="CND4" i="91"/>
  <c r="CNC4" i="91"/>
  <c r="CNB4" i="91"/>
  <c r="CNA4" i="91"/>
  <c r="CMZ4" i="91"/>
  <c r="CMY4" i="91"/>
  <c r="CMX4" i="91"/>
  <c r="CMW4" i="91"/>
  <c r="CMT4" i="91"/>
  <c r="CMS4" i="91"/>
  <c r="CMR4" i="91"/>
  <c r="CMQ4" i="91"/>
  <c r="CMP4" i="91"/>
  <c r="CMO4" i="91"/>
  <c r="CMN4" i="91"/>
  <c r="CMM4" i="91"/>
  <c r="CML4" i="91"/>
  <c r="CMI4" i="91"/>
  <c r="CMH4" i="91"/>
  <c r="CMG4" i="91"/>
  <c r="CMF4" i="91"/>
  <c r="CME4" i="91"/>
  <c r="CMD4" i="91"/>
  <c r="CMC4" i="91"/>
  <c r="CMB4" i="91"/>
  <c r="CMA4" i="91"/>
  <c r="CLX4" i="91"/>
  <c r="CLW4" i="91"/>
  <c r="CLV4" i="91"/>
  <c r="CLU4" i="91"/>
  <c r="CLT4" i="91"/>
  <c r="CLS4" i="91"/>
  <c r="CLR4" i="91"/>
  <c r="CLQ4" i="91"/>
  <c r="CLP4" i="91"/>
  <c r="CLM4" i="91"/>
  <c r="CLL4" i="91"/>
  <c r="CLK4" i="91"/>
  <c r="CLJ4" i="91"/>
  <c r="CLI4" i="91"/>
  <c r="CLH4" i="91"/>
  <c r="CLG4" i="91"/>
  <c r="CLF4" i="91"/>
  <c r="CLE4" i="91"/>
  <c r="CLB4" i="91"/>
  <c r="CLA4" i="91"/>
  <c r="CKZ4" i="91"/>
  <c r="CKY4" i="91"/>
  <c r="CKX4" i="91"/>
  <c r="CKW4" i="91"/>
  <c r="CKV4" i="91"/>
  <c r="CKU4" i="91"/>
  <c r="CKT4" i="91"/>
  <c r="CKQ4" i="91"/>
  <c r="CKP4" i="91"/>
  <c r="CKO4" i="91"/>
  <c r="CKN4" i="91"/>
  <c r="CKM4" i="91"/>
  <c r="CKL4" i="91"/>
  <c r="CKK4" i="91"/>
  <c r="CKJ4" i="91"/>
  <c r="CKI4" i="91"/>
  <c r="CKF4" i="91"/>
  <c r="CKE4" i="91"/>
  <c r="CKD4" i="91"/>
  <c r="CKC4" i="91"/>
  <c r="CKB4" i="91"/>
  <c r="CKA4" i="91"/>
  <c r="CJZ4" i="91"/>
  <c r="CJY4" i="91"/>
  <c r="CJX4" i="91"/>
  <c r="CJU4" i="91"/>
  <c r="CJT4" i="91"/>
  <c r="CJS4" i="91"/>
  <c r="CJR4" i="91"/>
  <c r="CJQ4" i="91"/>
  <c r="CJP4" i="91"/>
  <c r="CJO4" i="91"/>
  <c r="CJN4" i="91"/>
  <c r="CJM4" i="91"/>
  <c r="CJJ4" i="91"/>
  <c r="CJI4" i="91"/>
  <c r="CJH4" i="91"/>
  <c r="CJG4" i="91"/>
  <c r="CJF4" i="91"/>
  <c r="CJE4" i="91"/>
  <c r="CJD4" i="91"/>
  <c r="CJC4" i="91"/>
  <c r="CJB4" i="91"/>
  <c r="CIY4" i="91"/>
  <c r="CIX4" i="91"/>
  <c r="CIW4" i="91"/>
  <c r="CIV4" i="91"/>
  <c r="CIU4" i="91"/>
  <c r="CIT4" i="91"/>
  <c r="CIS4" i="91"/>
  <c r="CIR4" i="91"/>
  <c r="CIQ4" i="91"/>
  <c r="CFB4" i="91"/>
  <c r="CFA4" i="91"/>
  <c r="CEZ4" i="91"/>
  <c r="CEY4" i="91"/>
  <c r="CEX4" i="91"/>
  <c r="CEW4" i="91"/>
  <c r="CEV4" i="91"/>
  <c r="CEU4" i="91"/>
  <c r="CET4" i="91"/>
  <c r="CEQ4" i="91"/>
  <c r="CEP4" i="91"/>
  <c r="CEO4" i="91"/>
  <c r="CEN4" i="91"/>
  <c r="CEM4" i="91"/>
  <c r="CEL4" i="91"/>
  <c r="CEK4" i="91"/>
  <c r="CEJ4" i="91"/>
  <c r="CEI4" i="91"/>
  <c r="ARO4" i="91"/>
  <c r="ARN4" i="91"/>
  <c r="ARM4" i="91"/>
  <c r="ARL4" i="91"/>
  <c r="ARK4" i="91"/>
  <c r="ARJ4" i="91"/>
  <c r="ARI4" i="91"/>
  <c r="ARH4" i="91"/>
  <c r="ARG4" i="91"/>
  <c r="ARD4" i="91"/>
  <c r="ARC4" i="91"/>
  <c r="ARB4" i="91"/>
  <c r="ARA4" i="91"/>
  <c r="AQZ4" i="91"/>
  <c r="AQY4" i="91"/>
  <c r="AQX4" i="91"/>
  <c r="AQW4" i="91"/>
  <c r="AQV4" i="91"/>
  <c r="AQS4" i="91"/>
  <c r="AQR4" i="91"/>
  <c r="AQQ4" i="91"/>
  <c r="AQP4" i="91"/>
  <c r="AQO4" i="91"/>
  <c r="AQN4" i="91"/>
  <c r="AQM4" i="91"/>
  <c r="AQL4" i="91"/>
  <c r="AQK4" i="91"/>
  <c r="AQH4" i="91"/>
  <c r="AQG4" i="91"/>
  <c r="AQF4" i="91"/>
  <c r="AQE4" i="91"/>
  <c r="AQD4" i="91"/>
  <c r="AQC4" i="91"/>
  <c r="AQB4" i="91"/>
  <c r="AQA4" i="91"/>
  <c r="APZ4" i="91"/>
  <c r="Y4" i="91"/>
  <c r="X4" i="91"/>
  <c r="W4" i="91"/>
  <c r="V4" i="91"/>
  <c r="U4" i="91"/>
  <c r="T4" i="91"/>
  <c r="S4" i="91"/>
  <c r="R4" i="91"/>
  <c r="AFC4" i="91"/>
  <c r="AFB4" i="91"/>
  <c r="AFA4" i="91"/>
  <c r="AEZ4" i="91"/>
  <c r="AEY4" i="91"/>
  <c r="AEX4" i="91"/>
  <c r="AEW4" i="91"/>
  <c r="AEV4" i="91"/>
  <c r="AEU4" i="91"/>
  <c r="AER4" i="91"/>
  <c r="AEQ4" i="91"/>
  <c r="AEP4" i="91"/>
  <c r="AEO4" i="91"/>
  <c r="AEN4" i="91"/>
  <c r="AEM4" i="91"/>
  <c r="AEL4" i="91"/>
  <c r="AEK4" i="91"/>
  <c r="AEJ4" i="91"/>
  <c r="AEG4" i="91"/>
  <c r="AEF4" i="91"/>
  <c r="AEE4" i="91"/>
  <c r="AED4" i="91"/>
  <c r="AEC4" i="91"/>
  <c r="AEB4" i="91"/>
  <c r="AEA4" i="91"/>
  <c r="ADZ4" i="91"/>
  <c r="ADY4" i="91"/>
  <c r="ABS4" i="91"/>
  <c r="ABR4" i="91"/>
  <c r="ABQ4" i="91"/>
  <c r="ABP4" i="91"/>
  <c r="ABO4" i="91"/>
  <c r="ABN4" i="91"/>
  <c r="ABM4" i="91"/>
  <c r="ABL4" i="91"/>
  <c r="ABK4" i="91"/>
  <c r="ABH4" i="91"/>
  <c r="ABG4" i="91"/>
  <c r="ABF4" i="91"/>
  <c r="ABE4" i="91"/>
  <c r="ABD4" i="91"/>
  <c r="ABC4" i="91"/>
  <c r="ABB4" i="91"/>
  <c r="ABA4" i="91"/>
  <c r="AAZ4" i="91"/>
  <c r="T96" i="90" l="1"/>
  <c r="P9" i="90" l="1"/>
  <c r="R9" i="90" s="1"/>
  <c r="P10" i="90"/>
  <c r="R10" i="90" s="1"/>
  <c r="T10" i="90"/>
  <c r="P11" i="90"/>
  <c r="Q11" i="90" s="1"/>
  <c r="T11" i="90"/>
  <c r="P12" i="90"/>
  <c r="T12" i="90"/>
  <c r="P13" i="90"/>
  <c r="R13" i="90" s="1"/>
  <c r="T13" i="90"/>
  <c r="P14" i="90"/>
  <c r="T14" i="90"/>
  <c r="P15" i="90"/>
  <c r="CN4" i="91" s="1"/>
  <c r="T15" i="90"/>
  <c r="P16" i="90"/>
  <c r="T16" i="90"/>
  <c r="P17" i="90"/>
  <c r="R17" i="90" s="1"/>
  <c r="T17" i="90"/>
  <c r="P18" i="90"/>
  <c r="T18" i="90"/>
  <c r="P19" i="90"/>
  <c r="T19" i="90"/>
  <c r="P20" i="90"/>
  <c r="T20" i="90"/>
  <c r="P21" i="90"/>
  <c r="R21" i="90" s="1"/>
  <c r="T21" i="90"/>
  <c r="P22" i="90"/>
  <c r="T22" i="90"/>
  <c r="P23" i="90"/>
  <c r="FX4" i="91" s="1"/>
  <c r="R23" i="90"/>
  <c r="T23" i="90"/>
  <c r="P24" i="90"/>
  <c r="T24" i="90"/>
  <c r="P27" i="90"/>
  <c r="Q27" i="90" s="1"/>
  <c r="T27" i="90"/>
  <c r="P28" i="90"/>
  <c r="T28" i="90"/>
  <c r="P29" i="90"/>
  <c r="T29" i="90"/>
  <c r="P32" i="90"/>
  <c r="T32" i="90"/>
  <c r="P33" i="90"/>
  <c r="R33" i="90" s="1"/>
  <c r="T33" i="90"/>
  <c r="P34" i="90"/>
  <c r="T34" i="90"/>
  <c r="P37" i="90"/>
  <c r="T37" i="90"/>
  <c r="P38" i="90"/>
  <c r="T38" i="90"/>
  <c r="P39" i="90"/>
  <c r="T39" i="90"/>
  <c r="P40" i="90"/>
  <c r="T40" i="90"/>
  <c r="P41" i="90"/>
  <c r="T41" i="90"/>
  <c r="P42" i="90"/>
  <c r="T42" i="90"/>
  <c r="P45" i="90"/>
  <c r="T45" i="90"/>
  <c r="P46" i="90"/>
  <c r="T46" i="90"/>
  <c r="P47" i="90"/>
  <c r="R47" i="90" s="1"/>
  <c r="T47" i="90"/>
  <c r="P48" i="90"/>
  <c r="T48" i="90"/>
  <c r="P49" i="90"/>
  <c r="T49" i="90"/>
  <c r="P52" i="90"/>
  <c r="T52" i="90"/>
  <c r="P53" i="90"/>
  <c r="T53" i="90"/>
  <c r="P54" i="90"/>
  <c r="T54" i="90"/>
  <c r="P55" i="90"/>
  <c r="R55" i="90" s="1"/>
  <c r="T55" i="90"/>
  <c r="P56" i="90"/>
  <c r="T56" i="90"/>
  <c r="P57" i="90"/>
  <c r="R57" i="90"/>
  <c r="T57" i="90"/>
  <c r="P58" i="90"/>
  <c r="T58" i="90"/>
  <c r="P59" i="90"/>
  <c r="T59" i="90"/>
  <c r="P62" i="90"/>
  <c r="T62" i="90"/>
  <c r="P63" i="90"/>
  <c r="T63" i="90"/>
  <c r="P64" i="90"/>
  <c r="T64" i="90"/>
  <c r="P65" i="90"/>
  <c r="R65" i="90" s="1"/>
  <c r="T65" i="90"/>
  <c r="P66" i="90"/>
  <c r="T66" i="90"/>
  <c r="P67" i="90"/>
  <c r="T67" i="90"/>
  <c r="P68" i="90"/>
  <c r="T68" i="90"/>
  <c r="P69" i="90"/>
  <c r="T69" i="90"/>
  <c r="P70" i="90"/>
  <c r="T70" i="90"/>
  <c r="P71" i="90"/>
  <c r="Q71" i="90" s="1"/>
  <c r="T71" i="90"/>
  <c r="P72" i="90"/>
  <c r="T72" i="90"/>
  <c r="P73" i="90"/>
  <c r="R73" i="90" s="1"/>
  <c r="T73" i="90"/>
  <c r="P74" i="90"/>
  <c r="T74" i="90"/>
  <c r="P75" i="90"/>
  <c r="R75" i="90" s="1"/>
  <c r="T75" i="90"/>
  <c r="P78" i="90"/>
  <c r="T78" i="90"/>
  <c r="P79" i="90"/>
  <c r="T79" i="90"/>
  <c r="P80" i="90"/>
  <c r="T80" i="90"/>
  <c r="P81" i="90"/>
  <c r="Q81" i="90" s="1"/>
  <c r="T81" i="90"/>
  <c r="P84" i="90"/>
  <c r="T84" i="90"/>
  <c r="P85" i="90"/>
  <c r="T85" i="90"/>
  <c r="P86" i="90"/>
  <c r="T86" i="90"/>
  <c r="P87" i="90"/>
  <c r="T87" i="90"/>
  <c r="P88" i="90"/>
  <c r="T88" i="90"/>
  <c r="G90" i="90"/>
  <c r="B3" i="84" s="1"/>
  <c r="H90" i="90"/>
  <c r="C3" i="84" s="1"/>
  <c r="I90" i="90"/>
  <c r="D3" i="84" s="1"/>
  <c r="J90" i="90"/>
  <c r="E3" i="84" s="1"/>
  <c r="K90" i="90"/>
  <c r="F3" i="84" s="1"/>
  <c r="L90" i="90"/>
  <c r="G3" i="84" s="1"/>
  <c r="M90" i="90"/>
  <c r="H3" i="84" s="1"/>
  <c r="N90" i="90"/>
  <c r="I3" i="84" s="1"/>
  <c r="O90" i="90"/>
  <c r="J3" i="84" s="1"/>
  <c r="Q88" i="90" l="1"/>
  <c r="AAQ4" i="91"/>
  <c r="Q87" i="90"/>
  <c r="AAF4" i="91"/>
  <c r="R87" i="90"/>
  <c r="Q86" i="90"/>
  <c r="ZU4" i="91"/>
  <c r="Q85" i="90"/>
  <c r="ZJ4" i="91"/>
  <c r="Q84" i="90"/>
  <c r="YY4" i="91"/>
  <c r="R81" i="90"/>
  <c r="YN4" i="91"/>
  <c r="Q80" i="90"/>
  <c r="YC4" i="91"/>
  <c r="Q79" i="90"/>
  <c r="XR4" i="91"/>
  <c r="Q78" i="90"/>
  <c r="XG4" i="91"/>
  <c r="Q75" i="90"/>
  <c r="WV4" i="91"/>
  <c r="Q74" i="90"/>
  <c r="WK4" i="91"/>
  <c r="Q73" i="90"/>
  <c r="VZ4" i="91"/>
  <c r="Q72" i="90"/>
  <c r="VO4" i="91"/>
  <c r="R71" i="90"/>
  <c r="VD4" i="91"/>
  <c r="Q70" i="90"/>
  <c r="US4" i="91"/>
  <c r="Q69" i="90"/>
  <c r="UH4" i="91"/>
  <c r="Q68" i="90"/>
  <c r="TW4" i="91"/>
  <c r="Q67" i="90"/>
  <c r="TL4" i="91"/>
  <c r="R67" i="90"/>
  <c r="Q66" i="90"/>
  <c r="TA4" i="91"/>
  <c r="Q65" i="90"/>
  <c r="SP4" i="91"/>
  <c r="Q64" i="90"/>
  <c r="SE4" i="91"/>
  <c r="R63" i="90"/>
  <c r="RT4" i="91"/>
  <c r="Q63" i="90"/>
  <c r="Q62" i="90"/>
  <c r="RI4" i="91"/>
  <c r="Q59" i="90"/>
  <c r="QX4" i="91"/>
  <c r="Q58" i="90"/>
  <c r="QM4" i="91"/>
  <c r="Q57" i="90"/>
  <c r="QB4" i="91"/>
  <c r="Q56" i="90"/>
  <c r="PQ4" i="91"/>
  <c r="Q55" i="90"/>
  <c r="PF4" i="91"/>
  <c r="Q54" i="90"/>
  <c r="OU4" i="91"/>
  <c r="R53" i="90"/>
  <c r="OJ4" i="91"/>
  <c r="Q53" i="90"/>
  <c r="Q52" i="90"/>
  <c r="NY4" i="91"/>
  <c r="Q49" i="90"/>
  <c r="NN4" i="91"/>
  <c r="Q48" i="90"/>
  <c r="NC4" i="91"/>
  <c r="Q47" i="90"/>
  <c r="MR4" i="91"/>
  <c r="Q46" i="90"/>
  <c r="MG4" i="91"/>
  <c r="Q45" i="90"/>
  <c r="LV4" i="91"/>
  <c r="R45" i="90"/>
  <c r="Q42" i="90"/>
  <c r="LK4" i="91"/>
  <c r="R41" i="90"/>
  <c r="KZ4" i="91"/>
  <c r="Q41" i="90"/>
  <c r="Q40" i="90"/>
  <c r="KO4" i="91"/>
  <c r="Q39" i="90"/>
  <c r="KD4" i="91"/>
  <c r="Q38" i="90"/>
  <c r="JS4" i="91"/>
  <c r="Q37" i="90"/>
  <c r="JH4" i="91"/>
  <c r="R37" i="90"/>
  <c r="Q34" i="90"/>
  <c r="IW4" i="91"/>
  <c r="Q33" i="90"/>
  <c r="IL4" i="91"/>
  <c r="Q32" i="90"/>
  <c r="IA4" i="91"/>
  <c r="R29" i="90"/>
  <c r="HP4" i="91"/>
  <c r="Q29" i="90"/>
  <c r="Q28" i="90"/>
  <c r="HE4" i="91"/>
  <c r="R27" i="90"/>
  <c r="GT4" i="91"/>
  <c r="Q24" i="90"/>
  <c r="GI4" i="91"/>
  <c r="Q23" i="90"/>
  <c r="Q22" i="90"/>
  <c r="FM4" i="91"/>
  <c r="Q21" i="90"/>
  <c r="FB4" i="91"/>
  <c r="Q20" i="90"/>
  <c r="EQ4" i="91"/>
  <c r="R19" i="90"/>
  <c r="EF4" i="91"/>
  <c r="Q19" i="90"/>
  <c r="Q18" i="90"/>
  <c r="DU4" i="91"/>
  <c r="Q17" i="90"/>
  <c r="DJ4" i="91"/>
  <c r="Q16" i="90"/>
  <c r="CY4" i="91"/>
  <c r="R15" i="90"/>
  <c r="Q15" i="90"/>
  <c r="Q14" i="90"/>
  <c r="CC4" i="91"/>
  <c r="Q13" i="90"/>
  <c r="BR4" i="91"/>
  <c r="Q12" i="90"/>
  <c r="BG4" i="91"/>
  <c r="R11" i="90"/>
  <c r="AV4" i="91"/>
  <c r="Q10" i="90"/>
  <c r="AK4" i="91"/>
  <c r="Q9" i="90"/>
  <c r="Z4" i="91"/>
  <c r="R85" i="90"/>
  <c r="K3" i="84"/>
  <c r="R79" i="90"/>
  <c r="R69" i="90"/>
  <c r="R59" i="90"/>
  <c r="R49" i="90"/>
  <c r="R39" i="90"/>
  <c r="P90" i="90"/>
  <c r="B27" i="1" s="1"/>
  <c r="R88" i="90"/>
  <c r="R86" i="90"/>
  <c r="R84" i="90"/>
  <c r="R80" i="90"/>
  <c r="R78" i="90"/>
  <c r="R74" i="90"/>
  <c r="R72" i="90"/>
  <c r="R70" i="90"/>
  <c r="R68" i="90"/>
  <c r="R66" i="90"/>
  <c r="R64" i="90"/>
  <c r="R62" i="90"/>
  <c r="R58" i="90"/>
  <c r="R56" i="90"/>
  <c r="R54" i="90"/>
  <c r="R52" i="90"/>
  <c r="R48" i="90"/>
  <c r="R46" i="90"/>
  <c r="R42" i="90"/>
  <c r="R40" i="90"/>
  <c r="R38" i="90"/>
  <c r="R34" i="90"/>
  <c r="R32" i="90"/>
  <c r="R28" i="90"/>
  <c r="R24" i="90"/>
  <c r="R22" i="90"/>
  <c r="R20" i="90"/>
  <c r="R18" i="90"/>
  <c r="R16" i="90"/>
  <c r="R14" i="90"/>
  <c r="R12" i="90"/>
  <c r="L9" i="1"/>
  <c r="Q90" i="90" l="1"/>
  <c r="R90" i="90"/>
  <c r="I27" i="1" s="1"/>
  <c r="P28" i="33"/>
  <c r="T13" i="87" l="1"/>
  <c r="U13" i="87" s="1"/>
  <c r="V13" i="87" s="1"/>
  <c r="T14" i="87"/>
  <c r="U14" i="87"/>
  <c r="V14" i="87" s="1"/>
  <c r="T15" i="87"/>
  <c r="U15" i="87"/>
  <c r="V15" i="87"/>
  <c r="T16" i="87"/>
  <c r="U16" i="87" s="1"/>
  <c r="V16" i="87" s="1"/>
  <c r="T17" i="87"/>
  <c r="U17" i="87" s="1"/>
  <c r="V17" i="87" s="1"/>
  <c r="T18" i="87"/>
  <c r="U18" i="87" s="1"/>
  <c r="V18" i="87" s="1"/>
  <c r="T19" i="87"/>
  <c r="U19" i="87" s="1"/>
  <c r="V19" i="87" s="1"/>
  <c r="T20" i="87"/>
  <c r="U20" i="87" s="1"/>
  <c r="V20" i="87" s="1"/>
  <c r="T21" i="87"/>
  <c r="U21" i="87" s="1"/>
  <c r="V21" i="87" s="1"/>
  <c r="T22" i="87"/>
  <c r="U22" i="87"/>
  <c r="V22" i="87" s="1"/>
  <c r="T23" i="87"/>
  <c r="U23" i="87"/>
  <c r="V23" i="87" s="1"/>
  <c r="T24" i="87"/>
  <c r="U24" i="87" s="1"/>
  <c r="V24" i="87" s="1"/>
  <c r="T25" i="87"/>
  <c r="U25" i="87" s="1"/>
  <c r="V25" i="87" s="1"/>
  <c r="T26" i="87"/>
  <c r="U26" i="87"/>
  <c r="V26" i="87" s="1"/>
  <c r="T27" i="87"/>
  <c r="U27" i="87" s="1"/>
  <c r="V27" i="87" s="1"/>
  <c r="C8" i="87" l="1"/>
  <c r="L8" i="87" s="1"/>
  <c r="DWC4" i="91" s="1"/>
  <c r="D10" i="1"/>
  <c r="D4" i="91" s="1"/>
  <c r="D94" i="85"/>
  <c r="D530" i="85" l="1"/>
  <c r="D191" i="85"/>
  <c r="D620" i="85"/>
  <c r="D475" i="85"/>
  <c r="D23" i="85"/>
  <c r="D617" i="85"/>
  <c r="D474" i="85"/>
  <c r="D679" i="85"/>
  <c r="D587" i="85"/>
  <c r="D389" i="85"/>
  <c r="D576" i="85"/>
  <c r="D303" i="85"/>
  <c r="D200" i="85"/>
  <c r="D647" i="85"/>
  <c r="D529" i="85"/>
  <c r="D616" i="85"/>
  <c r="D390" i="85"/>
  <c r="D575" i="85"/>
  <c r="D302" i="85"/>
  <c r="D514" i="85"/>
  <c r="D452" i="85"/>
  <c r="D373" i="85"/>
  <c r="D278" i="85"/>
  <c r="D167" i="85"/>
  <c r="D645" i="85"/>
  <c r="D568" i="85"/>
  <c r="D451" i="85"/>
  <c r="D157" i="85"/>
  <c r="D604" i="85"/>
  <c r="D512" i="85"/>
  <c r="D350" i="85"/>
  <c r="D133" i="85"/>
  <c r="D552" i="85"/>
  <c r="D429" i="85"/>
  <c r="D251" i="85"/>
  <c r="D632" i="85"/>
  <c r="D589" i="85"/>
  <c r="D551" i="85"/>
  <c r="D491" i="85"/>
  <c r="D413" i="85"/>
  <c r="D331" i="85"/>
  <c r="D229" i="85"/>
  <c r="D450" i="85"/>
  <c r="D661" i="85"/>
  <c r="D9" i="85"/>
  <c r="D46" i="85"/>
  <c r="D85" i="85"/>
  <c r="D685" i="85"/>
  <c r="D24" i="85"/>
  <c r="D61" i="85"/>
  <c r="D95" i="85"/>
  <c r="D134" i="85"/>
  <c r="D168" i="85"/>
  <c r="D204" i="85"/>
  <c r="D231" i="85"/>
  <c r="D261" i="85"/>
  <c r="D286" i="85"/>
  <c r="D307" i="85"/>
  <c r="D332" i="85"/>
  <c r="D351" i="85"/>
  <c r="D374" i="85"/>
  <c r="D397" i="85"/>
  <c r="D414" i="85"/>
  <c r="D437" i="85"/>
  <c r="D453" i="85"/>
  <c r="D476" i="85"/>
  <c r="D499" i="85"/>
  <c r="D515" i="85"/>
  <c r="D537" i="85"/>
  <c r="D554" i="85"/>
  <c r="D577" i="85"/>
  <c r="D594" i="85"/>
  <c r="D607" i="85"/>
  <c r="D622" i="85"/>
  <c r="D633" i="85"/>
  <c r="D648" i="85"/>
  <c r="D687" i="85"/>
  <c r="D63" i="85"/>
  <c r="D136" i="85"/>
  <c r="D206" i="85"/>
  <c r="D263" i="85"/>
  <c r="D316" i="85"/>
  <c r="D362" i="85"/>
  <c r="D402" i="85"/>
  <c r="D461" i="85"/>
  <c r="D481" i="85"/>
  <c r="D539" i="85"/>
  <c r="D596" i="85"/>
  <c r="D624" i="85"/>
  <c r="D638" i="85"/>
  <c r="D403" i="85"/>
  <c r="D465" i="85"/>
  <c r="D485" i="85"/>
  <c r="D524" i="85"/>
  <c r="D563" i="85"/>
  <c r="D585" i="85"/>
  <c r="D625" i="85"/>
  <c r="D7" i="85"/>
  <c r="D40" i="85"/>
  <c r="D78" i="85"/>
  <c r="D117" i="85"/>
  <c r="D189" i="85"/>
  <c r="D246" i="85"/>
  <c r="D293" i="85"/>
  <c r="D343" i="85"/>
  <c r="D387" i="85"/>
  <c r="D427" i="85"/>
  <c r="D466" i="85"/>
  <c r="D506" i="85"/>
  <c r="D547" i="85"/>
  <c r="D586" i="85"/>
  <c r="D599" i="85"/>
  <c r="D630" i="85"/>
  <c r="D654" i="85"/>
  <c r="D8" i="85"/>
  <c r="D45" i="85"/>
  <c r="D79" i="85"/>
  <c r="D118" i="85"/>
  <c r="D152" i="85"/>
  <c r="D190" i="85"/>
  <c r="D220" i="85"/>
  <c r="D247" i="85"/>
  <c r="D276" i="85"/>
  <c r="D301" i="85"/>
  <c r="D323" i="85"/>
  <c r="D348" i="85"/>
  <c r="D365" i="85"/>
  <c r="D388" i="85"/>
  <c r="D411" i="85"/>
  <c r="D428" i="85"/>
  <c r="D467" i="85"/>
  <c r="D686" i="85"/>
  <c r="D25" i="85"/>
  <c r="D62" i="85"/>
  <c r="D101" i="85"/>
  <c r="D135" i="85"/>
  <c r="D173" i="85"/>
  <c r="D235" i="85"/>
  <c r="D262" i="85"/>
  <c r="D287" i="85"/>
  <c r="D309" i="85"/>
  <c r="D334" i="85"/>
  <c r="D358" i="85"/>
  <c r="D378" i="85"/>
  <c r="D398" i="85"/>
  <c r="D418" i="85"/>
  <c r="D460" i="85"/>
  <c r="D477" i="85"/>
  <c r="D500" i="85"/>
  <c r="D516" i="85"/>
  <c r="D538" i="85"/>
  <c r="D561" i="85"/>
  <c r="D578" i="85"/>
  <c r="D595" i="85"/>
  <c r="D608" i="85"/>
  <c r="D623" i="85"/>
  <c r="D637" i="85"/>
  <c r="D649" i="85"/>
  <c r="D30" i="85"/>
  <c r="D102" i="85"/>
  <c r="D174" i="85"/>
  <c r="D236" i="85"/>
  <c r="D291" i="85"/>
  <c r="D335" i="85"/>
  <c r="D379" i="85"/>
  <c r="D422" i="85"/>
  <c r="D441" i="85"/>
  <c r="D501" i="85"/>
  <c r="D523" i="85"/>
  <c r="D562" i="85"/>
  <c r="D579" i="85"/>
  <c r="D612" i="85"/>
  <c r="D650" i="85"/>
  <c r="D6" i="85"/>
  <c r="D39" i="85"/>
  <c r="D77" i="85"/>
  <c r="D111" i="85"/>
  <c r="D150" i="85"/>
  <c r="D184" i="85"/>
  <c r="D214" i="85"/>
  <c r="D245" i="85"/>
  <c r="D271" i="85"/>
  <c r="D292" i="85"/>
  <c r="D317" i="85"/>
  <c r="D339" i="85"/>
  <c r="D363" i="85"/>
  <c r="D386" i="85"/>
  <c r="D426" i="85"/>
  <c r="D442" i="85"/>
  <c r="D505" i="85"/>
  <c r="D543" i="85"/>
  <c r="D597" i="85"/>
  <c r="D613" i="85"/>
  <c r="D639" i="85"/>
  <c r="D151" i="85"/>
  <c r="D215" i="85"/>
  <c r="D275" i="85"/>
  <c r="D318" i="85"/>
  <c r="D364" i="85"/>
  <c r="D404" i="85"/>
  <c r="D449" i="85"/>
  <c r="D489" i="85"/>
  <c r="D528" i="85"/>
  <c r="D567" i="85"/>
  <c r="D615" i="85"/>
  <c r="D640" i="85"/>
  <c r="D605" i="85"/>
  <c r="D513" i="85"/>
  <c r="D372" i="85"/>
  <c r="D277" i="85"/>
  <c r="D641" i="85"/>
  <c r="D553" i="85"/>
  <c r="D436" i="85"/>
  <c r="D260" i="85"/>
  <c r="D603" i="85"/>
  <c r="D492" i="85"/>
  <c r="D349" i="85"/>
  <c r="D119" i="85"/>
  <c r="D631" i="85"/>
  <c r="D588" i="85"/>
  <c r="D536" i="85"/>
  <c r="D490" i="85"/>
  <c r="D412" i="85"/>
  <c r="D324" i="85"/>
  <c r="D221" i="85"/>
  <c r="D56" i="85"/>
  <c r="D664" i="85"/>
  <c r="D688" i="85"/>
  <c r="D14" i="85"/>
  <c r="D31" i="85"/>
  <c r="D47" i="85"/>
  <c r="D69" i="85"/>
  <c r="D86" i="85"/>
  <c r="D103" i="85"/>
  <c r="D120" i="85"/>
  <c r="D141" i="85"/>
  <c r="D158" i="85"/>
  <c r="D175" i="85"/>
  <c r="D196" i="85"/>
  <c r="D207" i="85"/>
  <c r="D222" i="85"/>
  <c r="D237" i="85"/>
  <c r="D252" i="85"/>
  <c r="D267" i="85"/>
  <c r="D279" i="85"/>
  <c r="D295" i="85"/>
  <c r="D310" i="85"/>
  <c r="D325" i="85"/>
  <c r="D340" i="85"/>
  <c r="D355" i="85"/>
  <c r="D366" i="85"/>
  <c r="D380" i="85"/>
  <c r="D394" i="85"/>
  <c r="D405" i="85"/>
  <c r="D419" i="85"/>
  <c r="D430" i="85"/>
  <c r="D443" i="85"/>
  <c r="D457" i="85"/>
  <c r="D468" i="85"/>
  <c r="D482" i="85"/>
  <c r="D493" i="85"/>
  <c r="D520" i="85"/>
  <c r="D531" i="85"/>
  <c r="D544" i="85"/>
  <c r="D555" i="85"/>
  <c r="D569" i="85"/>
  <c r="D581" i="85"/>
  <c r="D591" i="85"/>
  <c r="D600" i="85"/>
  <c r="D609" i="85"/>
  <c r="D626" i="85"/>
  <c r="D634" i="85"/>
  <c r="D642" i="85"/>
  <c r="D651" i="85"/>
  <c r="D694" i="85"/>
  <c r="D16" i="85"/>
  <c r="D54" i="85"/>
  <c r="D88" i="85"/>
  <c r="D126" i="85"/>
  <c r="D165" i="85"/>
  <c r="D198" i="85"/>
  <c r="D227" i="85"/>
  <c r="D239" i="85"/>
  <c r="D270" i="85"/>
  <c r="D300" i="85"/>
  <c r="D327" i="85"/>
  <c r="D357" i="85"/>
  <c r="D382" i="85"/>
  <c r="D410" i="85"/>
  <c r="D435" i="85"/>
  <c r="D459" i="85"/>
  <c r="D484" i="85"/>
  <c r="D508" i="85"/>
  <c r="D535" i="85"/>
  <c r="D560" i="85"/>
  <c r="D584" i="85"/>
  <c r="D602" i="85"/>
  <c r="D619" i="85"/>
  <c r="D636" i="85"/>
  <c r="D653" i="85"/>
  <c r="D677" i="85"/>
  <c r="D22" i="85"/>
  <c r="D55" i="85"/>
  <c r="D93" i="85"/>
  <c r="D127" i="85"/>
  <c r="D166" i="85"/>
  <c r="D183" i="85"/>
  <c r="D213" i="85"/>
  <c r="D243" i="85"/>
  <c r="D669" i="85"/>
  <c r="D693" i="85"/>
  <c r="D15" i="85"/>
  <c r="D32" i="85"/>
  <c r="D53" i="85"/>
  <c r="D70" i="85"/>
  <c r="D87" i="85"/>
  <c r="D104" i="85"/>
  <c r="D125" i="85"/>
  <c r="D142" i="85"/>
  <c r="D159" i="85"/>
  <c r="D181" i="85"/>
  <c r="D197" i="85"/>
  <c r="D211" i="85"/>
  <c r="D223" i="85"/>
  <c r="D238" i="85"/>
  <c r="D253" i="85"/>
  <c r="D268" i="85"/>
  <c r="D284" i="85"/>
  <c r="D299" i="85"/>
  <c r="D311" i="85"/>
  <c r="D326" i="85"/>
  <c r="D341" i="85"/>
  <c r="D356" i="85"/>
  <c r="D370" i="85"/>
  <c r="D381" i="85"/>
  <c r="D395" i="85"/>
  <c r="D406" i="85"/>
  <c r="D420" i="85"/>
  <c r="D434" i="85"/>
  <c r="D444" i="85"/>
  <c r="D458" i="85"/>
  <c r="G10" i="1" s="1"/>
  <c r="D469" i="85"/>
  <c r="D483" i="85"/>
  <c r="D497" i="85"/>
  <c r="D507" i="85"/>
  <c r="D521" i="85"/>
  <c r="D532" i="85"/>
  <c r="D545" i="85"/>
  <c r="D559" i="85"/>
  <c r="D570" i="85"/>
  <c r="D583" i="85"/>
  <c r="D592" i="85"/>
  <c r="D601" i="85"/>
  <c r="D610" i="85"/>
  <c r="D618" i="85"/>
  <c r="D627" i="85"/>
  <c r="D635" i="85"/>
  <c r="D643" i="85"/>
  <c r="D652" i="85"/>
  <c r="D672" i="85"/>
  <c r="D37" i="85"/>
  <c r="D71" i="85"/>
  <c r="D109" i="85"/>
  <c r="D143" i="85"/>
  <c r="D182" i="85"/>
  <c r="D212" i="85"/>
  <c r="D254" i="85"/>
  <c r="D285" i="85"/>
  <c r="D315" i="85"/>
  <c r="D342" i="85"/>
  <c r="D371" i="85"/>
  <c r="D396" i="85"/>
  <c r="D421" i="85"/>
  <c r="D445" i="85"/>
  <c r="D473" i="85"/>
  <c r="D498" i="85"/>
  <c r="D522" i="85"/>
  <c r="D546" i="85"/>
  <c r="D571" i="85"/>
  <c r="D593" i="85"/>
  <c r="D611" i="85"/>
  <c r="D628" i="85"/>
  <c r="D644" i="85"/>
  <c r="D657" i="85"/>
  <c r="D38" i="85"/>
  <c r="D72" i="85"/>
  <c r="D110" i="85"/>
  <c r="D149" i="85"/>
  <c r="D199" i="85"/>
  <c r="D228" i="85"/>
  <c r="D259" i="85"/>
  <c r="S8" i="87"/>
  <c r="I126" i="1" s="1"/>
  <c r="B126" i="1"/>
  <c r="D662" i="85"/>
  <c r="D670" i="85"/>
  <c r="D678" i="85"/>
  <c r="D663" i="85"/>
  <c r="D671" i="85"/>
  <c r="D655" i="85"/>
  <c r="D665" i="85"/>
  <c r="D673" i="85"/>
  <c r="D681" i="85"/>
  <c r="D689" i="85"/>
  <c r="D656" i="85"/>
  <c r="D10" i="85"/>
  <c r="D18" i="85"/>
  <c r="D26" i="85"/>
  <c r="D34" i="85"/>
  <c r="D41" i="85"/>
  <c r="D49" i="85"/>
  <c r="D57" i="85"/>
  <c r="D65" i="85"/>
  <c r="D73" i="85"/>
  <c r="D81" i="85"/>
  <c r="D89" i="85"/>
  <c r="D97" i="85"/>
  <c r="D105" i="85"/>
  <c r="D113" i="85"/>
  <c r="D121" i="85"/>
  <c r="D129" i="85"/>
  <c r="D137" i="85"/>
  <c r="D145" i="85"/>
  <c r="D153" i="85"/>
  <c r="D161" i="85"/>
  <c r="D169" i="85"/>
  <c r="D177" i="85"/>
  <c r="D185" i="85"/>
  <c r="D193" i="85"/>
  <c r="D201" i="85"/>
  <c r="D208" i="85"/>
  <c r="D216" i="85"/>
  <c r="D224" i="85"/>
  <c r="D232" i="85"/>
  <c r="D240" i="85"/>
  <c r="D248" i="85"/>
  <c r="D256" i="85"/>
  <c r="D264" i="85"/>
  <c r="D272" i="85"/>
  <c r="D280" i="85"/>
  <c r="D288" i="85"/>
  <c r="D296" i="85"/>
  <c r="D304" i="85"/>
  <c r="D312" i="85"/>
  <c r="D320" i="85"/>
  <c r="D328" i="85"/>
  <c r="D336" i="85"/>
  <c r="D344" i="85"/>
  <c r="D352" i="85"/>
  <c r="D359" i="85"/>
  <c r="D367" i="85"/>
  <c r="D375" i="85"/>
  <c r="D383" i="85"/>
  <c r="D391" i="85"/>
  <c r="D399" i="85"/>
  <c r="D407" i="85"/>
  <c r="D415" i="85"/>
  <c r="D423" i="85"/>
  <c r="D431" i="85"/>
  <c r="D438" i="85"/>
  <c r="D446" i="85"/>
  <c r="D454" i="85"/>
  <c r="D462" i="85"/>
  <c r="D470" i="85"/>
  <c r="D478" i="85"/>
  <c r="D486" i="85"/>
  <c r="D494" i="85"/>
  <c r="D502" i="85"/>
  <c r="D509" i="85"/>
  <c r="D517" i="85"/>
  <c r="D525" i="85"/>
  <c r="D533" i="85"/>
  <c r="D540" i="85"/>
  <c r="D548" i="85"/>
  <c r="D556" i="85"/>
  <c r="D564" i="85"/>
  <c r="D572" i="85"/>
  <c r="D580" i="85"/>
  <c r="D658" i="85"/>
  <c r="D666" i="85"/>
  <c r="D674" i="85"/>
  <c r="D682" i="85"/>
  <c r="D690" i="85"/>
  <c r="D3" i="85"/>
  <c r="D11" i="85"/>
  <c r="D19" i="85"/>
  <c r="D27" i="85"/>
  <c r="D35" i="85"/>
  <c r="D42" i="85"/>
  <c r="D50" i="85"/>
  <c r="D58" i="85"/>
  <c r="D66" i="85"/>
  <c r="D74" i="85"/>
  <c r="D82" i="85"/>
  <c r="D90" i="85"/>
  <c r="D98" i="85"/>
  <c r="D106" i="85"/>
  <c r="D114" i="85"/>
  <c r="D122" i="85"/>
  <c r="D130" i="85"/>
  <c r="D138" i="85"/>
  <c r="D146" i="85"/>
  <c r="D154" i="85"/>
  <c r="D162" i="85"/>
  <c r="D170" i="85"/>
  <c r="D178" i="85"/>
  <c r="D186" i="85"/>
  <c r="D194" i="85"/>
  <c r="D202" i="85"/>
  <c r="D209" i="85"/>
  <c r="D217" i="85"/>
  <c r="D225" i="85"/>
  <c r="D233" i="85"/>
  <c r="D241" i="85"/>
  <c r="D249" i="85"/>
  <c r="D257" i="85"/>
  <c r="D265" i="85"/>
  <c r="D273" i="85"/>
  <c r="D281" i="85"/>
  <c r="D289" i="85"/>
  <c r="D297" i="85"/>
  <c r="D305" i="85"/>
  <c r="D313" i="85"/>
  <c r="D321" i="85"/>
  <c r="D329" i="85"/>
  <c r="D337" i="85"/>
  <c r="D345" i="85"/>
  <c r="D353" i="85"/>
  <c r="D360" i="85"/>
  <c r="D368" i="85"/>
  <c r="D376" i="85"/>
  <c r="D384" i="85"/>
  <c r="D392" i="85"/>
  <c r="D400" i="85"/>
  <c r="D408" i="85"/>
  <c r="D416" i="85"/>
  <c r="D424" i="85"/>
  <c r="D432" i="85"/>
  <c r="D439" i="85"/>
  <c r="D447" i="85"/>
  <c r="D455" i="85"/>
  <c r="D463" i="85"/>
  <c r="D471" i="85"/>
  <c r="D479" i="85"/>
  <c r="D487" i="85"/>
  <c r="D495" i="85"/>
  <c r="D503" i="85"/>
  <c r="D510" i="85"/>
  <c r="D518" i="85"/>
  <c r="D526" i="85"/>
  <c r="D541" i="85"/>
  <c r="D549" i="85"/>
  <c r="D557" i="85"/>
  <c r="D565" i="85"/>
  <c r="D573" i="85"/>
  <c r="D659" i="85"/>
  <c r="D667" i="85"/>
  <c r="D675" i="85"/>
  <c r="D683" i="85"/>
  <c r="D691" i="85"/>
  <c r="D4" i="85"/>
  <c r="D12" i="85"/>
  <c r="D20" i="85"/>
  <c r="D28" i="85"/>
  <c r="D43" i="85"/>
  <c r="D51" i="85"/>
  <c r="D59" i="85"/>
  <c r="D67" i="85"/>
  <c r="D75" i="85"/>
  <c r="D83" i="85"/>
  <c r="D91" i="85"/>
  <c r="D99" i="85"/>
  <c r="D107" i="85"/>
  <c r="D115" i="85"/>
  <c r="D123" i="85"/>
  <c r="D131" i="85"/>
  <c r="D139" i="85"/>
  <c r="D147" i="85"/>
  <c r="D155" i="85"/>
  <c r="D163" i="85"/>
  <c r="D171" i="85"/>
  <c r="D179" i="85"/>
  <c r="D187" i="85"/>
  <c r="D195" i="85"/>
  <c r="D203" i="85"/>
  <c r="D210" i="85"/>
  <c r="D218" i="85"/>
  <c r="D226" i="85"/>
  <c r="D234" i="85"/>
  <c r="D242" i="85"/>
  <c r="D250" i="85"/>
  <c r="D258" i="85"/>
  <c r="D266" i="85"/>
  <c r="D274" i="85"/>
  <c r="D282" i="85"/>
  <c r="D290" i="85"/>
  <c r="D298" i="85"/>
  <c r="D306" i="85"/>
  <c r="D314" i="85"/>
  <c r="D322" i="85"/>
  <c r="D330" i="85"/>
  <c r="D338" i="85"/>
  <c r="D346" i="85"/>
  <c r="D354" i="85"/>
  <c r="D361" i="85"/>
  <c r="D369" i="85"/>
  <c r="D377" i="85"/>
  <c r="D385" i="85"/>
  <c r="D393" i="85"/>
  <c r="D401" i="85"/>
  <c r="D409" i="85"/>
  <c r="D417" i="85"/>
  <c r="D425" i="85"/>
  <c r="D433" i="85"/>
  <c r="D440" i="85"/>
  <c r="D448" i="85"/>
  <c r="D456" i="85"/>
  <c r="D464" i="85"/>
  <c r="D472" i="85"/>
  <c r="D480" i="85"/>
  <c r="D488" i="85"/>
  <c r="D496" i="85"/>
  <c r="D504" i="85"/>
  <c r="D511" i="85"/>
  <c r="D519" i="85"/>
  <c r="D527" i="85"/>
  <c r="D534" i="85"/>
  <c r="D542" i="85"/>
  <c r="D550" i="85"/>
  <c r="D558" i="85"/>
  <c r="D566" i="85"/>
  <c r="D574" i="85"/>
  <c r="D582" i="85"/>
  <c r="D590" i="85"/>
  <c r="D598" i="85"/>
  <c r="D606" i="85"/>
  <c r="D614" i="85"/>
  <c r="D621" i="85"/>
  <c r="D629" i="85"/>
  <c r="D660" i="85"/>
  <c r="D668" i="85"/>
  <c r="D676" i="85"/>
  <c r="D684" i="85"/>
  <c r="D692" i="85"/>
  <c r="D5" i="85"/>
  <c r="D13" i="85"/>
  <c r="D21" i="85"/>
  <c r="D29" i="85"/>
  <c r="D36" i="85"/>
  <c r="D44" i="85"/>
  <c r="D52" i="85"/>
  <c r="D60" i="85"/>
  <c r="D68" i="85"/>
  <c r="D76" i="85"/>
  <c r="D84" i="85"/>
  <c r="D92" i="85"/>
  <c r="D100" i="85"/>
  <c r="D108" i="85"/>
  <c r="D116" i="85"/>
  <c r="D124" i="85"/>
  <c r="D132" i="85"/>
  <c r="D140" i="85"/>
  <c r="D148" i="85"/>
  <c r="D156" i="85"/>
  <c r="D164" i="85"/>
  <c r="D172" i="85"/>
  <c r="D180" i="85"/>
  <c r="D188" i="85"/>
  <c r="D347" i="85"/>
  <c r="D333" i="85"/>
  <c r="D319" i="85"/>
  <c r="D308" i="85"/>
  <c r="D294" i="85"/>
  <c r="D283" i="85"/>
  <c r="D269" i="85"/>
  <c r="D255" i="85"/>
  <c r="D244" i="85"/>
  <c r="D230" i="85"/>
  <c r="D219" i="85"/>
  <c r="D205" i="85"/>
  <c r="D192" i="85"/>
  <c r="D176" i="85"/>
  <c r="D160" i="85"/>
  <c r="D144" i="85"/>
  <c r="D128" i="85"/>
  <c r="D112" i="85"/>
  <c r="D96" i="85"/>
  <c r="D80" i="85"/>
  <c r="D64" i="85"/>
  <c r="D48" i="85"/>
  <c r="D33" i="85"/>
  <c r="D17" i="85"/>
  <c r="D646" i="85"/>
  <c r="D680" i="85"/>
  <c r="D698" i="85" l="1"/>
  <c r="C4" i="91"/>
  <c r="C3" i="86"/>
  <c r="I31" i="1"/>
  <c r="H9" i="1" l="1"/>
  <c r="K22" i="46"/>
  <c r="B26" i="84" s="1"/>
  <c r="O22" i="62"/>
  <c r="F33" i="84" s="1"/>
  <c r="K22" i="62"/>
  <c r="B33" i="84" s="1"/>
  <c r="L22" i="62"/>
  <c r="C33" i="84" s="1"/>
  <c r="M22" i="62"/>
  <c r="D33" i="84" s="1"/>
  <c r="N22" i="62"/>
  <c r="E33" i="84" s="1"/>
  <c r="P22" i="62"/>
  <c r="G33" i="84" s="1"/>
  <c r="Q22" i="62"/>
  <c r="H33" i="84" s="1"/>
  <c r="R22" i="62"/>
  <c r="I33" i="84" s="1"/>
  <c r="S22" i="62"/>
  <c r="J33" i="84" s="1"/>
  <c r="P28" i="61"/>
  <c r="G32" i="84" s="1"/>
  <c r="K28" i="61"/>
  <c r="B32" i="84" s="1"/>
  <c r="L28" i="61"/>
  <c r="C32" i="84" s="1"/>
  <c r="M28" i="61"/>
  <c r="D32" i="84" s="1"/>
  <c r="N28" i="61"/>
  <c r="E32" i="84" s="1"/>
  <c r="O28" i="61"/>
  <c r="F32" i="84" s="1"/>
  <c r="Q28" i="61"/>
  <c r="H32" i="84" s="1"/>
  <c r="R28" i="61"/>
  <c r="I32" i="84" s="1"/>
  <c r="S28" i="61"/>
  <c r="J32" i="84" s="1"/>
  <c r="P16" i="53"/>
  <c r="G30" i="84" s="1"/>
  <c r="S16" i="53"/>
  <c r="J30" i="84" s="1"/>
  <c r="K16" i="53"/>
  <c r="B30" i="84" s="1"/>
  <c r="L16" i="53"/>
  <c r="C30" i="84" s="1"/>
  <c r="M16" i="53"/>
  <c r="D30" i="84" s="1"/>
  <c r="N16" i="53"/>
  <c r="E30" i="84" s="1"/>
  <c r="O16" i="53"/>
  <c r="F30" i="84" s="1"/>
  <c r="Q16" i="53"/>
  <c r="H30" i="84" s="1"/>
  <c r="R16" i="53"/>
  <c r="I30" i="84" s="1"/>
  <c r="K33" i="51"/>
  <c r="B29" i="84" s="1"/>
  <c r="L33" i="51"/>
  <c r="C29" i="84" s="1"/>
  <c r="M33" i="51"/>
  <c r="D29" i="84" s="1"/>
  <c r="N33" i="51"/>
  <c r="E29" i="84" s="1"/>
  <c r="O33" i="51"/>
  <c r="F29" i="84" s="1"/>
  <c r="P33" i="51"/>
  <c r="G29" i="84" s="1"/>
  <c r="Q33" i="51"/>
  <c r="H29" i="84" s="1"/>
  <c r="R33" i="51"/>
  <c r="I29" i="84" s="1"/>
  <c r="S33" i="51"/>
  <c r="J29" i="84" s="1"/>
  <c r="Q28" i="77"/>
  <c r="H28" i="84" s="1"/>
  <c r="B28" i="84"/>
  <c r="L28" i="77"/>
  <c r="C28" i="84" s="1"/>
  <c r="M28" i="77"/>
  <c r="D28" i="84" s="1"/>
  <c r="N28" i="77"/>
  <c r="E28" i="84" s="1"/>
  <c r="O28" i="77"/>
  <c r="F28" i="84" s="1"/>
  <c r="P28" i="77"/>
  <c r="G28" i="84" s="1"/>
  <c r="R28" i="77"/>
  <c r="I28" i="84" s="1"/>
  <c r="S28" i="77"/>
  <c r="J28" i="84" s="1"/>
  <c r="M35" i="49"/>
  <c r="D27" i="84" s="1"/>
  <c r="K35" i="49"/>
  <c r="B27" i="84" s="1"/>
  <c r="L35" i="49"/>
  <c r="C27" i="84" s="1"/>
  <c r="N35" i="49"/>
  <c r="E27" i="84" s="1"/>
  <c r="O35" i="49"/>
  <c r="F27" i="84" s="1"/>
  <c r="P35" i="49"/>
  <c r="G27" i="84" s="1"/>
  <c r="Q35" i="49"/>
  <c r="H27" i="84" s="1"/>
  <c r="R35" i="49"/>
  <c r="I27" i="84" s="1"/>
  <c r="S35" i="49"/>
  <c r="J27" i="84" s="1"/>
  <c r="R22" i="46"/>
  <c r="I26" i="84" s="1"/>
  <c r="L22" i="46"/>
  <c r="C26" i="84" s="1"/>
  <c r="M22" i="46"/>
  <c r="D26" i="84" s="1"/>
  <c r="N22" i="46"/>
  <c r="E26" i="84" s="1"/>
  <c r="O22" i="46"/>
  <c r="F26" i="84" s="1"/>
  <c r="P22" i="46"/>
  <c r="G26" i="84" s="1"/>
  <c r="Q22" i="46"/>
  <c r="H26" i="84" s="1"/>
  <c r="S22" i="46"/>
  <c r="J26" i="84" s="1"/>
  <c r="Q13" i="45"/>
  <c r="H25" i="84" s="1"/>
  <c r="L13" i="45"/>
  <c r="C25" i="84" s="1"/>
  <c r="M13" i="45"/>
  <c r="D25" i="84" s="1"/>
  <c r="N13" i="45"/>
  <c r="E25" i="84" s="1"/>
  <c r="O13" i="45"/>
  <c r="F25" i="84" s="1"/>
  <c r="P13" i="45"/>
  <c r="G25" i="84" s="1"/>
  <c r="R13" i="45"/>
  <c r="I25" i="84" s="1"/>
  <c r="S13" i="45"/>
  <c r="J25" i="84" s="1"/>
  <c r="K13" i="45"/>
  <c r="B25" i="84" s="1"/>
  <c r="R11" i="41"/>
  <c r="I24" i="84" s="1"/>
  <c r="K11" i="41"/>
  <c r="B24" i="84" s="1"/>
  <c r="L11" i="41"/>
  <c r="C24" i="84" s="1"/>
  <c r="M11" i="41"/>
  <c r="D24" i="84" s="1"/>
  <c r="N11" i="41"/>
  <c r="E24" i="84" s="1"/>
  <c r="O11" i="41"/>
  <c r="F24" i="84" s="1"/>
  <c r="P11" i="41"/>
  <c r="G24" i="84" s="1"/>
  <c r="Q11" i="41"/>
  <c r="H24" i="84" s="1"/>
  <c r="S11" i="41"/>
  <c r="J24" i="84" s="1"/>
  <c r="Q11" i="40"/>
  <c r="H23" i="84" s="1"/>
  <c r="K11" i="40"/>
  <c r="B23" i="84" s="1"/>
  <c r="L11" i="40"/>
  <c r="C23" i="84" s="1"/>
  <c r="M11" i="40"/>
  <c r="D23" i="84" s="1"/>
  <c r="N11" i="40"/>
  <c r="E23" i="84" s="1"/>
  <c r="O11" i="40"/>
  <c r="F23" i="84" s="1"/>
  <c r="P11" i="40"/>
  <c r="G23" i="84" s="1"/>
  <c r="R11" i="40"/>
  <c r="I23" i="84" s="1"/>
  <c r="S11" i="40"/>
  <c r="J23" i="84" s="1"/>
  <c r="K20" i="39"/>
  <c r="B22" i="84" s="1"/>
  <c r="L20" i="39"/>
  <c r="C22" i="84" s="1"/>
  <c r="M20" i="39"/>
  <c r="D22" i="84" s="1"/>
  <c r="N20" i="39"/>
  <c r="E22" i="84" s="1"/>
  <c r="O20" i="39"/>
  <c r="F22" i="84" s="1"/>
  <c r="P20" i="39"/>
  <c r="G22" i="84" s="1"/>
  <c r="Q20" i="39"/>
  <c r="H22" i="84" s="1"/>
  <c r="R20" i="39"/>
  <c r="I22" i="84" s="1"/>
  <c r="S20" i="39"/>
  <c r="J22" i="84" s="1"/>
  <c r="P20" i="37"/>
  <c r="G21" i="84" s="1"/>
  <c r="K20" i="37"/>
  <c r="B21" i="84" s="1"/>
  <c r="L20" i="37"/>
  <c r="C21" i="84" s="1"/>
  <c r="M20" i="37"/>
  <c r="D21" i="84" s="1"/>
  <c r="N20" i="37"/>
  <c r="E21" i="84" s="1"/>
  <c r="O20" i="37"/>
  <c r="F21" i="84" s="1"/>
  <c r="Q20" i="37"/>
  <c r="H21" i="84" s="1"/>
  <c r="R20" i="37"/>
  <c r="I21" i="84" s="1"/>
  <c r="S20" i="37"/>
  <c r="J21" i="84" s="1"/>
  <c r="N28" i="33"/>
  <c r="E20" i="84" s="1"/>
  <c r="B20" i="84"/>
  <c r="L28" i="33"/>
  <c r="C20" i="84" s="1"/>
  <c r="M28" i="33"/>
  <c r="D20" i="84" s="1"/>
  <c r="O28" i="33"/>
  <c r="F20" i="84" s="1"/>
  <c r="G20" i="84"/>
  <c r="Q28" i="33"/>
  <c r="H20" i="84" s="1"/>
  <c r="R28" i="33"/>
  <c r="I20" i="84" s="1"/>
  <c r="S28" i="33"/>
  <c r="J20" i="84" s="1"/>
  <c r="K14" i="31"/>
  <c r="B16" i="84" s="1"/>
  <c r="L14" i="31"/>
  <c r="C16" i="84" s="1"/>
  <c r="M14" i="31"/>
  <c r="D16" i="84" s="1"/>
  <c r="N14" i="31"/>
  <c r="E16" i="84" s="1"/>
  <c r="O14" i="31"/>
  <c r="F16" i="84" s="1"/>
  <c r="P14" i="31"/>
  <c r="G16" i="84" s="1"/>
  <c r="Q14" i="31"/>
  <c r="H16" i="84" s="1"/>
  <c r="R14" i="31"/>
  <c r="I16" i="84" s="1"/>
  <c r="S14" i="31"/>
  <c r="J16" i="84" s="1"/>
  <c r="K16" i="29"/>
  <c r="B15" i="84" s="1"/>
  <c r="L16" i="29"/>
  <c r="C15" i="84" s="1"/>
  <c r="M16" i="29"/>
  <c r="D15" i="84" s="1"/>
  <c r="N16" i="29"/>
  <c r="E15" i="84" s="1"/>
  <c r="O16" i="29"/>
  <c r="F15" i="84" s="1"/>
  <c r="P16" i="29"/>
  <c r="G15" i="84" s="1"/>
  <c r="Q16" i="29"/>
  <c r="H15" i="84" s="1"/>
  <c r="R16" i="29"/>
  <c r="I15" i="84" s="1"/>
  <c r="S16" i="29"/>
  <c r="J15" i="84" s="1"/>
  <c r="K21" i="26"/>
  <c r="B18" i="84" s="1"/>
  <c r="L21" i="26"/>
  <c r="C18" i="84" s="1"/>
  <c r="M21" i="26"/>
  <c r="D18" i="84" s="1"/>
  <c r="N21" i="26"/>
  <c r="E18" i="84" s="1"/>
  <c r="O21" i="26"/>
  <c r="F18" i="84" s="1"/>
  <c r="P21" i="26"/>
  <c r="G18" i="84" s="1"/>
  <c r="Q21" i="26"/>
  <c r="H18" i="84" s="1"/>
  <c r="R21" i="26"/>
  <c r="I18" i="84" s="1"/>
  <c r="S21" i="26"/>
  <c r="J18" i="84" s="1"/>
  <c r="R24" i="24"/>
  <c r="I17" i="84" s="1"/>
  <c r="K24" i="24"/>
  <c r="B17" i="84" s="1"/>
  <c r="L24" i="24"/>
  <c r="C17" i="84" s="1"/>
  <c r="M24" i="24"/>
  <c r="D17" i="84" s="1"/>
  <c r="N24" i="24"/>
  <c r="E17" i="84" s="1"/>
  <c r="O24" i="24"/>
  <c r="F17" i="84" s="1"/>
  <c r="P24" i="24"/>
  <c r="G17" i="84" s="1"/>
  <c r="Q24" i="24"/>
  <c r="H17" i="84" s="1"/>
  <c r="S24" i="24"/>
  <c r="J17" i="84" s="1"/>
  <c r="Q22" i="73"/>
  <c r="H14" i="84" s="1"/>
  <c r="K22" i="73"/>
  <c r="B14" i="84" s="1"/>
  <c r="L22" i="73"/>
  <c r="C14" i="84" s="1"/>
  <c r="M22" i="73"/>
  <c r="D14" i="84" s="1"/>
  <c r="N22" i="73"/>
  <c r="E14" i="84" s="1"/>
  <c r="O22" i="73"/>
  <c r="F14" i="84" s="1"/>
  <c r="P22" i="73"/>
  <c r="G14" i="84" s="1"/>
  <c r="R22" i="73"/>
  <c r="I14" i="84" s="1"/>
  <c r="S22" i="73"/>
  <c r="J14" i="84" s="1"/>
  <c r="N18" i="71"/>
  <c r="E13" i="84" s="1"/>
  <c r="K18" i="71"/>
  <c r="B13" i="84" s="1"/>
  <c r="L18" i="71"/>
  <c r="C13" i="84" s="1"/>
  <c r="M18" i="71"/>
  <c r="D13" i="84" s="1"/>
  <c r="O18" i="71"/>
  <c r="F13" i="84" s="1"/>
  <c r="P18" i="71"/>
  <c r="G13" i="84" s="1"/>
  <c r="Q18" i="71"/>
  <c r="H13" i="84" s="1"/>
  <c r="R18" i="71"/>
  <c r="I13" i="84" s="1"/>
  <c r="S18" i="71"/>
  <c r="J13" i="84" s="1"/>
  <c r="O14" i="72"/>
  <c r="F12" i="84" s="1"/>
  <c r="K14" i="72"/>
  <c r="B12" i="84" s="1"/>
  <c r="L14" i="72"/>
  <c r="C12" i="84" s="1"/>
  <c r="M14" i="72"/>
  <c r="D12" i="84" s="1"/>
  <c r="N14" i="72"/>
  <c r="E12" i="84" s="1"/>
  <c r="P14" i="72"/>
  <c r="G12" i="84" s="1"/>
  <c r="Q14" i="72"/>
  <c r="H12" i="84" s="1"/>
  <c r="R14" i="72"/>
  <c r="I12" i="84" s="1"/>
  <c r="S14" i="72"/>
  <c r="J12" i="84" s="1"/>
  <c r="R48" i="22"/>
  <c r="I19" i="84" s="1"/>
  <c r="K48" i="22"/>
  <c r="B19" i="84" s="1"/>
  <c r="L48" i="22"/>
  <c r="C19" i="84" s="1"/>
  <c r="M48" i="22"/>
  <c r="D19" i="84" s="1"/>
  <c r="N48" i="22"/>
  <c r="E19" i="84" s="1"/>
  <c r="O48" i="22"/>
  <c r="F19" i="84" s="1"/>
  <c r="P48" i="22"/>
  <c r="G19" i="84" s="1"/>
  <c r="Q48" i="22"/>
  <c r="H19" i="84" s="1"/>
  <c r="S48" i="22"/>
  <c r="J19" i="84" s="1"/>
  <c r="L20" i="20"/>
  <c r="C11" i="84" s="1"/>
  <c r="K20" i="20"/>
  <c r="B11" i="84" s="1"/>
  <c r="M20" i="20"/>
  <c r="D11" i="84" s="1"/>
  <c r="N20" i="20"/>
  <c r="E11" i="84" s="1"/>
  <c r="O20" i="20"/>
  <c r="F11" i="84" s="1"/>
  <c r="P20" i="20"/>
  <c r="G11" i="84" s="1"/>
  <c r="Q20" i="20"/>
  <c r="H11" i="84" s="1"/>
  <c r="R20" i="20"/>
  <c r="I11" i="84" s="1"/>
  <c r="S20" i="20"/>
  <c r="J11" i="84" s="1"/>
  <c r="P40" i="18"/>
  <c r="G10" i="84" s="1"/>
  <c r="B10" i="84"/>
  <c r="L40" i="18"/>
  <c r="C10" i="84" s="1"/>
  <c r="M40" i="18"/>
  <c r="D10" i="84" s="1"/>
  <c r="N40" i="18"/>
  <c r="E10" i="84" s="1"/>
  <c r="O40" i="18"/>
  <c r="F10" i="84" s="1"/>
  <c r="Q40" i="18"/>
  <c r="H10" i="84" s="1"/>
  <c r="R40" i="18"/>
  <c r="I10" i="84" s="1"/>
  <c r="S40" i="18"/>
  <c r="J10" i="84" s="1"/>
  <c r="K18" i="15"/>
  <c r="B8" i="84" s="1"/>
  <c r="L18" i="15"/>
  <c r="C8" i="84" s="1"/>
  <c r="M18" i="15"/>
  <c r="D8" i="84" s="1"/>
  <c r="N18" i="15"/>
  <c r="E8" i="84" s="1"/>
  <c r="O18" i="15"/>
  <c r="F8" i="84" s="1"/>
  <c r="P18" i="15"/>
  <c r="G8" i="84" s="1"/>
  <c r="Q18" i="15"/>
  <c r="H8" i="84" s="1"/>
  <c r="R18" i="15"/>
  <c r="I8" i="84" s="1"/>
  <c r="S18" i="15"/>
  <c r="J8" i="84" s="1"/>
  <c r="K11" i="14"/>
  <c r="B9" i="84" s="1"/>
  <c r="L11" i="14"/>
  <c r="C9" i="84" s="1"/>
  <c r="M11" i="14"/>
  <c r="D9" i="84" s="1"/>
  <c r="N11" i="14"/>
  <c r="E9" i="84" s="1"/>
  <c r="O11" i="14"/>
  <c r="F9" i="84" s="1"/>
  <c r="P11" i="14"/>
  <c r="G9" i="84" s="1"/>
  <c r="Q11" i="14"/>
  <c r="H9" i="84" s="1"/>
  <c r="R11" i="14"/>
  <c r="I9" i="84" s="1"/>
  <c r="S11" i="14"/>
  <c r="J9" i="84" s="1"/>
  <c r="P17" i="11"/>
  <c r="G31" i="84" s="1"/>
  <c r="K17" i="11"/>
  <c r="B31" i="84" s="1"/>
  <c r="L17" i="11"/>
  <c r="C31" i="84" s="1"/>
  <c r="M17" i="11"/>
  <c r="D31" i="84" s="1"/>
  <c r="N17" i="11"/>
  <c r="E31" i="84" s="1"/>
  <c r="O17" i="11"/>
  <c r="F31" i="84" s="1"/>
  <c r="Q17" i="11"/>
  <c r="H31" i="84" s="1"/>
  <c r="R17" i="11"/>
  <c r="I31" i="84" s="1"/>
  <c r="S17" i="11"/>
  <c r="J31" i="84" s="1"/>
  <c r="Q11" i="10"/>
  <c r="H7" i="84" s="1"/>
  <c r="K11" i="10"/>
  <c r="B7" i="84" s="1"/>
  <c r="L11" i="10"/>
  <c r="C7" i="84" s="1"/>
  <c r="M11" i="10"/>
  <c r="D7" i="84" s="1"/>
  <c r="N11" i="10"/>
  <c r="E7" i="84" s="1"/>
  <c r="O11" i="10"/>
  <c r="F7" i="84" s="1"/>
  <c r="P11" i="10"/>
  <c r="G7" i="84" s="1"/>
  <c r="R11" i="10"/>
  <c r="S11" i="10"/>
  <c r="J7" i="84" s="1"/>
  <c r="K13" i="9"/>
  <c r="B6" i="84" s="1"/>
  <c r="L13" i="9"/>
  <c r="C6" i="84" s="1"/>
  <c r="M13" i="9"/>
  <c r="N13" i="9"/>
  <c r="E6" i="84" s="1"/>
  <c r="O13" i="9"/>
  <c r="F6" i="84" s="1"/>
  <c r="P13" i="9"/>
  <c r="G6" i="84" s="1"/>
  <c r="Q13" i="9"/>
  <c r="H6" i="84" s="1"/>
  <c r="R13" i="9"/>
  <c r="I6" i="84" s="1"/>
  <c r="S13" i="9"/>
  <c r="J6" i="84" s="1"/>
  <c r="I7" i="84"/>
  <c r="D6" i="84"/>
  <c r="P28" i="7"/>
  <c r="G5" i="84" s="1"/>
  <c r="K28" i="7"/>
  <c r="B5" i="84" s="1"/>
  <c r="L28" i="7"/>
  <c r="C5" i="84" s="1"/>
  <c r="M28" i="7"/>
  <c r="D5" i="84" s="1"/>
  <c r="N28" i="7"/>
  <c r="E5" i="84" s="1"/>
  <c r="O28" i="7"/>
  <c r="F5" i="84" s="1"/>
  <c r="Q28" i="7"/>
  <c r="H5" i="84" s="1"/>
  <c r="R28" i="7"/>
  <c r="I5" i="84" s="1"/>
  <c r="S28" i="7"/>
  <c r="J5" i="84" s="1"/>
  <c r="K5" i="84" l="1"/>
  <c r="K7" i="84"/>
  <c r="K6" i="84"/>
  <c r="K8" i="84"/>
  <c r="K9" i="84"/>
  <c r="K10" i="84"/>
  <c r="K11" i="84"/>
  <c r="K12" i="84"/>
  <c r="K13" i="84"/>
  <c r="K14" i="84"/>
  <c r="K15" i="84"/>
  <c r="K16" i="84"/>
  <c r="K17" i="84"/>
  <c r="K18" i="84"/>
  <c r="K19" i="84"/>
  <c r="K20" i="84"/>
  <c r="K21" i="84"/>
  <c r="K22" i="84"/>
  <c r="K23" i="84"/>
  <c r="K24" i="84"/>
  <c r="K25" i="84"/>
  <c r="K26" i="84"/>
  <c r="K27" i="84"/>
  <c r="K28" i="84"/>
  <c r="K29" i="84"/>
  <c r="K30" i="84"/>
  <c r="K31" i="84"/>
  <c r="K32" i="84"/>
  <c r="K33" i="84"/>
  <c r="K27" i="2"/>
  <c r="B4" i="84" s="1"/>
  <c r="B35" i="84" s="1"/>
  <c r="L27" i="2"/>
  <c r="C4" i="84" s="1"/>
  <c r="C35" i="84" s="1"/>
  <c r="M27" i="2"/>
  <c r="D4" i="84" s="1"/>
  <c r="N27" i="2"/>
  <c r="E4" i="84" s="1"/>
  <c r="E35" i="84" s="1"/>
  <c r="O27" i="2"/>
  <c r="F4" i="84" s="1"/>
  <c r="F35" i="84" s="1"/>
  <c r="P27" i="2"/>
  <c r="G4" i="84" s="1"/>
  <c r="Q27" i="2"/>
  <c r="H4" i="84" s="1"/>
  <c r="H35" i="84" s="1"/>
  <c r="R27" i="2"/>
  <c r="I4" i="84" s="1"/>
  <c r="I35" i="84" s="1"/>
  <c r="S27" i="2"/>
  <c r="J4" i="84" s="1"/>
  <c r="J35" i="84" s="1"/>
  <c r="B1" i="84" l="1"/>
  <c r="B20" i="1"/>
  <c r="B18" i="1" s="1"/>
  <c r="I1" i="84"/>
  <c r="I20" i="1"/>
  <c r="I18" i="1" s="1"/>
  <c r="J1" i="84"/>
  <c r="J20" i="1"/>
  <c r="J18" i="1" s="1"/>
  <c r="H1" i="84"/>
  <c r="H20" i="1"/>
  <c r="H18" i="1" s="1"/>
  <c r="E1" i="84"/>
  <c r="E20" i="1"/>
  <c r="E18" i="1" s="1"/>
  <c r="C1" i="84"/>
  <c r="C20" i="1"/>
  <c r="F1" i="84"/>
  <c r="F20" i="1"/>
  <c r="F18" i="1" s="1"/>
  <c r="D35" i="84"/>
  <c r="K4" i="84"/>
  <c r="K35" i="84" s="1"/>
  <c r="G35" i="84"/>
  <c r="T22" i="52"/>
  <c r="T27" i="48"/>
  <c r="G1" i="84" l="1"/>
  <c r="G20" i="1"/>
  <c r="G18" i="1" s="1"/>
  <c r="C18" i="1"/>
  <c r="D1" i="84"/>
  <c r="M1" i="84" s="1"/>
  <c r="D20" i="1"/>
  <c r="D3" i="25"/>
  <c r="K112" i="1"/>
  <c r="K113" i="1"/>
  <c r="T14" i="83"/>
  <c r="U14" i="83" s="1"/>
  <c r="V14" i="83" s="1"/>
  <c r="T15" i="83"/>
  <c r="U15" i="83" s="1"/>
  <c r="V15" i="83" s="1"/>
  <c r="T16" i="83"/>
  <c r="U16" i="83" s="1"/>
  <c r="V16" i="83" s="1"/>
  <c r="T17" i="83"/>
  <c r="U17" i="83" s="1"/>
  <c r="T18" i="83"/>
  <c r="U18" i="83" s="1"/>
  <c r="V18" i="83" s="1"/>
  <c r="T19" i="83"/>
  <c r="U19" i="83" s="1"/>
  <c r="V19" i="83" s="1"/>
  <c r="T20" i="83"/>
  <c r="U20" i="83" s="1"/>
  <c r="V20" i="83" s="1"/>
  <c r="T21" i="83"/>
  <c r="U21" i="83" s="1"/>
  <c r="V21" i="83" s="1"/>
  <c r="T22" i="83"/>
  <c r="U22" i="83" s="1"/>
  <c r="V22" i="83" s="1"/>
  <c r="T23" i="83"/>
  <c r="U23" i="83" s="1"/>
  <c r="V23" i="83" s="1"/>
  <c r="T13" i="83"/>
  <c r="U13" i="83" s="1"/>
  <c r="V13" i="83" s="1"/>
  <c r="V17" i="83" l="1"/>
  <c r="C8" i="83"/>
  <c r="L8" i="83" s="1"/>
  <c r="S8" i="83" s="1"/>
  <c r="I113" i="1" s="1"/>
  <c r="D18" i="1"/>
  <c r="L20" i="1"/>
  <c r="D3" i="16"/>
  <c r="D3" i="63"/>
  <c r="D3" i="56"/>
  <c r="D3" i="55"/>
  <c r="D3" i="54"/>
  <c r="D3" i="52"/>
  <c r="D3" i="50"/>
  <c r="D3" i="48"/>
  <c r="D3" i="47"/>
  <c r="D3" i="44"/>
  <c r="D3" i="43"/>
  <c r="D3" i="42"/>
  <c r="D3" i="38"/>
  <c r="D3" i="36"/>
  <c r="D3" i="35"/>
  <c r="D3" i="34"/>
  <c r="D3" i="32"/>
  <c r="D3" i="30"/>
  <c r="D3" i="28"/>
  <c r="D3" i="27"/>
  <c r="D3" i="76"/>
  <c r="D3" i="74"/>
  <c r="D3" i="75"/>
  <c r="D3" i="23"/>
  <c r="D3" i="21"/>
  <c r="D3" i="19"/>
  <c r="D3" i="82"/>
  <c r="D3" i="17"/>
  <c r="D3" i="13"/>
  <c r="D3" i="12"/>
  <c r="D3" i="80"/>
  <c r="D3" i="8"/>
  <c r="D3" i="4"/>
  <c r="D3" i="3"/>
  <c r="D3" i="59"/>
  <c r="D3" i="64"/>
  <c r="D3" i="65"/>
  <c r="D3" i="66"/>
  <c r="D3" i="68"/>
  <c r="D3" i="69"/>
  <c r="D3" i="67"/>
  <c r="ESM4" i="91" l="1"/>
  <c r="B113" i="1"/>
  <c r="D3" i="70"/>
  <c r="D3" i="62"/>
  <c r="D3" i="61"/>
  <c r="D3" i="53"/>
  <c r="D3" i="51"/>
  <c r="D3" i="77"/>
  <c r="D3" i="49"/>
  <c r="D3" i="46"/>
  <c r="D3" i="45"/>
  <c r="D3" i="41"/>
  <c r="D3" i="40"/>
  <c r="D3" i="37"/>
  <c r="D3" i="39"/>
  <c r="D3" i="33"/>
  <c r="D3" i="31"/>
  <c r="D3" i="29"/>
  <c r="D3" i="26"/>
  <c r="D3" i="24"/>
  <c r="D3" i="73"/>
  <c r="D3" i="71"/>
  <c r="D3" i="72"/>
  <c r="D3" i="22"/>
  <c r="D3" i="20"/>
  <c r="D3" i="18"/>
  <c r="D3" i="15"/>
  <c r="D3" i="14"/>
  <c r="D3" i="11"/>
  <c r="D3" i="81"/>
  <c r="D3" i="10"/>
  <c r="D3" i="9"/>
  <c r="D3" i="7"/>
  <c r="D3" i="2"/>
  <c r="F4" i="1" l="1"/>
  <c r="K122" i="1"/>
  <c r="K123" i="1"/>
  <c r="K124" i="1"/>
  <c r="K49" i="1"/>
  <c r="K52" i="1"/>
  <c r="Y29" i="82"/>
  <c r="Y28" i="82"/>
  <c r="Y27" i="82"/>
  <c r="T13" i="82"/>
  <c r="U13" i="82" s="1"/>
  <c r="V13" i="82" s="1"/>
  <c r="T14" i="82" l="1"/>
  <c r="U14" i="82" s="1"/>
  <c r="V14" i="82" s="1"/>
  <c r="T15" i="82"/>
  <c r="U15" i="82" s="1"/>
  <c r="V15" i="82" s="1"/>
  <c r="T17" i="82"/>
  <c r="U17" i="82" s="1"/>
  <c r="T18" i="82"/>
  <c r="U18" i="82" s="1"/>
  <c r="V18" i="82" s="1"/>
  <c r="T19" i="82"/>
  <c r="U19" i="82" s="1"/>
  <c r="T20" i="82"/>
  <c r="U20" i="82" s="1"/>
  <c r="V20" i="82" s="1"/>
  <c r="T21" i="82"/>
  <c r="U21" i="82" s="1"/>
  <c r="V21" i="82" s="1"/>
  <c r="T22" i="82"/>
  <c r="U22" i="82" s="1"/>
  <c r="T23" i="82"/>
  <c r="U23" i="82" s="1"/>
  <c r="V23" i="82" s="1"/>
  <c r="V17" i="82" l="1"/>
  <c r="C8" i="82"/>
  <c r="L8" i="82" s="1"/>
  <c r="S8" i="82" s="1"/>
  <c r="V22" i="82"/>
  <c r="F31" i="82"/>
  <c r="V19" i="82"/>
  <c r="F30" i="82"/>
  <c r="T14" i="81"/>
  <c r="T15" i="81"/>
  <c r="AUZ4" i="91" s="1"/>
  <c r="T16" i="81"/>
  <c r="T17" i="81"/>
  <c r="T12" i="81"/>
  <c r="T11" i="81"/>
  <c r="T10" i="81"/>
  <c r="T9" i="81"/>
  <c r="T19" i="81"/>
  <c r="T20" i="81"/>
  <c r="T31" i="81" l="1"/>
  <c r="U16" i="81"/>
  <c r="V16" i="81" s="1"/>
  <c r="AVK4" i="91"/>
  <c r="U19" i="81"/>
  <c r="V19" i="81" s="1"/>
  <c r="AWG4" i="91"/>
  <c r="U9" i="81"/>
  <c r="V9" i="81" s="1"/>
  <c r="ASW4" i="91"/>
  <c r="U11" i="81"/>
  <c r="V11" i="81" s="1"/>
  <c r="ATS4" i="91"/>
  <c r="U20" i="81"/>
  <c r="V20" i="81" s="1"/>
  <c r="AWR4" i="91"/>
  <c r="U14" i="81"/>
  <c r="AUO4" i="91"/>
  <c r="U10" i="81"/>
  <c r="V10" i="81" s="1"/>
  <c r="ATH4" i="91"/>
  <c r="U12" i="81"/>
  <c r="V12" i="81" s="1"/>
  <c r="AUD4" i="91"/>
  <c r="U17" i="81"/>
  <c r="V17" i="81" s="1"/>
  <c r="AVV4" i="91"/>
  <c r="B87" i="1"/>
  <c r="BES4" i="91"/>
  <c r="I87" i="1"/>
  <c r="E31" i="82"/>
  <c r="E30" i="82"/>
  <c r="G30" i="82" s="1"/>
  <c r="L87" i="1" s="1"/>
  <c r="U15" i="81"/>
  <c r="Y27" i="80"/>
  <c r="Y26" i="80"/>
  <c r="Y25" i="80"/>
  <c r="T13" i="80"/>
  <c r="U13" i="80" s="1"/>
  <c r="V13" i="80" s="1"/>
  <c r="T14" i="80"/>
  <c r="U14" i="80" s="1"/>
  <c r="V14" i="80" s="1"/>
  <c r="T15" i="80"/>
  <c r="U15" i="80" s="1"/>
  <c r="V15" i="80" s="1"/>
  <c r="T16" i="80"/>
  <c r="U16" i="80"/>
  <c r="V16" i="80" s="1"/>
  <c r="T17" i="80"/>
  <c r="U17" i="80" s="1"/>
  <c r="V17" i="80" s="1"/>
  <c r="T18" i="80"/>
  <c r="U18" i="80" s="1"/>
  <c r="V18" i="80" s="1"/>
  <c r="T19" i="80"/>
  <c r="U19" i="80" s="1"/>
  <c r="T20" i="80"/>
  <c r="U20" i="80" s="1"/>
  <c r="T21" i="80"/>
  <c r="U21" i="80" s="1"/>
  <c r="V21" i="80" s="1"/>
  <c r="T22" i="80"/>
  <c r="U22" i="80" s="1"/>
  <c r="V22" i="80" s="1"/>
  <c r="T23" i="80"/>
  <c r="U23" i="80" s="1"/>
  <c r="T24" i="80"/>
  <c r="U24" i="80" s="1"/>
  <c r="V24" i="80" s="1"/>
  <c r="V19" i="80" l="1"/>
  <c r="C8" i="80"/>
  <c r="L8" i="80" s="1"/>
  <c r="S8" i="80" s="1"/>
  <c r="V14" i="81"/>
  <c r="U31" i="81"/>
  <c r="F24" i="81"/>
  <c r="F25" i="81"/>
  <c r="G31" i="82"/>
  <c r="I34" i="82"/>
  <c r="K34" i="82"/>
  <c r="J34" i="82"/>
  <c r="K33" i="82"/>
  <c r="H33" i="82"/>
  <c r="J33" i="82"/>
  <c r="I33" i="82"/>
  <c r="V15" i="81"/>
  <c r="V20" i="80"/>
  <c r="F31" i="80"/>
  <c r="F32" i="80"/>
  <c r="V23" i="80"/>
  <c r="V31" i="81" l="1"/>
  <c r="I50" i="1" s="1"/>
  <c r="I97" i="1"/>
  <c r="AWT4" i="91"/>
  <c r="B97" i="1"/>
  <c r="Y17" i="82"/>
  <c r="Y18" i="82"/>
  <c r="Y20" i="82"/>
  <c r="Y19" i="82"/>
  <c r="Y22" i="82"/>
  <c r="Y23" i="82"/>
  <c r="E25" i="81"/>
  <c r="E24" i="81"/>
  <c r="G24" i="81" s="1"/>
  <c r="L50" i="1" s="1"/>
  <c r="K50" i="1" s="1"/>
  <c r="E32" i="80"/>
  <c r="E31" i="80"/>
  <c r="G31" i="80" s="1"/>
  <c r="L97" i="1" s="1"/>
  <c r="J27" i="81" l="1"/>
  <c r="I27" i="81"/>
  <c r="H27" i="81"/>
  <c r="I28" i="81"/>
  <c r="G25" i="81"/>
  <c r="K28" i="81"/>
  <c r="J28" i="81"/>
  <c r="K27" i="81"/>
  <c r="I35" i="80"/>
  <c r="J35" i="80"/>
  <c r="K35" i="80"/>
  <c r="I34" i="80"/>
  <c r="G32" i="80"/>
  <c r="H34" i="80"/>
  <c r="K34" i="80"/>
  <c r="J34" i="80"/>
  <c r="Y17" i="81" l="1"/>
  <c r="Y16" i="81"/>
  <c r="Y15" i="81"/>
  <c r="Y14" i="81"/>
  <c r="Y20" i="81"/>
  <c r="Y19" i="81"/>
  <c r="Y24" i="80"/>
  <c r="Y23" i="80"/>
  <c r="Y20" i="80"/>
  <c r="Y21" i="80"/>
  <c r="Y19" i="80"/>
  <c r="Y18" i="80"/>
  <c r="U22" i="52"/>
  <c r="V22" i="52" l="1"/>
  <c r="Y27" i="49" l="1"/>
  <c r="Y26" i="49"/>
  <c r="Y25" i="49"/>
  <c r="U27" i="48"/>
  <c r="V27" i="48" s="1"/>
  <c r="T23" i="49"/>
  <c r="U23" i="49" l="1"/>
  <c r="V23" i="49" s="1"/>
  <c r="EBR4" i="91"/>
  <c r="T9" i="77"/>
  <c r="T10" i="77"/>
  <c r="T11" i="77"/>
  <c r="T12" i="77"/>
  <c r="EDV4" i="91" s="1"/>
  <c r="T13" i="77"/>
  <c r="EEG4" i="91" s="1"/>
  <c r="T14" i="77"/>
  <c r="T15" i="77"/>
  <c r="T16" i="77"/>
  <c r="T17" i="77"/>
  <c r="T18" i="77"/>
  <c r="EGJ4" i="91" s="1"/>
  <c r="T19" i="77"/>
  <c r="T20" i="77"/>
  <c r="T21" i="77"/>
  <c r="T22" i="77"/>
  <c r="T23" i="77"/>
  <c r="T24" i="77"/>
  <c r="T25" i="77"/>
  <c r="T26" i="77"/>
  <c r="U16" i="77" l="1"/>
  <c r="V16" i="77" s="1"/>
  <c r="EFN4" i="91"/>
  <c r="U21" i="77"/>
  <c r="V21" i="77" s="1"/>
  <c r="EHQ4" i="91"/>
  <c r="U22" i="77"/>
  <c r="V22" i="77" s="1"/>
  <c r="EIB4" i="91"/>
  <c r="U14" i="77"/>
  <c r="V14" i="77" s="1"/>
  <c r="EER4" i="91"/>
  <c r="U20" i="77"/>
  <c r="V20" i="77" s="1"/>
  <c r="EHF4" i="91"/>
  <c r="U19" i="77"/>
  <c r="V19" i="77" s="1"/>
  <c r="EGU4" i="91"/>
  <c r="U11" i="77"/>
  <c r="EDK4" i="91"/>
  <c r="U26" i="77"/>
  <c r="V26" i="77" s="1"/>
  <c r="EJT4" i="91"/>
  <c r="U10" i="77"/>
  <c r="V10" i="77" s="1"/>
  <c r="ECZ4" i="91"/>
  <c r="U25" i="77"/>
  <c r="V25" i="77" s="1"/>
  <c r="EJI4" i="91"/>
  <c r="U17" i="77"/>
  <c r="V17" i="77" s="1"/>
  <c r="EFY4" i="91"/>
  <c r="U9" i="77"/>
  <c r="V9" i="77" s="1"/>
  <c r="ECO4" i="91"/>
  <c r="U24" i="77"/>
  <c r="V24" i="77" s="1"/>
  <c r="EIX4" i="91"/>
  <c r="U23" i="77"/>
  <c r="V23" i="77" s="1"/>
  <c r="EIM4" i="91"/>
  <c r="U15" i="77"/>
  <c r="V15" i="77" s="1"/>
  <c r="EFC4" i="91"/>
  <c r="T28" i="77"/>
  <c r="U13" i="77"/>
  <c r="V13" i="77" s="1"/>
  <c r="U12" i="77"/>
  <c r="V12" i="77" s="1"/>
  <c r="U18" i="77"/>
  <c r="V18" i="77" s="1"/>
  <c r="V11" i="77"/>
  <c r="U28" i="77" l="1"/>
  <c r="V28" i="77"/>
  <c r="I72" i="1" s="1"/>
  <c r="T13" i="76"/>
  <c r="U13" i="76" s="1"/>
  <c r="T14" i="76"/>
  <c r="U14" i="76" s="1"/>
  <c r="V14" i="76" s="1"/>
  <c r="T15" i="76"/>
  <c r="U15" i="76" s="1"/>
  <c r="V15" i="76" s="1"/>
  <c r="T16" i="76"/>
  <c r="U16" i="76" s="1"/>
  <c r="V16" i="76" s="1"/>
  <c r="T17" i="76"/>
  <c r="U17" i="76" s="1"/>
  <c r="V17" i="76" s="1"/>
  <c r="T18" i="76"/>
  <c r="U18" i="76" s="1"/>
  <c r="V18" i="76" s="1"/>
  <c r="T19" i="76"/>
  <c r="U19" i="76" s="1"/>
  <c r="V19" i="76" s="1"/>
  <c r="C8" i="76" l="1"/>
  <c r="L8" i="76" s="1"/>
  <c r="CIO4" i="91" s="1"/>
  <c r="V13" i="76"/>
  <c r="T13" i="75"/>
  <c r="U13" i="75" s="1"/>
  <c r="T14" i="75"/>
  <c r="U14" i="75" s="1"/>
  <c r="V14" i="75" s="1"/>
  <c r="T15" i="75"/>
  <c r="U15" i="75" s="1"/>
  <c r="V15" i="75" s="1"/>
  <c r="T16" i="75"/>
  <c r="U16" i="75" s="1"/>
  <c r="V16" i="75" s="1"/>
  <c r="S8" i="76" l="1"/>
  <c r="I90" i="1" s="1"/>
  <c r="B90" i="1"/>
  <c r="V13" i="75"/>
  <c r="C8" i="75"/>
  <c r="L8" i="75" s="1"/>
  <c r="CEG4" i="91" s="1"/>
  <c r="T13" i="74"/>
  <c r="U13" i="74" s="1"/>
  <c r="T14" i="74"/>
  <c r="U14" i="74" s="1"/>
  <c r="V14" i="74" s="1"/>
  <c r="T15" i="74"/>
  <c r="U15" i="74" s="1"/>
  <c r="V15" i="74" s="1"/>
  <c r="S8" i="75" l="1"/>
  <c r="I80" i="1" s="1"/>
  <c r="B80" i="1"/>
  <c r="V13" i="74"/>
  <c r="C8" i="74"/>
  <c r="L8" i="74" s="1"/>
  <c r="CFO4" i="91" s="1"/>
  <c r="T9" i="73"/>
  <c r="T10" i="73"/>
  <c r="T11" i="73"/>
  <c r="T12" i="73"/>
  <c r="T13" i="73"/>
  <c r="T14" i="73"/>
  <c r="CIC4" i="91" s="1"/>
  <c r="T15" i="73"/>
  <c r="U12" i="73" l="1"/>
  <c r="V12" i="73" s="1"/>
  <c r="CHG4" i="91"/>
  <c r="U11" i="73"/>
  <c r="V11" i="73" s="1"/>
  <c r="CGV4" i="91"/>
  <c r="U9" i="73"/>
  <c r="V9" i="73" s="1"/>
  <c r="CFZ4" i="91"/>
  <c r="U10" i="73"/>
  <c r="V10" i="73" s="1"/>
  <c r="CGK4" i="91"/>
  <c r="U15" i="73"/>
  <c r="V15" i="73" s="1"/>
  <c r="CIN4" i="91"/>
  <c r="U13" i="73"/>
  <c r="V13" i="73" s="1"/>
  <c r="CHR4" i="91"/>
  <c r="S8" i="74"/>
  <c r="I89" i="1" s="1"/>
  <c r="B89" i="1"/>
  <c r="U14" i="73"/>
  <c r="T22" i="73"/>
  <c r="T9" i="72"/>
  <c r="CCY4" i="91" s="1"/>
  <c r="T10" i="72"/>
  <c r="T11" i="72"/>
  <c r="T12" i="72"/>
  <c r="CEF4" i="91" s="1"/>
  <c r="U12" i="72"/>
  <c r="V12" i="72" s="1"/>
  <c r="U11" i="72" l="1"/>
  <c r="V11" i="72" s="1"/>
  <c r="CDU4" i="91"/>
  <c r="U10" i="72"/>
  <c r="V10" i="72" s="1"/>
  <c r="CDJ4" i="91"/>
  <c r="U9" i="72"/>
  <c r="V9" i="72" s="1"/>
  <c r="T14" i="72"/>
  <c r="V14" i="73"/>
  <c r="V22" i="73" s="1"/>
  <c r="U22" i="73"/>
  <c r="V14" i="72" l="1"/>
  <c r="I35" i="1" s="1"/>
  <c r="I43" i="1"/>
  <c r="U14" i="72"/>
  <c r="T9" i="71"/>
  <c r="CER4" i="91" s="1"/>
  <c r="T10" i="71"/>
  <c r="T11" i="71"/>
  <c r="U10" i="71" l="1"/>
  <c r="V10" i="71" s="1"/>
  <c r="CFC4" i="91"/>
  <c r="U11" i="71"/>
  <c r="V11" i="71" s="1"/>
  <c r="CFN4" i="91"/>
  <c r="U9" i="71"/>
  <c r="U18" i="71" s="1"/>
  <c r="T18" i="71"/>
  <c r="A4" i="1"/>
  <c r="K11" i="1"/>
  <c r="L14" i="1"/>
  <c r="K14" i="1" s="1"/>
  <c r="K13" i="1"/>
  <c r="K15" i="1"/>
  <c r="K16" i="1"/>
  <c r="K17" i="1"/>
  <c r="K18" i="1"/>
  <c r="K19" i="1"/>
  <c r="K20" i="1"/>
  <c r="K21" i="1"/>
  <c r="K22" i="1"/>
  <c r="K23" i="1"/>
  <c r="K24" i="1"/>
  <c r="K25" i="1"/>
  <c r="K26" i="1"/>
  <c r="K27" i="1"/>
  <c r="K28" i="1"/>
  <c r="K29" i="1"/>
  <c r="K30" i="1"/>
  <c r="K31" i="1"/>
  <c r="K33" i="1"/>
  <c r="K34" i="1"/>
  <c r="K35" i="1"/>
  <c r="K36" i="1"/>
  <c r="K37" i="1"/>
  <c r="K38" i="1"/>
  <c r="K39" i="1"/>
  <c r="K40" i="1"/>
  <c r="K41" i="1"/>
  <c r="K42" i="1"/>
  <c r="K43" i="1"/>
  <c r="K47" i="1"/>
  <c r="K48" i="1"/>
  <c r="K53" i="1"/>
  <c r="K54" i="1"/>
  <c r="K55" i="1"/>
  <c r="K56" i="1"/>
  <c r="K57" i="1"/>
  <c r="K58" i="1"/>
  <c r="K59" i="1"/>
  <c r="K60" i="1"/>
  <c r="K61" i="1"/>
  <c r="K62" i="1"/>
  <c r="K63" i="1"/>
  <c r="K64" i="1"/>
  <c r="K65" i="1"/>
  <c r="K66" i="1"/>
  <c r="K67" i="1"/>
  <c r="K68" i="1"/>
  <c r="K69" i="1"/>
  <c r="K70" i="1"/>
  <c r="K71" i="1"/>
  <c r="K72" i="1"/>
  <c r="K74" i="1"/>
  <c r="K75" i="1"/>
  <c r="K76" i="1"/>
  <c r="K78" i="1"/>
  <c r="K79" i="1"/>
  <c r="K80" i="1"/>
  <c r="K81" i="1"/>
  <c r="K82" i="1"/>
  <c r="K83" i="1"/>
  <c r="K84" i="1"/>
  <c r="K85" i="1"/>
  <c r="K86" i="1"/>
  <c r="K87" i="1"/>
  <c r="K89" i="1"/>
  <c r="K90" i="1"/>
  <c r="K91" i="1"/>
  <c r="K95" i="1"/>
  <c r="K96" i="1"/>
  <c r="K97" i="1"/>
  <c r="K99" i="1"/>
  <c r="K100" i="1"/>
  <c r="K101" i="1"/>
  <c r="K102" i="1"/>
  <c r="K103" i="1"/>
  <c r="K104" i="1"/>
  <c r="K105" i="1"/>
  <c r="K106" i="1"/>
  <c r="K107" i="1"/>
  <c r="K108" i="1"/>
  <c r="K109" i="1"/>
  <c r="K110" i="1"/>
  <c r="K111" i="1"/>
  <c r="K114" i="1"/>
  <c r="K115" i="1"/>
  <c r="K116" i="1"/>
  <c r="K117" i="1"/>
  <c r="K118" i="1"/>
  <c r="K119" i="1"/>
  <c r="K120" i="1"/>
  <c r="K121" i="1"/>
  <c r="K125" i="1"/>
  <c r="K126" i="1"/>
  <c r="K127" i="1"/>
  <c r="K128" i="1"/>
  <c r="K129" i="1"/>
  <c r="K130" i="1"/>
  <c r="K131" i="1"/>
  <c r="K132" i="1"/>
  <c r="K133" i="1"/>
  <c r="K134" i="1"/>
  <c r="K135" i="1"/>
  <c r="L12" i="1"/>
  <c r="A5" i="1" s="1"/>
  <c r="V9" i="71" l="1"/>
  <c r="V18" i="71" s="1"/>
  <c r="I42" i="1" s="1"/>
  <c r="K9" i="1"/>
  <c r="A6" i="1"/>
  <c r="K12" i="1"/>
  <c r="T40" i="66" l="1"/>
  <c r="U40" i="66" s="1"/>
  <c r="V40" i="66" s="1"/>
  <c r="T39" i="66"/>
  <c r="U39" i="66" s="1"/>
  <c r="V39" i="66" s="1"/>
  <c r="T14" i="59"/>
  <c r="T13" i="70"/>
  <c r="U13" i="70" s="1"/>
  <c r="T14" i="70"/>
  <c r="U14" i="70" s="1"/>
  <c r="V14" i="70" s="1"/>
  <c r="T15" i="70"/>
  <c r="U15" i="70" s="1"/>
  <c r="T16" i="70"/>
  <c r="U16" i="70" s="1"/>
  <c r="V16" i="70" s="1"/>
  <c r="T17" i="70"/>
  <c r="U17" i="70" s="1"/>
  <c r="V17" i="70" s="1"/>
  <c r="T18" i="70"/>
  <c r="U18" i="70" s="1"/>
  <c r="V18" i="70" s="1"/>
  <c r="T19" i="70"/>
  <c r="U19" i="70"/>
  <c r="V19" i="70" s="1"/>
  <c r="T20" i="70"/>
  <c r="U20" i="70" s="1"/>
  <c r="V20" i="70" s="1"/>
  <c r="T21" i="70"/>
  <c r="U21" i="70" s="1"/>
  <c r="V21" i="70" s="1"/>
  <c r="T22" i="70"/>
  <c r="U22" i="70" s="1"/>
  <c r="V22" i="70" s="1"/>
  <c r="T23" i="70"/>
  <c r="U23" i="70" s="1"/>
  <c r="V23" i="70" s="1"/>
  <c r="T24" i="70"/>
  <c r="U24" i="70" s="1"/>
  <c r="V24" i="70" s="1"/>
  <c r="T25" i="70"/>
  <c r="U25" i="70" s="1"/>
  <c r="V25" i="70" s="1"/>
  <c r="T26" i="70"/>
  <c r="U26" i="70" s="1"/>
  <c r="V26" i="70" s="1"/>
  <c r="T13" i="69"/>
  <c r="T14" i="69"/>
  <c r="U14" i="69" s="1"/>
  <c r="V14" i="69" s="1"/>
  <c r="T15" i="69"/>
  <c r="U15" i="69" s="1"/>
  <c r="V15" i="69" s="1"/>
  <c r="T16" i="69"/>
  <c r="U16" i="69" s="1"/>
  <c r="V16" i="69" s="1"/>
  <c r="T17" i="69"/>
  <c r="U17" i="69" s="1"/>
  <c r="V17" i="69" s="1"/>
  <c r="T18" i="69"/>
  <c r="U18" i="69" s="1"/>
  <c r="V18" i="69" s="1"/>
  <c r="T19" i="69"/>
  <c r="U19" i="69" s="1"/>
  <c r="V19" i="69" s="1"/>
  <c r="T20" i="69"/>
  <c r="T21" i="69"/>
  <c r="U21" i="69" s="1"/>
  <c r="V21" i="69" s="1"/>
  <c r="T22" i="69"/>
  <c r="U22" i="69" s="1"/>
  <c r="V22" i="69" s="1"/>
  <c r="T23" i="69"/>
  <c r="T24" i="69"/>
  <c r="T25" i="69"/>
  <c r="T26" i="69"/>
  <c r="T27" i="69"/>
  <c r="T28" i="69"/>
  <c r="T29" i="69"/>
  <c r="T30" i="69"/>
  <c r="T31" i="69"/>
  <c r="T32" i="69"/>
  <c r="T33" i="69"/>
  <c r="T34" i="69"/>
  <c r="T35" i="69"/>
  <c r="U35" i="69" s="1"/>
  <c r="V35" i="69" s="1"/>
  <c r="T36" i="69"/>
  <c r="T37" i="69"/>
  <c r="U37" i="69" s="1"/>
  <c r="V37" i="69" s="1"/>
  <c r="T38" i="69"/>
  <c r="U38" i="69" s="1"/>
  <c r="V38" i="69" s="1"/>
  <c r="T39" i="69"/>
  <c r="U39" i="69" s="1"/>
  <c r="V39" i="69" s="1"/>
  <c r="T40" i="69"/>
  <c r="U40" i="69" s="1"/>
  <c r="V40" i="69" s="1"/>
  <c r="T41" i="69"/>
  <c r="U41" i="69" s="1"/>
  <c r="V41" i="69" s="1"/>
  <c r="T42" i="69"/>
  <c r="U42" i="69" s="1"/>
  <c r="V42" i="69" s="1"/>
  <c r="T43" i="69"/>
  <c r="U43" i="69" s="1"/>
  <c r="V43" i="69" s="1"/>
  <c r="T44" i="69"/>
  <c r="U44" i="69" s="1"/>
  <c r="V44" i="69" s="1"/>
  <c r="T45" i="69"/>
  <c r="U45" i="69" s="1"/>
  <c r="V45" i="69" s="1"/>
  <c r="T46" i="69"/>
  <c r="U46" i="69" s="1"/>
  <c r="V46" i="69" s="1"/>
  <c r="T47" i="69"/>
  <c r="U47" i="69" s="1"/>
  <c r="V47" i="69" s="1"/>
  <c r="T48" i="69"/>
  <c r="U48" i="69" s="1"/>
  <c r="V48" i="69" s="1"/>
  <c r="T49" i="69"/>
  <c r="U49" i="69" s="1"/>
  <c r="V49" i="69" s="1"/>
  <c r="T50" i="69"/>
  <c r="U50" i="69" s="1"/>
  <c r="T51" i="69"/>
  <c r="U51" i="69" s="1"/>
  <c r="V51" i="69" s="1"/>
  <c r="T52" i="69"/>
  <c r="U52" i="69" s="1"/>
  <c r="V52" i="69" s="1"/>
  <c r="T53" i="69"/>
  <c r="U53" i="69" s="1"/>
  <c r="V53" i="69" s="1"/>
  <c r="T54" i="69"/>
  <c r="U54" i="69" s="1"/>
  <c r="V54" i="69" s="1"/>
  <c r="T55" i="69"/>
  <c r="U55" i="69" s="1"/>
  <c r="V55" i="69" s="1"/>
  <c r="T56" i="69"/>
  <c r="U56" i="69" s="1"/>
  <c r="V56" i="69" s="1"/>
  <c r="T57" i="69"/>
  <c r="U57" i="69" s="1"/>
  <c r="V57" i="69" s="1"/>
  <c r="T58" i="69"/>
  <c r="U58" i="69" s="1"/>
  <c r="V58" i="69" s="1"/>
  <c r="T59" i="69"/>
  <c r="U59" i="69" s="1"/>
  <c r="V59" i="69" s="1"/>
  <c r="T60" i="69"/>
  <c r="U60" i="69" s="1"/>
  <c r="V60" i="69" s="1"/>
  <c r="T61" i="69"/>
  <c r="U61" i="69" s="1"/>
  <c r="V61" i="69" s="1"/>
  <c r="T62" i="69"/>
  <c r="U62" i="69" s="1"/>
  <c r="V62" i="69" s="1"/>
  <c r="T63" i="69"/>
  <c r="U63" i="69" s="1"/>
  <c r="V63" i="69" s="1"/>
  <c r="T64" i="69"/>
  <c r="U64" i="69" s="1"/>
  <c r="V64" i="69" s="1"/>
  <c r="T65" i="69"/>
  <c r="U65" i="69" s="1"/>
  <c r="V65" i="69" s="1"/>
  <c r="T66" i="69"/>
  <c r="U66" i="69" s="1"/>
  <c r="V66" i="69" s="1"/>
  <c r="T67" i="69"/>
  <c r="U67" i="69" s="1"/>
  <c r="V67" i="69" s="1"/>
  <c r="T68" i="69"/>
  <c r="U68" i="69" s="1"/>
  <c r="V68" i="69" s="1"/>
  <c r="T69" i="69"/>
  <c r="U69" i="69" s="1"/>
  <c r="T70" i="69"/>
  <c r="U70" i="69" s="1"/>
  <c r="T71" i="69"/>
  <c r="U71" i="69" s="1"/>
  <c r="V71" i="69" s="1"/>
  <c r="T72" i="69"/>
  <c r="U72" i="69" s="1"/>
  <c r="V72" i="69" s="1"/>
  <c r="T73" i="69"/>
  <c r="U73" i="69" s="1"/>
  <c r="V73" i="69" s="1"/>
  <c r="T74" i="69"/>
  <c r="U74" i="69" s="1"/>
  <c r="V74" i="69" s="1"/>
  <c r="T75" i="69"/>
  <c r="U75" i="69" s="1"/>
  <c r="V75" i="69" s="1"/>
  <c r="T76" i="69"/>
  <c r="U76" i="69" s="1"/>
  <c r="V76" i="69" s="1"/>
  <c r="T77" i="69"/>
  <c r="U77" i="69" s="1"/>
  <c r="V77" i="69" s="1"/>
  <c r="T78" i="69"/>
  <c r="U78" i="69" s="1"/>
  <c r="V78" i="69" s="1"/>
  <c r="T79" i="69"/>
  <c r="U79" i="69" s="1"/>
  <c r="V79" i="69" s="1"/>
  <c r="T80" i="69"/>
  <c r="U80" i="69" s="1"/>
  <c r="V80" i="69" s="1"/>
  <c r="T81" i="69"/>
  <c r="U81" i="69" s="1"/>
  <c r="V81" i="69" s="1"/>
  <c r="T82" i="69"/>
  <c r="U82" i="69" s="1"/>
  <c r="V82" i="69" s="1"/>
  <c r="T83" i="69"/>
  <c r="U83" i="69" s="1"/>
  <c r="V83" i="69" s="1"/>
  <c r="T84" i="69"/>
  <c r="U84" i="69" s="1"/>
  <c r="V84" i="69" s="1"/>
  <c r="T13" i="68"/>
  <c r="U13" i="68" s="1"/>
  <c r="T14" i="68"/>
  <c r="U14" i="68" s="1"/>
  <c r="V14" i="68" s="1"/>
  <c r="T15" i="68"/>
  <c r="U15" i="68" s="1"/>
  <c r="V15" i="68" s="1"/>
  <c r="T16" i="68"/>
  <c r="U16" i="68" s="1"/>
  <c r="V16" i="68" s="1"/>
  <c r="T17" i="68"/>
  <c r="U17" i="68" s="1"/>
  <c r="T18" i="68"/>
  <c r="U18" i="68" s="1"/>
  <c r="V18" i="68" s="1"/>
  <c r="T19" i="68"/>
  <c r="U19" i="68" s="1"/>
  <c r="V19" i="68" s="1"/>
  <c r="T20" i="68"/>
  <c r="U20" i="68" s="1"/>
  <c r="V20" i="68" s="1"/>
  <c r="T13" i="67"/>
  <c r="U13" i="67" s="1"/>
  <c r="T14" i="67"/>
  <c r="U14" i="67" s="1"/>
  <c r="V14" i="67" s="1"/>
  <c r="T15" i="67"/>
  <c r="U15" i="67" s="1"/>
  <c r="V15" i="67" s="1"/>
  <c r="T13" i="66"/>
  <c r="U13" i="66" s="1"/>
  <c r="T14" i="66"/>
  <c r="U14" i="66" s="1"/>
  <c r="V14" i="66" s="1"/>
  <c r="T15" i="66"/>
  <c r="U15" i="66" s="1"/>
  <c r="V15" i="66" s="1"/>
  <c r="T16" i="66"/>
  <c r="U16" i="66" s="1"/>
  <c r="V16" i="66" s="1"/>
  <c r="T17" i="66"/>
  <c r="U17" i="66" s="1"/>
  <c r="V17" i="66" s="1"/>
  <c r="T18" i="66"/>
  <c r="U18" i="66" s="1"/>
  <c r="V18" i="66" s="1"/>
  <c r="T19" i="66"/>
  <c r="U19" i="66" s="1"/>
  <c r="V19" i="66" s="1"/>
  <c r="T20" i="66"/>
  <c r="U20" i="66" s="1"/>
  <c r="V20" i="66" s="1"/>
  <c r="T21" i="66"/>
  <c r="U21" i="66" s="1"/>
  <c r="V21" i="66" s="1"/>
  <c r="T22" i="66"/>
  <c r="U22" i="66" s="1"/>
  <c r="V22" i="66" s="1"/>
  <c r="T23" i="66"/>
  <c r="U23" i="66" s="1"/>
  <c r="V23" i="66" s="1"/>
  <c r="T24" i="66"/>
  <c r="U24" i="66" s="1"/>
  <c r="T25" i="66"/>
  <c r="U25" i="66" s="1"/>
  <c r="V25" i="66" s="1"/>
  <c r="T26" i="66"/>
  <c r="U26" i="66" s="1"/>
  <c r="V26" i="66" s="1"/>
  <c r="T27" i="66"/>
  <c r="U27" i="66" s="1"/>
  <c r="V27" i="66" s="1"/>
  <c r="T28" i="66"/>
  <c r="U28" i="66" s="1"/>
  <c r="V28" i="66" s="1"/>
  <c r="T29" i="66"/>
  <c r="U29" i="66" s="1"/>
  <c r="V29" i="66" s="1"/>
  <c r="T30" i="66"/>
  <c r="U30" i="66" s="1"/>
  <c r="V30" i="66" s="1"/>
  <c r="T31" i="66"/>
  <c r="U31" i="66" s="1"/>
  <c r="V31" i="66" s="1"/>
  <c r="T32" i="66"/>
  <c r="U32" i="66" s="1"/>
  <c r="V32" i="66" s="1"/>
  <c r="T33" i="66"/>
  <c r="U33" i="66" s="1"/>
  <c r="V33" i="66" s="1"/>
  <c r="T34" i="66"/>
  <c r="U34" i="66" s="1"/>
  <c r="V34" i="66" s="1"/>
  <c r="T35" i="66"/>
  <c r="U35" i="66" s="1"/>
  <c r="V35" i="66" s="1"/>
  <c r="T36" i="66"/>
  <c r="U36" i="66" s="1"/>
  <c r="V36" i="66" s="1"/>
  <c r="T37" i="66"/>
  <c r="U37" i="66" s="1"/>
  <c r="V37" i="66" s="1"/>
  <c r="T38" i="66"/>
  <c r="U38" i="66" s="1"/>
  <c r="V38" i="66" s="1"/>
  <c r="T41" i="66"/>
  <c r="U41" i="66" s="1"/>
  <c r="V41" i="66" s="1"/>
  <c r="T42" i="66"/>
  <c r="U42" i="66" s="1"/>
  <c r="V42" i="66" s="1"/>
  <c r="T13" i="65"/>
  <c r="U13" i="65" s="1"/>
  <c r="T14" i="65"/>
  <c r="U14" i="65" s="1"/>
  <c r="V14" i="65" s="1"/>
  <c r="T15" i="65"/>
  <c r="U15" i="65" s="1"/>
  <c r="V15" i="65" s="1"/>
  <c r="T16" i="65"/>
  <c r="U16" i="65" s="1"/>
  <c r="V16" i="65" s="1"/>
  <c r="T17" i="65"/>
  <c r="U17" i="65" s="1"/>
  <c r="V17" i="65" s="1"/>
  <c r="T18" i="65"/>
  <c r="U18" i="65" s="1"/>
  <c r="V18" i="65" s="1"/>
  <c r="T19" i="65"/>
  <c r="U19" i="65" s="1"/>
  <c r="V19" i="65" s="1"/>
  <c r="T20" i="65"/>
  <c r="U20" i="65" s="1"/>
  <c r="V20" i="65" s="1"/>
  <c r="T21" i="65"/>
  <c r="U21" i="65" s="1"/>
  <c r="V21" i="65" s="1"/>
  <c r="T22" i="65"/>
  <c r="U22" i="65" s="1"/>
  <c r="V22" i="65" s="1"/>
  <c r="T23" i="65"/>
  <c r="U23" i="65" s="1"/>
  <c r="V23" i="65" s="1"/>
  <c r="T24" i="65"/>
  <c r="U24" i="65" s="1"/>
  <c r="V24" i="65" s="1"/>
  <c r="T25" i="65"/>
  <c r="U25" i="65" s="1"/>
  <c r="V25" i="65" s="1"/>
  <c r="T26" i="65"/>
  <c r="U26" i="65" s="1"/>
  <c r="V26" i="65" s="1"/>
  <c r="T27" i="65"/>
  <c r="U27" i="65" s="1"/>
  <c r="V27" i="65" s="1"/>
  <c r="T28" i="65"/>
  <c r="U28" i="65" s="1"/>
  <c r="V28" i="65" s="1"/>
  <c r="T29" i="65"/>
  <c r="U29" i="65" s="1"/>
  <c r="V29" i="65" s="1"/>
  <c r="T30" i="65"/>
  <c r="U30" i="65" s="1"/>
  <c r="V30" i="65" s="1"/>
  <c r="T31" i="65"/>
  <c r="U31" i="65" s="1"/>
  <c r="V31" i="65" s="1"/>
  <c r="T32" i="65"/>
  <c r="U32" i="65" s="1"/>
  <c r="V32" i="65" s="1"/>
  <c r="T33" i="65"/>
  <c r="U33" i="65" s="1"/>
  <c r="V33" i="65" s="1"/>
  <c r="T34" i="65"/>
  <c r="U34" i="65" s="1"/>
  <c r="V34" i="65" s="1"/>
  <c r="T35" i="65"/>
  <c r="U35" i="65" s="1"/>
  <c r="V35" i="65" s="1"/>
  <c r="T36" i="65"/>
  <c r="U36" i="65" s="1"/>
  <c r="V36" i="65" s="1"/>
  <c r="T37" i="65"/>
  <c r="U37" i="65" s="1"/>
  <c r="V37" i="65" s="1"/>
  <c r="T38" i="65"/>
  <c r="U38" i="65" s="1"/>
  <c r="V38" i="65" s="1"/>
  <c r="T39" i="65"/>
  <c r="U39" i="65" s="1"/>
  <c r="V39" i="65" s="1"/>
  <c r="T40" i="65"/>
  <c r="U40" i="65" s="1"/>
  <c r="V40" i="65" s="1"/>
  <c r="T41" i="65"/>
  <c r="U41" i="65" s="1"/>
  <c r="V41" i="65" s="1"/>
  <c r="T42" i="65"/>
  <c r="U42" i="65" s="1"/>
  <c r="V42" i="65" s="1"/>
  <c r="T43" i="65"/>
  <c r="U43" i="65" s="1"/>
  <c r="V43" i="65" s="1"/>
  <c r="T44" i="65"/>
  <c r="U44" i="65" s="1"/>
  <c r="V44" i="65" s="1"/>
  <c r="T45" i="65"/>
  <c r="U45" i="65" s="1"/>
  <c r="V45" i="65" s="1"/>
  <c r="T46" i="65"/>
  <c r="U46" i="65" s="1"/>
  <c r="V46" i="65" s="1"/>
  <c r="T47" i="65"/>
  <c r="U47" i="65" s="1"/>
  <c r="V47" i="65" s="1"/>
  <c r="T48" i="65"/>
  <c r="U48" i="65" s="1"/>
  <c r="V48" i="65" s="1"/>
  <c r="T49" i="65"/>
  <c r="U49" i="65" s="1"/>
  <c r="V49" i="65" s="1"/>
  <c r="T50" i="65"/>
  <c r="U50" i="65" s="1"/>
  <c r="V50" i="65" s="1"/>
  <c r="T51" i="65"/>
  <c r="U51" i="65" s="1"/>
  <c r="V51" i="65" s="1"/>
  <c r="T52" i="65"/>
  <c r="U52" i="65" s="1"/>
  <c r="V52" i="65" s="1"/>
  <c r="T53" i="65"/>
  <c r="U53" i="65" s="1"/>
  <c r="V53" i="65" s="1"/>
  <c r="T54" i="65"/>
  <c r="U54" i="65" s="1"/>
  <c r="V54" i="65" s="1"/>
  <c r="T55" i="65"/>
  <c r="U55" i="65" s="1"/>
  <c r="V55" i="65" s="1"/>
  <c r="T56" i="65"/>
  <c r="U56" i="65" s="1"/>
  <c r="V56" i="65" s="1"/>
  <c r="T57" i="65"/>
  <c r="U57" i="65" s="1"/>
  <c r="V57" i="65" s="1"/>
  <c r="T58" i="65"/>
  <c r="U58" i="65" s="1"/>
  <c r="V58" i="65" s="1"/>
  <c r="T59" i="65"/>
  <c r="U59" i="65" s="1"/>
  <c r="V59" i="65" s="1"/>
  <c r="T60" i="65"/>
  <c r="U60" i="65" s="1"/>
  <c r="V60" i="65" s="1"/>
  <c r="T61" i="65"/>
  <c r="U61" i="65" s="1"/>
  <c r="V61" i="65" s="1"/>
  <c r="T62" i="65"/>
  <c r="U62" i="65" s="1"/>
  <c r="V62" i="65" s="1"/>
  <c r="T63" i="65"/>
  <c r="U63" i="65" s="1"/>
  <c r="V63" i="65" s="1"/>
  <c r="T64" i="65"/>
  <c r="U64" i="65" s="1"/>
  <c r="V64" i="65" s="1"/>
  <c r="T65" i="65"/>
  <c r="U65" i="65" s="1"/>
  <c r="V65" i="65" s="1"/>
  <c r="T66" i="65"/>
  <c r="U66" i="65" s="1"/>
  <c r="V66" i="65" s="1"/>
  <c r="T67" i="65"/>
  <c r="U67" i="65" s="1"/>
  <c r="V67" i="65" s="1"/>
  <c r="T68" i="65"/>
  <c r="U68" i="65" s="1"/>
  <c r="V68" i="65" s="1"/>
  <c r="T69" i="65"/>
  <c r="U69" i="65" s="1"/>
  <c r="V69" i="65" s="1"/>
  <c r="T70" i="65"/>
  <c r="U70" i="65" s="1"/>
  <c r="V70" i="65" s="1"/>
  <c r="T13" i="64"/>
  <c r="U13" i="64" s="1"/>
  <c r="T14" i="64"/>
  <c r="U14" i="64" s="1"/>
  <c r="V14" i="64" s="1"/>
  <c r="T15" i="64"/>
  <c r="U15" i="64" s="1"/>
  <c r="V15" i="64" s="1"/>
  <c r="T16" i="64"/>
  <c r="U16" i="64" s="1"/>
  <c r="V16" i="64" s="1"/>
  <c r="T17" i="64"/>
  <c r="U17" i="64" s="1"/>
  <c r="V17" i="64" s="1"/>
  <c r="T18" i="64"/>
  <c r="U18" i="64" s="1"/>
  <c r="V18" i="64" s="1"/>
  <c r="T13" i="63"/>
  <c r="U13" i="63" s="1"/>
  <c r="T14" i="63"/>
  <c r="U14" i="63" s="1"/>
  <c r="V14" i="63" s="1"/>
  <c r="T15" i="63"/>
  <c r="U15" i="63"/>
  <c r="V15" i="63" s="1"/>
  <c r="T16" i="63"/>
  <c r="U16" i="63" s="1"/>
  <c r="V16" i="63" s="1"/>
  <c r="T17" i="63"/>
  <c r="U17" i="63" s="1"/>
  <c r="V17" i="63" s="1"/>
  <c r="T18" i="63"/>
  <c r="U18" i="63" s="1"/>
  <c r="V18" i="63" s="1"/>
  <c r="T19" i="63"/>
  <c r="U19" i="63" s="1"/>
  <c r="V19" i="63" s="1"/>
  <c r="T20" i="63"/>
  <c r="U20" i="63" s="1"/>
  <c r="T21" i="63"/>
  <c r="U21" i="63" s="1"/>
  <c r="V21" i="63" s="1"/>
  <c r="T22" i="63"/>
  <c r="U22" i="63" s="1"/>
  <c r="V22" i="63" s="1"/>
  <c r="T23" i="63"/>
  <c r="U23" i="63" s="1"/>
  <c r="V23" i="63" s="1"/>
  <c r="T24" i="63"/>
  <c r="U24" i="63" s="1"/>
  <c r="V24" i="63" s="1"/>
  <c r="T25" i="63"/>
  <c r="U25" i="63" s="1"/>
  <c r="V25" i="63" s="1"/>
  <c r="T26" i="63"/>
  <c r="U26" i="63" s="1"/>
  <c r="V26" i="63" s="1"/>
  <c r="T27" i="63"/>
  <c r="U27" i="63" s="1"/>
  <c r="V27" i="63" s="1"/>
  <c r="T28" i="63"/>
  <c r="U28" i="63" s="1"/>
  <c r="V28" i="63" s="1"/>
  <c r="T29" i="63"/>
  <c r="U29" i="63" s="1"/>
  <c r="V29" i="63" s="1"/>
  <c r="T30" i="63"/>
  <c r="U30" i="63" s="1"/>
  <c r="V30" i="63" s="1"/>
  <c r="T31" i="63"/>
  <c r="U31" i="63" s="1"/>
  <c r="V31" i="63" s="1"/>
  <c r="T32" i="63"/>
  <c r="U32" i="63" s="1"/>
  <c r="V32" i="63" s="1"/>
  <c r="T33" i="63"/>
  <c r="U33" i="63" s="1"/>
  <c r="V33" i="63" s="1"/>
  <c r="T34" i="63"/>
  <c r="U34" i="63" s="1"/>
  <c r="V34" i="63" s="1"/>
  <c r="T35" i="63"/>
  <c r="U35" i="63" s="1"/>
  <c r="V35" i="63" s="1"/>
  <c r="T36" i="63"/>
  <c r="U36" i="63" s="1"/>
  <c r="V36" i="63" s="1"/>
  <c r="T37" i="63"/>
  <c r="U37" i="63" s="1"/>
  <c r="V37" i="63" s="1"/>
  <c r="T38" i="63"/>
  <c r="U38" i="63" s="1"/>
  <c r="V38" i="63" s="1"/>
  <c r="T39" i="63"/>
  <c r="U39" i="63" s="1"/>
  <c r="V39" i="63" s="1"/>
  <c r="T40" i="63"/>
  <c r="U40" i="63" s="1"/>
  <c r="V40" i="63" s="1"/>
  <c r="T41" i="63"/>
  <c r="U41" i="63" s="1"/>
  <c r="V41" i="63" s="1"/>
  <c r="T42" i="63"/>
  <c r="U42" i="63" s="1"/>
  <c r="V42" i="63" s="1"/>
  <c r="T43" i="63"/>
  <c r="U43" i="63" s="1"/>
  <c r="V43" i="63" s="1"/>
  <c r="T44" i="63"/>
  <c r="U44" i="63" s="1"/>
  <c r="V44" i="63" s="1"/>
  <c r="T45" i="63"/>
  <c r="U45" i="63" s="1"/>
  <c r="V45" i="63" s="1"/>
  <c r="T46" i="63"/>
  <c r="U46" i="63" s="1"/>
  <c r="V46" i="63" s="1"/>
  <c r="T47" i="63"/>
  <c r="U47" i="63" s="1"/>
  <c r="V47" i="63" s="1"/>
  <c r="T48" i="63"/>
  <c r="U48" i="63" s="1"/>
  <c r="V48" i="63" s="1"/>
  <c r="T49" i="63"/>
  <c r="U49" i="63" s="1"/>
  <c r="V49" i="63" s="1"/>
  <c r="T50" i="63"/>
  <c r="U50" i="63" s="1"/>
  <c r="V50" i="63" s="1"/>
  <c r="T51" i="63"/>
  <c r="U51" i="63" s="1"/>
  <c r="V51" i="63" s="1"/>
  <c r="T52" i="63"/>
  <c r="U52" i="63" s="1"/>
  <c r="V52" i="63" s="1"/>
  <c r="T53" i="63"/>
  <c r="U53" i="63" s="1"/>
  <c r="V53" i="63" s="1"/>
  <c r="T54" i="63"/>
  <c r="U54" i="63" s="1"/>
  <c r="V54" i="63" s="1"/>
  <c r="T55" i="63"/>
  <c r="U55" i="63" s="1"/>
  <c r="V55" i="63" s="1"/>
  <c r="T56" i="63"/>
  <c r="U56" i="63" s="1"/>
  <c r="V56" i="63" s="1"/>
  <c r="T57" i="63"/>
  <c r="U57" i="63" s="1"/>
  <c r="V57" i="63" s="1"/>
  <c r="T58" i="63"/>
  <c r="U58" i="63" s="1"/>
  <c r="V58" i="63" s="1"/>
  <c r="T59" i="63"/>
  <c r="U59" i="63" s="1"/>
  <c r="V59" i="63" s="1"/>
  <c r="T60" i="63"/>
  <c r="U60" i="63" s="1"/>
  <c r="V60" i="63" s="1"/>
  <c r="T61" i="63"/>
  <c r="U61" i="63" s="1"/>
  <c r="V61" i="63" s="1"/>
  <c r="T62" i="63"/>
  <c r="U62" i="63" s="1"/>
  <c r="V62" i="63" s="1"/>
  <c r="T63" i="63"/>
  <c r="U63" i="63" s="1"/>
  <c r="V63" i="63" s="1"/>
  <c r="T64" i="63"/>
  <c r="U64" i="63" s="1"/>
  <c r="V64" i="63" s="1"/>
  <c r="C8" i="67" l="1"/>
  <c r="L8" i="67" s="1"/>
  <c r="S8" i="67" s="1"/>
  <c r="V15" i="70"/>
  <c r="C8" i="70"/>
  <c r="L8" i="70" s="1"/>
  <c r="S8" i="70" s="1"/>
  <c r="V17" i="68"/>
  <c r="C8" i="68"/>
  <c r="L8" i="68" s="1"/>
  <c r="S8" i="68" s="1"/>
  <c r="V24" i="66"/>
  <c r="C8" i="66"/>
  <c r="L8" i="66" s="1"/>
  <c r="S8" i="66" s="1"/>
  <c r="V20" i="63"/>
  <c r="C8" i="63"/>
  <c r="L8" i="63" s="1"/>
  <c r="V70" i="69"/>
  <c r="V13" i="67"/>
  <c r="FAN4" i="91"/>
  <c r="V13" i="68"/>
  <c r="V13" i="63"/>
  <c r="V13" i="65"/>
  <c r="C8" i="65"/>
  <c r="L8" i="65" s="1"/>
  <c r="FAL4" i="91" s="1"/>
  <c r="V13" i="70"/>
  <c r="FFW4" i="91"/>
  <c r="V13" i="66"/>
  <c r="V13" i="64"/>
  <c r="C8" i="64"/>
  <c r="V69" i="69"/>
  <c r="F92" i="69"/>
  <c r="V50" i="69"/>
  <c r="F91" i="69"/>
  <c r="U23" i="69"/>
  <c r="V23" i="69" s="1"/>
  <c r="U30" i="69"/>
  <c r="V30" i="69" s="1"/>
  <c r="U36" i="69"/>
  <c r="V36" i="69" s="1"/>
  <c r="U29" i="69"/>
  <c r="V29" i="69" s="1"/>
  <c r="U28" i="69"/>
  <c r="V28" i="69" s="1"/>
  <c r="U34" i="69"/>
  <c r="V34" i="69" s="1"/>
  <c r="U26" i="69"/>
  <c r="V26" i="69" s="1"/>
  <c r="U20" i="69"/>
  <c r="V20" i="69" s="1"/>
  <c r="U25" i="69"/>
  <c r="V25" i="69" s="1"/>
  <c r="U24" i="69"/>
  <c r="V24" i="69" s="1"/>
  <c r="U33" i="69"/>
  <c r="V33" i="69" s="1"/>
  <c r="U32" i="69"/>
  <c r="V32" i="69" s="1"/>
  <c r="U31" i="69"/>
  <c r="V31" i="69" s="1"/>
  <c r="U27" i="69"/>
  <c r="V27" i="69" s="1"/>
  <c r="U13" i="69"/>
  <c r="C8" i="69" s="1"/>
  <c r="L8" i="69" s="1"/>
  <c r="S8" i="69" s="1"/>
  <c r="T9" i="62"/>
  <c r="T10" i="62"/>
  <c r="T11" i="62"/>
  <c r="T12" i="62"/>
  <c r="T13" i="62"/>
  <c r="T14" i="62"/>
  <c r="T15" i="62"/>
  <c r="T16" i="62"/>
  <c r="T17" i="62"/>
  <c r="T18" i="62"/>
  <c r="T19" i="62"/>
  <c r="T20" i="62"/>
  <c r="T9" i="61"/>
  <c r="T10" i="61"/>
  <c r="ETQ4" i="91" s="1"/>
  <c r="U10" i="61"/>
  <c r="V10" i="61" s="1"/>
  <c r="T11" i="61"/>
  <c r="EUB4" i="91" s="1"/>
  <c r="T12" i="61"/>
  <c r="T13" i="61"/>
  <c r="T14" i="61"/>
  <c r="T15" i="61"/>
  <c r="T16" i="61"/>
  <c r="T17" i="61"/>
  <c r="T18" i="61"/>
  <c r="EXA4" i="91" s="1"/>
  <c r="T19" i="61"/>
  <c r="T20" i="61"/>
  <c r="EXW4" i="91" s="1"/>
  <c r="U20" i="61"/>
  <c r="V20" i="61" s="1"/>
  <c r="T21" i="61"/>
  <c r="T22" i="61"/>
  <c r="T23" i="61"/>
  <c r="T24" i="61"/>
  <c r="EZO4" i="91" s="1"/>
  <c r="T25" i="61"/>
  <c r="T26" i="61"/>
  <c r="T13" i="59"/>
  <c r="U13" i="59" s="1"/>
  <c r="U14" i="59"/>
  <c r="V14" i="59" s="1"/>
  <c r="C8" i="59" l="1"/>
  <c r="L8" i="59" s="1"/>
  <c r="S8" i="59" s="1"/>
  <c r="U24" i="61"/>
  <c r="V24" i="61" s="1"/>
  <c r="U18" i="61"/>
  <c r="V18" i="61" s="1"/>
  <c r="U11" i="61"/>
  <c r="V11" i="61" s="1"/>
  <c r="FAP4" i="91"/>
  <c r="FAT4" i="91"/>
  <c r="S8" i="63"/>
  <c r="I115" i="1" s="1"/>
  <c r="B115" i="1"/>
  <c r="U17" i="61"/>
  <c r="V17" i="61" s="1"/>
  <c r="EWP4" i="91"/>
  <c r="U22" i="61"/>
  <c r="V22" i="61" s="1"/>
  <c r="EYS4" i="91"/>
  <c r="U21" i="61"/>
  <c r="V21" i="61" s="1"/>
  <c r="EYH4" i="91"/>
  <c r="ESS4" i="91"/>
  <c r="U9" i="61"/>
  <c r="U28" i="61" s="1"/>
  <c r="ETF4" i="91"/>
  <c r="U14" i="61"/>
  <c r="V14" i="61" s="1"/>
  <c r="EVI4" i="91"/>
  <c r="U20" i="62"/>
  <c r="V20" i="62" s="1"/>
  <c r="FFV4" i="91"/>
  <c r="U12" i="62"/>
  <c r="V12" i="62" s="1"/>
  <c r="FCL4" i="91"/>
  <c r="U23" i="61"/>
  <c r="V23" i="61" s="1"/>
  <c r="EZD4" i="91"/>
  <c r="U15" i="62"/>
  <c r="V15" i="62" s="1"/>
  <c r="FDS4" i="91"/>
  <c r="U14" i="62"/>
  <c r="V14" i="62" s="1"/>
  <c r="FDH4" i="91"/>
  <c r="U13" i="62"/>
  <c r="V13" i="62" s="1"/>
  <c r="FCW4" i="91"/>
  <c r="U11" i="62"/>
  <c r="V11" i="62" s="1"/>
  <c r="FCA4" i="91"/>
  <c r="U16" i="61"/>
  <c r="V16" i="61" s="1"/>
  <c r="EWE4" i="91"/>
  <c r="U15" i="61"/>
  <c r="V15" i="61" s="1"/>
  <c r="EVT4" i="91"/>
  <c r="U19" i="62"/>
  <c r="V19" i="62" s="1"/>
  <c r="FFK4" i="91"/>
  <c r="U25" i="61"/>
  <c r="V25" i="61" s="1"/>
  <c r="EZZ4" i="91"/>
  <c r="U19" i="61"/>
  <c r="V19" i="61" s="1"/>
  <c r="EXL4" i="91"/>
  <c r="U12" i="61"/>
  <c r="V12" i="61" s="1"/>
  <c r="EUM4" i="91"/>
  <c r="U18" i="62"/>
  <c r="V18" i="62" s="1"/>
  <c r="FEZ4" i="91"/>
  <c r="U10" i="62"/>
  <c r="V10" i="62" s="1"/>
  <c r="FBP4" i="91"/>
  <c r="U13" i="61"/>
  <c r="V13" i="61" s="1"/>
  <c r="EUX4" i="91"/>
  <c r="U26" i="61"/>
  <c r="V26" i="61" s="1"/>
  <c r="FAK4" i="91"/>
  <c r="U17" i="62"/>
  <c r="V17" i="62" s="1"/>
  <c r="FEO4" i="91"/>
  <c r="U9" i="62"/>
  <c r="V9" i="62" s="1"/>
  <c r="FBE4" i="91"/>
  <c r="U16" i="62"/>
  <c r="V16" i="62" s="1"/>
  <c r="FED4" i="91"/>
  <c r="S8" i="65"/>
  <c r="I116" i="1" s="1"/>
  <c r="B116" i="1"/>
  <c r="I82" i="1"/>
  <c r="B82" i="1"/>
  <c r="I117" i="1"/>
  <c r="B117" i="1"/>
  <c r="I95" i="1"/>
  <c r="B95" i="1"/>
  <c r="I85" i="1"/>
  <c r="B85" i="1"/>
  <c r="L8" i="64"/>
  <c r="V13" i="59"/>
  <c r="ESQ4" i="91"/>
  <c r="V13" i="69"/>
  <c r="FAR4" i="91"/>
  <c r="E92" i="69"/>
  <c r="T22" i="62"/>
  <c r="T28" i="61"/>
  <c r="T13" i="56"/>
  <c r="U13" i="56" s="1"/>
  <c r="T14" i="56"/>
  <c r="U14" i="56" s="1"/>
  <c r="V14" i="56" s="1"/>
  <c r="T15" i="56"/>
  <c r="U15" i="56" s="1"/>
  <c r="V15" i="56" s="1"/>
  <c r="T16" i="56"/>
  <c r="U16" i="56" s="1"/>
  <c r="V16" i="56" s="1"/>
  <c r="T17" i="56"/>
  <c r="U17" i="56" s="1"/>
  <c r="T18" i="56"/>
  <c r="U18" i="56" s="1"/>
  <c r="T19" i="56"/>
  <c r="U19" i="56" s="1"/>
  <c r="V19" i="56" s="1"/>
  <c r="T20" i="56"/>
  <c r="U20" i="56"/>
  <c r="V20" i="56" s="1"/>
  <c r="T21" i="56"/>
  <c r="U21" i="56" s="1"/>
  <c r="V21" i="56" s="1"/>
  <c r="T22" i="56"/>
  <c r="U22" i="56" s="1"/>
  <c r="V22" i="56" s="1"/>
  <c r="T23" i="56"/>
  <c r="U23" i="56" s="1"/>
  <c r="V23" i="56" s="1"/>
  <c r="T24" i="56"/>
  <c r="U24" i="56" s="1"/>
  <c r="V24" i="56" s="1"/>
  <c r="T25" i="56"/>
  <c r="U25" i="56" s="1"/>
  <c r="V25" i="56" s="1"/>
  <c r="T26" i="56"/>
  <c r="U26" i="56" s="1"/>
  <c r="V26" i="56" s="1"/>
  <c r="T27" i="56"/>
  <c r="U27" i="56" s="1"/>
  <c r="V27" i="56" s="1"/>
  <c r="T28" i="56"/>
  <c r="U28" i="56" s="1"/>
  <c r="V28" i="56" s="1"/>
  <c r="T29" i="56"/>
  <c r="U29" i="56" s="1"/>
  <c r="V29" i="56" s="1"/>
  <c r="T30" i="56"/>
  <c r="U30" i="56"/>
  <c r="V30" i="56" s="1"/>
  <c r="T31" i="56"/>
  <c r="U31" i="56" s="1"/>
  <c r="V31" i="56" s="1"/>
  <c r="T32" i="56"/>
  <c r="U32" i="56" s="1"/>
  <c r="V32" i="56" s="1"/>
  <c r="T33" i="56"/>
  <c r="U33" i="56" s="1"/>
  <c r="V33" i="56" s="1"/>
  <c r="T34" i="56"/>
  <c r="U34" i="56" s="1"/>
  <c r="V34" i="56" s="1"/>
  <c r="T35" i="56"/>
  <c r="U35" i="56" s="1"/>
  <c r="V35" i="56" s="1"/>
  <c r="T36" i="56"/>
  <c r="U36" i="56" s="1"/>
  <c r="V36" i="56" s="1"/>
  <c r="T37" i="56"/>
  <c r="U37" i="56" s="1"/>
  <c r="V37" i="56" s="1"/>
  <c r="V9" i="61" l="1"/>
  <c r="V22" i="62"/>
  <c r="I47" i="1" s="1"/>
  <c r="U22" i="62"/>
  <c r="V18" i="56"/>
  <c r="C8" i="56"/>
  <c r="L8" i="56" s="1"/>
  <c r="S8" i="56" s="1"/>
  <c r="ESU4" i="91"/>
  <c r="B127" i="1"/>
  <c r="V28" i="61"/>
  <c r="I64" i="1" s="1"/>
  <c r="I94" i="1"/>
  <c r="B94" i="1"/>
  <c r="B91" i="1"/>
  <c r="S8" i="64"/>
  <c r="I127" i="1" s="1"/>
  <c r="V13" i="56"/>
  <c r="E91" i="69"/>
  <c r="G91" i="69" s="1"/>
  <c r="L94" i="1" s="1"/>
  <c r="K94" i="1" s="1"/>
  <c r="V17" i="56"/>
  <c r="U42" i="56"/>
  <c r="T42" i="56"/>
  <c r="ESO4" i="91" l="1"/>
  <c r="V42" i="56"/>
  <c r="I91" i="1"/>
  <c r="I114" i="1"/>
  <c r="B114" i="1"/>
  <c r="G92" i="69"/>
  <c r="I95" i="69"/>
  <c r="K94" i="69"/>
  <c r="J94" i="69"/>
  <c r="K95" i="69"/>
  <c r="J95" i="69"/>
  <c r="I94" i="69"/>
  <c r="H94" i="69"/>
  <c r="T10" i="10"/>
  <c r="ASL4" i="91" s="1"/>
  <c r="Y47" i="69" l="1"/>
  <c r="Y55" i="69"/>
  <c r="Y63" i="69"/>
  <c r="Y48" i="69"/>
  <c r="Y56" i="69"/>
  <c r="Y64" i="69"/>
  <c r="Y43" i="69"/>
  <c r="Y52" i="69"/>
  <c r="Y45" i="69"/>
  <c r="Y53" i="69"/>
  <c r="Y61" i="69"/>
  <c r="Y46" i="69"/>
  <c r="Y54" i="69"/>
  <c r="Y62" i="69"/>
  <c r="Y49" i="69"/>
  <c r="Y57" i="69"/>
  <c r="Y65" i="69"/>
  <c r="Y66" i="69"/>
  <c r="Y50" i="69"/>
  <c r="Y58" i="69"/>
  <c r="Y42" i="69"/>
  <c r="Y51" i="69"/>
  <c r="Y59" i="69"/>
  <c r="Y44" i="69"/>
  <c r="Y60" i="69"/>
  <c r="Y73" i="69"/>
  <c r="Y81" i="69"/>
  <c r="Y74" i="69"/>
  <c r="Y82" i="69"/>
  <c r="Y69" i="69"/>
  <c r="Y68" i="69"/>
  <c r="Y70" i="69"/>
  <c r="Y71" i="69"/>
  <c r="Y79" i="69"/>
  <c r="Y72" i="69"/>
  <c r="Y80" i="69"/>
  <c r="Y75" i="69"/>
  <c r="Y83" i="69"/>
  <c r="Y76" i="69"/>
  <c r="Y84" i="69"/>
  <c r="Y77" i="69"/>
  <c r="Y78" i="69"/>
  <c r="T13" i="55"/>
  <c r="U13" i="55" s="1"/>
  <c r="T14" i="55"/>
  <c r="U14" i="55" s="1"/>
  <c r="V14" i="55" s="1"/>
  <c r="T15" i="55"/>
  <c r="U15" i="55" s="1"/>
  <c r="V15" i="55" s="1"/>
  <c r="T16" i="55"/>
  <c r="U16" i="55" s="1"/>
  <c r="V16" i="55" s="1"/>
  <c r="T17" i="55"/>
  <c r="U17" i="55" s="1"/>
  <c r="V17" i="55" s="1"/>
  <c r="T18" i="55"/>
  <c r="U18" i="55" s="1"/>
  <c r="V18" i="55" s="1"/>
  <c r="T19" i="55"/>
  <c r="U19" i="55" s="1"/>
  <c r="V19" i="55" s="1"/>
  <c r="T20" i="55"/>
  <c r="U20" i="55" s="1"/>
  <c r="V20" i="55" s="1"/>
  <c r="T13" i="54"/>
  <c r="U13" i="54" s="1"/>
  <c r="T14" i="54"/>
  <c r="U14" i="54" s="1"/>
  <c r="V14" i="54" s="1"/>
  <c r="T15" i="54"/>
  <c r="U15" i="54" s="1"/>
  <c r="V15" i="54" s="1"/>
  <c r="T16" i="54"/>
  <c r="U16" i="54" s="1"/>
  <c r="V16" i="54" s="1"/>
  <c r="T17" i="54"/>
  <c r="U17" i="54" s="1"/>
  <c r="V17" i="54" s="1"/>
  <c r="T18" i="54"/>
  <c r="U18" i="54" s="1"/>
  <c r="V18" i="54" s="1"/>
  <c r="T9" i="53"/>
  <c r="T10" i="53"/>
  <c r="T11" i="53"/>
  <c r="T12" i="53"/>
  <c r="T13" i="53"/>
  <c r="T14" i="53"/>
  <c r="T13" i="52"/>
  <c r="U13" i="52" s="1"/>
  <c r="T14" i="52"/>
  <c r="U14" i="52" s="1"/>
  <c r="V14" i="52" s="1"/>
  <c r="T15" i="52"/>
  <c r="U15" i="52" s="1"/>
  <c r="V15" i="52" s="1"/>
  <c r="T16" i="52"/>
  <c r="U16" i="52" s="1"/>
  <c r="T17" i="52"/>
  <c r="U17" i="52" s="1"/>
  <c r="V17" i="52" s="1"/>
  <c r="T18" i="52"/>
  <c r="U18" i="52" s="1"/>
  <c r="V18" i="52" s="1"/>
  <c r="T19" i="52"/>
  <c r="U19" i="52" s="1"/>
  <c r="T20" i="52"/>
  <c r="U20" i="52" s="1"/>
  <c r="V20" i="52" s="1"/>
  <c r="T21" i="52"/>
  <c r="U21" i="52" s="1"/>
  <c r="T23" i="52"/>
  <c r="U23" i="52" s="1"/>
  <c r="V23" i="52" s="1"/>
  <c r="T24" i="52"/>
  <c r="U24" i="52" s="1"/>
  <c r="V24" i="52" s="1"/>
  <c r="T25" i="52"/>
  <c r="U25" i="52" s="1"/>
  <c r="V25" i="52" s="1"/>
  <c r="T26" i="52"/>
  <c r="U26" i="52" s="1"/>
  <c r="T27" i="52"/>
  <c r="U27" i="52" s="1"/>
  <c r="V27" i="52" s="1"/>
  <c r="T28" i="52"/>
  <c r="U28" i="52" s="1"/>
  <c r="V28" i="52" s="1"/>
  <c r="T9" i="51"/>
  <c r="T10" i="51"/>
  <c r="T12" i="51"/>
  <c r="T13" i="51"/>
  <c r="T14" i="51"/>
  <c r="T15" i="51"/>
  <c r="T16" i="51"/>
  <c r="T17" i="51"/>
  <c r="T18" i="51"/>
  <c r="T19" i="51"/>
  <c r="T20" i="51"/>
  <c r="T22" i="51"/>
  <c r="T23" i="51"/>
  <c r="T24" i="51"/>
  <c r="T13" i="50"/>
  <c r="U13" i="50" s="1"/>
  <c r="T14" i="50"/>
  <c r="U14" i="50" s="1"/>
  <c r="V14" i="50" s="1"/>
  <c r="T15" i="50"/>
  <c r="U15" i="50" s="1"/>
  <c r="V15" i="50" s="1"/>
  <c r="T16" i="50"/>
  <c r="U16" i="50" s="1"/>
  <c r="V16" i="50" s="1"/>
  <c r="T17" i="50"/>
  <c r="U17" i="50" s="1"/>
  <c r="V17" i="50" s="1"/>
  <c r="T18" i="50"/>
  <c r="U18" i="50" s="1"/>
  <c r="V18" i="50" s="1"/>
  <c r="T19" i="50"/>
  <c r="U19" i="50" s="1"/>
  <c r="V19" i="50" s="1"/>
  <c r="T20" i="50"/>
  <c r="U20" i="50" s="1"/>
  <c r="V20" i="50" s="1"/>
  <c r="T21" i="50"/>
  <c r="U21" i="50" s="1"/>
  <c r="V21" i="50" s="1"/>
  <c r="T22" i="50"/>
  <c r="U22" i="50" s="1"/>
  <c r="V22" i="50" s="1"/>
  <c r="T23" i="50"/>
  <c r="U23" i="50" s="1"/>
  <c r="V23" i="50" s="1"/>
  <c r="T24" i="50"/>
  <c r="U24" i="50" s="1"/>
  <c r="V24" i="50" s="1"/>
  <c r="T25" i="50"/>
  <c r="U25" i="50" s="1"/>
  <c r="V25" i="50" s="1"/>
  <c r="T26" i="50"/>
  <c r="U26" i="50" s="1"/>
  <c r="V26" i="50" s="1"/>
  <c r="T27" i="50"/>
  <c r="U27" i="50" s="1"/>
  <c r="T28" i="50"/>
  <c r="U28" i="50" s="1"/>
  <c r="V28" i="50" s="1"/>
  <c r="T29" i="50"/>
  <c r="U29" i="50" s="1"/>
  <c r="V29" i="50" s="1"/>
  <c r="T30" i="50"/>
  <c r="U30" i="50" s="1"/>
  <c r="V30" i="50" s="1"/>
  <c r="T31" i="50"/>
  <c r="U31" i="50" s="1"/>
  <c r="V31" i="50" s="1"/>
  <c r="T32" i="50"/>
  <c r="U32" i="50" s="1"/>
  <c r="V32" i="50" s="1"/>
  <c r="T33" i="50"/>
  <c r="U33" i="50" s="1"/>
  <c r="V33" i="50" s="1"/>
  <c r="T34" i="50"/>
  <c r="U34" i="50" s="1"/>
  <c r="V34" i="50" s="1"/>
  <c r="T35" i="50"/>
  <c r="U35" i="50" s="1"/>
  <c r="V35" i="50" s="1"/>
  <c r="T36" i="50"/>
  <c r="U36" i="50" s="1"/>
  <c r="V36" i="50" s="1"/>
  <c r="T37" i="50"/>
  <c r="U37" i="50" s="1"/>
  <c r="V37" i="50" s="1"/>
  <c r="T38" i="50"/>
  <c r="U38" i="50" s="1"/>
  <c r="V38" i="50" s="1"/>
  <c r="T39" i="50"/>
  <c r="U39" i="50" s="1"/>
  <c r="V39" i="50" s="1"/>
  <c r="T40" i="50"/>
  <c r="U40" i="50" s="1"/>
  <c r="V40" i="50" s="1"/>
  <c r="T9" i="49"/>
  <c r="DWP4" i="91" s="1"/>
  <c r="T10" i="49"/>
  <c r="T11" i="49"/>
  <c r="T12" i="49"/>
  <c r="T13" i="49"/>
  <c r="T14" i="49"/>
  <c r="T15" i="49"/>
  <c r="T17" i="49"/>
  <c r="T18" i="49"/>
  <c r="T19" i="49"/>
  <c r="T20" i="49"/>
  <c r="T21" i="49"/>
  <c r="T24" i="49"/>
  <c r="T13" i="48"/>
  <c r="U13" i="48" s="1"/>
  <c r="T14" i="48"/>
  <c r="U14" i="48" s="1"/>
  <c r="V14" i="48" s="1"/>
  <c r="T15" i="48"/>
  <c r="U15" i="48" s="1"/>
  <c r="V15" i="48" s="1"/>
  <c r="T16" i="48"/>
  <c r="U16" i="48" s="1"/>
  <c r="T17" i="48"/>
  <c r="U17" i="48" s="1"/>
  <c r="V17" i="48" s="1"/>
  <c r="T18" i="48"/>
  <c r="U18" i="48" s="1"/>
  <c r="V18" i="48" s="1"/>
  <c r="T19" i="48"/>
  <c r="U19" i="48" s="1"/>
  <c r="V19" i="48" s="1"/>
  <c r="T20" i="48"/>
  <c r="U20" i="48" s="1"/>
  <c r="V20" i="48" s="1"/>
  <c r="T21" i="48"/>
  <c r="U21" i="48" s="1"/>
  <c r="T22" i="48"/>
  <c r="U22" i="48" s="1"/>
  <c r="T23" i="48"/>
  <c r="U23" i="48" s="1"/>
  <c r="V23" i="48" s="1"/>
  <c r="T24" i="48"/>
  <c r="U24" i="48" s="1"/>
  <c r="V24" i="48" s="1"/>
  <c r="T25" i="48"/>
  <c r="U25" i="48" s="1"/>
  <c r="V25" i="48" s="1"/>
  <c r="T26" i="48"/>
  <c r="U26" i="48" s="1"/>
  <c r="V26" i="48" s="1"/>
  <c r="T28" i="48"/>
  <c r="U28" i="48" s="1"/>
  <c r="F36" i="48" s="1"/>
  <c r="T13" i="47"/>
  <c r="U13" i="47" s="1"/>
  <c r="T14" i="47"/>
  <c r="U14" i="47" s="1"/>
  <c r="V14" i="47" s="1"/>
  <c r="T15" i="47"/>
  <c r="U15" i="47" s="1"/>
  <c r="V15" i="47" s="1"/>
  <c r="T16" i="47"/>
  <c r="U16" i="47" s="1"/>
  <c r="V16" i="47" s="1"/>
  <c r="T17" i="47"/>
  <c r="U17" i="47" s="1"/>
  <c r="V17" i="47" s="1"/>
  <c r="T18" i="47"/>
  <c r="U18" i="47" s="1"/>
  <c r="V18" i="47" s="1"/>
  <c r="T19" i="47"/>
  <c r="U19" i="47" s="1"/>
  <c r="V19" i="47" s="1"/>
  <c r="T20" i="47"/>
  <c r="U20" i="47" s="1"/>
  <c r="V20" i="47" s="1"/>
  <c r="T21" i="47"/>
  <c r="U21" i="47" s="1"/>
  <c r="V21" i="47" s="1"/>
  <c r="T22" i="47"/>
  <c r="U22" i="47" s="1"/>
  <c r="V22" i="47" s="1"/>
  <c r="T23" i="47"/>
  <c r="U23" i="47" s="1"/>
  <c r="V23" i="47" s="1"/>
  <c r="T24" i="47"/>
  <c r="U24" i="47" s="1"/>
  <c r="V24" i="47" s="1"/>
  <c r="T25" i="47"/>
  <c r="U25" i="47" s="1"/>
  <c r="V25" i="47" s="1"/>
  <c r="T26" i="47"/>
  <c r="U26" i="47" s="1"/>
  <c r="V26" i="47" s="1"/>
  <c r="T27" i="47"/>
  <c r="U27" i="47" s="1"/>
  <c r="V27" i="47" s="1"/>
  <c r="T28" i="47"/>
  <c r="U28" i="47" s="1"/>
  <c r="V28" i="47" s="1"/>
  <c r="T29" i="47"/>
  <c r="U29" i="47" s="1"/>
  <c r="V29" i="47" s="1"/>
  <c r="T30" i="47"/>
  <c r="U30" i="47" s="1"/>
  <c r="V30" i="47" s="1"/>
  <c r="J9" i="46"/>
  <c r="T9" i="46"/>
  <c r="DQZ4" i="91" s="1"/>
  <c r="J10" i="46"/>
  <c r="T10" i="46"/>
  <c r="J11" i="46"/>
  <c r="T11" i="46"/>
  <c r="J12" i="46"/>
  <c r="T12" i="46"/>
  <c r="J13" i="46"/>
  <c r="T13" i="46"/>
  <c r="J14" i="46"/>
  <c r="T14" i="46"/>
  <c r="J15" i="46"/>
  <c r="T15" i="46"/>
  <c r="J16" i="46"/>
  <c r="T16" i="46"/>
  <c r="J17" i="46"/>
  <c r="T17" i="46"/>
  <c r="J18" i="46"/>
  <c r="T18" i="46"/>
  <c r="J19" i="46"/>
  <c r="T19" i="46"/>
  <c r="J20" i="46"/>
  <c r="T20" i="46"/>
  <c r="J21" i="46"/>
  <c r="T21" i="46"/>
  <c r="T9" i="45"/>
  <c r="DPH4" i="91" s="1"/>
  <c r="T10" i="45"/>
  <c r="T11" i="45"/>
  <c r="T12" i="45"/>
  <c r="C8" i="54" l="1"/>
  <c r="L8" i="54" s="1"/>
  <c r="S8" i="54" s="1"/>
  <c r="C8" i="55"/>
  <c r="L8" i="55" s="1"/>
  <c r="S8" i="55" s="1"/>
  <c r="V19" i="52"/>
  <c r="C8" i="52"/>
  <c r="L8" i="52" s="1"/>
  <c r="S8" i="52" s="1"/>
  <c r="V27" i="50"/>
  <c r="C8" i="50"/>
  <c r="L8" i="50" s="1"/>
  <c r="S8" i="50" s="1"/>
  <c r="V16" i="48"/>
  <c r="C8" i="48"/>
  <c r="L8" i="48" s="1"/>
  <c r="S8" i="48" s="1"/>
  <c r="U15" i="49"/>
  <c r="V15" i="49" s="1"/>
  <c r="DZD4" i="91"/>
  <c r="U19" i="51"/>
  <c r="EOA4" i="91"/>
  <c r="U10" i="51"/>
  <c r="V10" i="51" s="1"/>
  <c r="EKQ4" i="91"/>
  <c r="U13" i="46"/>
  <c r="V13" i="46" s="1"/>
  <c r="DSR4" i="91"/>
  <c r="U12" i="51"/>
  <c r="V12" i="51" s="1"/>
  <c r="ELB4" i="91"/>
  <c r="U16" i="46"/>
  <c r="V16" i="46" s="1"/>
  <c r="DTY4" i="91"/>
  <c r="U12" i="46"/>
  <c r="V12" i="46" s="1"/>
  <c r="DSG4" i="91"/>
  <c r="U14" i="49"/>
  <c r="V14" i="49" s="1"/>
  <c r="DYS4" i="91"/>
  <c r="U18" i="51"/>
  <c r="V18" i="51" s="1"/>
  <c r="ENP4" i="91"/>
  <c r="U9" i="51"/>
  <c r="V9" i="51" s="1"/>
  <c r="EKF4" i="91"/>
  <c r="U14" i="53"/>
  <c r="V14" i="53" s="1"/>
  <c r="ESH4" i="91"/>
  <c r="U17" i="46"/>
  <c r="V17" i="46" s="1"/>
  <c r="DUJ4" i="91"/>
  <c r="U24" i="49"/>
  <c r="F29" i="49" s="1"/>
  <c r="ECC4" i="91"/>
  <c r="U13" i="49"/>
  <c r="V13" i="49" s="1"/>
  <c r="DYH4" i="91"/>
  <c r="U17" i="51"/>
  <c r="V17" i="51" s="1"/>
  <c r="ENE4" i="91"/>
  <c r="U13" i="53"/>
  <c r="V13" i="53" s="1"/>
  <c r="ERW4" i="91"/>
  <c r="U21" i="46"/>
  <c r="V21" i="46" s="1"/>
  <c r="DWB4" i="91"/>
  <c r="U19" i="46"/>
  <c r="V19" i="46" s="1"/>
  <c r="DVF4" i="91"/>
  <c r="U21" i="49"/>
  <c r="V21" i="49" s="1"/>
  <c r="EBG4" i="91"/>
  <c r="U12" i="49"/>
  <c r="V12" i="49" s="1"/>
  <c r="DXW4" i="91"/>
  <c r="U16" i="51"/>
  <c r="V16" i="51" s="1"/>
  <c r="EMT4" i="91"/>
  <c r="U12" i="53"/>
  <c r="V12" i="53" s="1"/>
  <c r="ERL4" i="91"/>
  <c r="U20" i="51"/>
  <c r="V20" i="51" s="1"/>
  <c r="EOL4" i="91"/>
  <c r="U20" i="46"/>
  <c r="V20" i="46" s="1"/>
  <c r="DVQ4" i="91"/>
  <c r="U11" i="46"/>
  <c r="V11" i="46" s="1"/>
  <c r="DRV4" i="91"/>
  <c r="U11" i="45"/>
  <c r="V11" i="45" s="1"/>
  <c r="DQD4" i="91"/>
  <c r="U20" i="49"/>
  <c r="V20" i="49" s="1"/>
  <c r="EAV4" i="91"/>
  <c r="U11" i="49"/>
  <c r="V11" i="49" s="1"/>
  <c r="DXL4" i="91"/>
  <c r="U24" i="51"/>
  <c r="V24" i="51" s="1"/>
  <c r="EPS4" i="91"/>
  <c r="U15" i="51"/>
  <c r="V15" i="51" s="1"/>
  <c r="EMI4" i="91"/>
  <c r="U11" i="53"/>
  <c r="V11" i="53" s="1"/>
  <c r="ERA4" i="91"/>
  <c r="U17" i="49"/>
  <c r="V17" i="49" s="1"/>
  <c r="DZO4" i="91"/>
  <c r="U10" i="45"/>
  <c r="V10" i="45" s="1"/>
  <c r="DPS4" i="91"/>
  <c r="U18" i="46"/>
  <c r="V18" i="46" s="1"/>
  <c r="DUU4" i="91"/>
  <c r="U14" i="46"/>
  <c r="V14" i="46" s="1"/>
  <c r="DTC4" i="91"/>
  <c r="U10" i="46"/>
  <c r="V10" i="46" s="1"/>
  <c r="DRK4" i="91"/>
  <c r="U19" i="49"/>
  <c r="V19" i="49" s="1"/>
  <c r="EAK4" i="91"/>
  <c r="U10" i="49"/>
  <c r="V10" i="49" s="1"/>
  <c r="DXA4" i="91"/>
  <c r="U23" i="51"/>
  <c r="EPH4" i="91"/>
  <c r="U14" i="51"/>
  <c r="V14" i="51" s="1"/>
  <c r="ELX4" i="91"/>
  <c r="U10" i="53"/>
  <c r="V10" i="53" s="1"/>
  <c r="EQP4" i="91"/>
  <c r="U12" i="45"/>
  <c r="V12" i="45" s="1"/>
  <c r="DQO4" i="91"/>
  <c r="U15" i="46"/>
  <c r="V15" i="46" s="1"/>
  <c r="DTN4" i="91"/>
  <c r="U18" i="49"/>
  <c r="V18" i="49" s="1"/>
  <c r="DZZ4" i="91"/>
  <c r="U22" i="51"/>
  <c r="V22" i="51" s="1"/>
  <c r="EOW4" i="91"/>
  <c r="U13" i="51"/>
  <c r="ELM4" i="91"/>
  <c r="U9" i="53"/>
  <c r="V9" i="53" s="1"/>
  <c r="EQE4" i="91"/>
  <c r="T13" i="45"/>
  <c r="T35" i="49"/>
  <c r="V13" i="48"/>
  <c r="V13" i="52"/>
  <c r="U9" i="46"/>
  <c r="T22" i="46"/>
  <c r="V13" i="47"/>
  <c r="C8" i="47"/>
  <c r="L8" i="47" s="1"/>
  <c r="DWE4" i="91" s="1"/>
  <c r="V13" i="50"/>
  <c r="EJU4" i="91"/>
  <c r="V16" i="52"/>
  <c r="F35" i="52"/>
  <c r="V13" i="54"/>
  <c r="V13" i="55"/>
  <c r="U9" i="45"/>
  <c r="F36" i="52"/>
  <c r="V26" i="52"/>
  <c r="V21" i="52"/>
  <c r="V23" i="51"/>
  <c r="V19" i="51"/>
  <c r="V22" i="48"/>
  <c r="F35" i="48"/>
  <c r="V28" i="48"/>
  <c r="T16" i="53"/>
  <c r="T33" i="51"/>
  <c r="V13" i="51"/>
  <c r="U9" i="49"/>
  <c r="V21" i="48"/>
  <c r="ESK4" i="91" l="1"/>
  <c r="ESI4" i="91"/>
  <c r="EPT4" i="91"/>
  <c r="V24" i="49"/>
  <c r="U33" i="51"/>
  <c r="F29" i="51"/>
  <c r="V16" i="53"/>
  <c r="I63" i="1" s="1"/>
  <c r="ECD4" i="91"/>
  <c r="U22" i="46"/>
  <c r="U35" i="49"/>
  <c r="F28" i="49"/>
  <c r="E29" i="49" s="1"/>
  <c r="U16" i="53"/>
  <c r="U13" i="45"/>
  <c r="F28" i="51"/>
  <c r="E29" i="51" s="1"/>
  <c r="I119" i="1"/>
  <c r="B119" i="1"/>
  <c r="I121" i="1"/>
  <c r="B121" i="1"/>
  <c r="I112" i="1"/>
  <c r="B112" i="1"/>
  <c r="S8" i="47"/>
  <c r="I120" i="1" s="1"/>
  <c r="B120" i="1"/>
  <c r="V9" i="46"/>
  <c r="V22" i="46" s="1"/>
  <c r="I69" i="1" s="1"/>
  <c r="I93" i="1"/>
  <c r="B93" i="1"/>
  <c r="E35" i="52"/>
  <c r="G35" i="52" s="1"/>
  <c r="I92" i="1"/>
  <c r="B92" i="1"/>
  <c r="E36" i="52"/>
  <c r="V9" i="45"/>
  <c r="V13" i="45" s="1"/>
  <c r="I40" i="1" s="1"/>
  <c r="E36" i="48"/>
  <c r="E35" i="48"/>
  <c r="G35" i="48" s="1"/>
  <c r="V9" i="49"/>
  <c r="E28" i="49"/>
  <c r="V33" i="51"/>
  <c r="I45" i="1" s="1"/>
  <c r="V35" i="49" l="1"/>
  <c r="I46" i="1" s="1"/>
  <c r="E28" i="51"/>
  <c r="G28" i="51" s="1"/>
  <c r="I31" i="51" s="1"/>
  <c r="G36" i="48"/>
  <c r="L92" i="1"/>
  <c r="K92" i="1" s="1"/>
  <c r="G36" i="52"/>
  <c r="L93" i="1"/>
  <c r="K93" i="1" s="1"/>
  <c r="G28" i="49"/>
  <c r="K39" i="52"/>
  <c r="I39" i="52"/>
  <c r="J38" i="52"/>
  <c r="H38" i="52"/>
  <c r="J39" i="52"/>
  <c r="I38" i="52"/>
  <c r="K38" i="52"/>
  <c r="H38" i="48"/>
  <c r="I39" i="48"/>
  <c r="I38" i="48"/>
  <c r="K38" i="48"/>
  <c r="K39" i="48"/>
  <c r="J39" i="48"/>
  <c r="J38" i="48"/>
  <c r="J32" i="51" l="1"/>
  <c r="H31" i="51"/>
  <c r="J31" i="51"/>
  <c r="Y15" i="51" s="1"/>
  <c r="K31" i="51"/>
  <c r="L45" i="1"/>
  <c r="K45" i="1" s="1"/>
  <c r="I32" i="51"/>
  <c r="G29" i="51"/>
  <c r="K32" i="51"/>
  <c r="G29" i="49"/>
  <c r="L46" i="1"/>
  <c r="K46" i="1" s="1"/>
  <c r="Y22" i="51"/>
  <c r="Y23" i="51"/>
  <c r="Y27" i="52"/>
  <c r="Y26" i="52"/>
  <c r="Y28" i="52"/>
  <c r="Y19" i="52"/>
  <c r="Y21" i="52"/>
  <c r="Y23" i="52"/>
  <c r="Y17" i="52"/>
  <c r="Y16" i="52"/>
  <c r="Y20" i="52"/>
  <c r="Y24" i="52"/>
  <c r="Y18" i="52"/>
  <c r="Y22" i="52"/>
  <c r="J31" i="49"/>
  <c r="Y17" i="49" s="1"/>
  <c r="I31" i="49"/>
  <c r="K31" i="49"/>
  <c r="H31" i="49"/>
  <c r="J32" i="49"/>
  <c r="Y23" i="49" s="1"/>
  <c r="K32" i="49"/>
  <c r="I32" i="49"/>
  <c r="Y20" i="51"/>
  <c r="Y24" i="51"/>
  <c r="Y28" i="48"/>
  <c r="Y27" i="48"/>
  <c r="Y23" i="48"/>
  <c r="Y21" i="48"/>
  <c r="Y22" i="48"/>
  <c r="Y25" i="48"/>
  <c r="Y24" i="48"/>
  <c r="T9" i="33"/>
  <c r="J13" i="36"/>
  <c r="T49" i="36"/>
  <c r="T50" i="36"/>
  <c r="U50" i="36" s="1"/>
  <c r="V50" i="36" s="1"/>
  <c r="T51" i="36"/>
  <c r="U51" i="36" s="1"/>
  <c r="V51" i="36" s="1"/>
  <c r="T13" i="44"/>
  <c r="U13" i="44" s="1"/>
  <c r="C8" i="44" s="1"/>
  <c r="L8" i="44" s="1"/>
  <c r="S8" i="44" s="1"/>
  <c r="T13" i="43"/>
  <c r="U13" i="43" s="1"/>
  <c r="C8" i="43" s="1"/>
  <c r="L8" i="43" s="1"/>
  <c r="S8" i="43" s="1"/>
  <c r="T13" i="42"/>
  <c r="U13" i="42" s="1"/>
  <c r="T14" i="42"/>
  <c r="U14" i="42" s="1"/>
  <c r="V14" i="42" s="1"/>
  <c r="T15" i="42"/>
  <c r="U15" i="42" s="1"/>
  <c r="T16" i="42"/>
  <c r="U16" i="42" s="1"/>
  <c r="V16" i="42" s="1"/>
  <c r="T17" i="42"/>
  <c r="U17" i="42" s="1"/>
  <c r="V17" i="42" s="1"/>
  <c r="T18" i="42"/>
  <c r="U18" i="42" s="1"/>
  <c r="V18" i="42" s="1"/>
  <c r="T19" i="42"/>
  <c r="U19" i="42" s="1"/>
  <c r="V19" i="42" s="1"/>
  <c r="T20" i="42"/>
  <c r="U20" i="42" s="1"/>
  <c r="V20" i="42" s="1"/>
  <c r="T21" i="42"/>
  <c r="U21" i="42" s="1"/>
  <c r="V21" i="42" s="1"/>
  <c r="T22" i="42"/>
  <c r="U22" i="42" s="1"/>
  <c r="V22" i="42" s="1"/>
  <c r="Y19" i="51" l="1"/>
  <c r="Y18" i="51"/>
  <c r="Y17" i="51"/>
  <c r="Y14" i="51"/>
  <c r="Y12" i="51"/>
  <c r="Y16" i="51"/>
  <c r="Y13" i="51"/>
  <c r="V15" i="42"/>
  <c r="C8" i="42"/>
  <c r="L8" i="42" s="1"/>
  <c r="S8" i="42" s="1"/>
  <c r="Y18" i="49"/>
  <c r="Y24" i="49"/>
  <c r="U9" i="33"/>
  <c r="V9" i="33" s="1"/>
  <c r="CYA4" i="91"/>
  <c r="V13" i="42"/>
  <c r="DNY4" i="91"/>
  <c r="V13" i="43"/>
  <c r="DOW4" i="91"/>
  <c r="V13" i="44"/>
  <c r="DOK4" i="91"/>
  <c r="Y20" i="49"/>
  <c r="Y19" i="49"/>
  <c r="Y21" i="49"/>
  <c r="T9" i="41"/>
  <c r="DOJ4" i="91" s="1"/>
  <c r="T9" i="40"/>
  <c r="DOV4" i="91" s="1"/>
  <c r="T9" i="39"/>
  <c r="T10" i="39"/>
  <c r="DKN4" i="91" s="1"/>
  <c r="T11" i="39"/>
  <c r="T12" i="39"/>
  <c r="T13" i="39"/>
  <c r="DLU4" i="91" s="1"/>
  <c r="T14" i="39"/>
  <c r="T15" i="39"/>
  <c r="T16" i="39"/>
  <c r="T17" i="39"/>
  <c r="T18" i="39"/>
  <c r="U10" i="39" l="1"/>
  <c r="V10" i="39" s="1"/>
  <c r="U17" i="39"/>
  <c r="V17" i="39" s="1"/>
  <c r="DNM4" i="91"/>
  <c r="U18" i="39"/>
  <c r="V18" i="39" s="1"/>
  <c r="DNX4" i="91"/>
  <c r="U16" i="39"/>
  <c r="V16" i="39" s="1"/>
  <c r="DNB4" i="91"/>
  <c r="U9" i="39"/>
  <c r="V9" i="39" s="1"/>
  <c r="DKC4" i="91"/>
  <c r="U15" i="39"/>
  <c r="V15" i="39" s="1"/>
  <c r="DMQ4" i="91"/>
  <c r="U14" i="39"/>
  <c r="V14" i="39" s="1"/>
  <c r="DMF4" i="91"/>
  <c r="U12" i="39"/>
  <c r="V12" i="39" s="1"/>
  <c r="DLJ4" i="91"/>
  <c r="U11" i="39"/>
  <c r="V11" i="39" s="1"/>
  <c r="DKY4" i="91"/>
  <c r="I123" i="1"/>
  <c r="B123" i="1"/>
  <c r="I124" i="1"/>
  <c r="B124" i="1"/>
  <c r="I122" i="1"/>
  <c r="B122" i="1"/>
  <c r="U9" i="41"/>
  <c r="U11" i="41" s="1"/>
  <c r="T11" i="41"/>
  <c r="B67" i="1" s="1"/>
  <c r="U9" i="40"/>
  <c r="T11" i="40"/>
  <c r="U13" i="39"/>
  <c r="T20" i="39"/>
  <c r="V9" i="41" l="1"/>
  <c r="V11" i="41" s="1"/>
  <c r="I67" i="1" s="1"/>
  <c r="V9" i="40"/>
  <c r="V11" i="40" s="1"/>
  <c r="I68" i="1" s="1"/>
  <c r="U11" i="40"/>
  <c r="V13" i="39"/>
  <c r="V20" i="39" s="1"/>
  <c r="U20" i="39"/>
  <c r="J13" i="38"/>
  <c r="T13" i="38"/>
  <c r="U13" i="38" s="1"/>
  <c r="J14" i="38"/>
  <c r="T14" i="38"/>
  <c r="U14" i="38" s="1"/>
  <c r="V14" i="38" s="1"/>
  <c r="J15" i="38"/>
  <c r="T15" i="38"/>
  <c r="U15" i="38" s="1"/>
  <c r="V15" i="38" s="1"/>
  <c r="J16" i="38"/>
  <c r="T16" i="38"/>
  <c r="U16" i="38" s="1"/>
  <c r="V16" i="38" s="1"/>
  <c r="J17" i="38"/>
  <c r="T17" i="38"/>
  <c r="U17" i="38" s="1"/>
  <c r="V17" i="38" s="1"/>
  <c r="J18" i="38"/>
  <c r="T18" i="38"/>
  <c r="U18" i="38" s="1"/>
  <c r="V18" i="38" s="1"/>
  <c r="J19" i="38"/>
  <c r="T19" i="38"/>
  <c r="U19" i="38" s="1"/>
  <c r="V19" i="38" s="1"/>
  <c r="J20" i="38"/>
  <c r="T20" i="38"/>
  <c r="U20" i="38" s="1"/>
  <c r="V20" i="38" s="1"/>
  <c r="J21" i="38"/>
  <c r="T21" i="38"/>
  <c r="U21" i="38" s="1"/>
  <c r="V21" i="38" s="1"/>
  <c r="J22" i="38"/>
  <c r="T22" i="38"/>
  <c r="U22" i="38" s="1"/>
  <c r="J23" i="38"/>
  <c r="T23" i="38"/>
  <c r="U23" i="38" s="1"/>
  <c r="V23" i="38" s="1"/>
  <c r="J24" i="38"/>
  <c r="T24" i="38"/>
  <c r="U24" i="38" s="1"/>
  <c r="V24" i="38" s="1"/>
  <c r="J25" i="38"/>
  <c r="T25" i="38"/>
  <c r="U25" i="38" s="1"/>
  <c r="V25" i="38" s="1"/>
  <c r="J26" i="38"/>
  <c r="T26" i="38"/>
  <c r="U26" i="38" s="1"/>
  <c r="V26" i="38" s="1"/>
  <c r="J27" i="38"/>
  <c r="T27" i="38"/>
  <c r="U27" i="38" s="1"/>
  <c r="V27" i="38" s="1"/>
  <c r="J28" i="38"/>
  <c r="T28" i="38"/>
  <c r="U28" i="38" s="1"/>
  <c r="V28" i="38" s="1"/>
  <c r="J29" i="38"/>
  <c r="T29" i="38"/>
  <c r="U29" i="38" s="1"/>
  <c r="V29" i="38" s="1"/>
  <c r="J30" i="38"/>
  <c r="T30" i="38"/>
  <c r="U30" i="38" s="1"/>
  <c r="V30" i="38" s="1"/>
  <c r="J31" i="38"/>
  <c r="T31" i="38"/>
  <c r="U31" i="38" s="1"/>
  <c r="V31" i="38" s="1"/>
  <c r="J32" i="38"/>
  <c r="T32" i="38"/>
  <c r="U32" i="38" s="1"/>
  <c r="V32" i="38" s="1"/>
  <c r="J33" i="38"/>
  <c r="T33" i="38"/>
  <c r="U33" i="38" s="1"/>
  <c r="V33" i="38" s="1"/>
  <c r="J34" i="38"/>
  <c r="T34" i="38"/>
  <c r="U34" i="38" s="1"/>
  <c r="V34" i="38" s="1"/>
  <c r="J35" i="38"/>
  <c r="T35" i="38"/>
  <c r="U35" i="38" s="1"/>
  <c r="V35" i="38" s="1"/>
  <c r="J36" i="38"/>
  <c r="T36" i="38"/>
  <c r="U36" i="38" s="1"/>
  <c r="V36" i="38" s="1"/>
  <c r="J9" i="37"/>
  <c r="T9" i="37"/>
  <c r="J10" i="37"/>
  <c r="T10" i="37"/>
  <c r="J11" i="37"/>
  <c r="T11" i="37"/>
  <c r="J12" i="37"/>
  <c r="T12" i="37"/>
  <c r="DHC4" i="91" s="1"/>
  <c r="J13" i="37"/>
  <c r="T13" i="37"/>
  <c r="DHN4" i="91" s="1"/>
  <c r="J14" i="37"/>
  <c r="T14" i="37"/>
  <c r="J15" i="37"/>
  <c r="T15" i="37"/>
  <c r="J16" i="37"/>
  <c r="T16" i="37"/>
  <c r="J17" i="37"/>
  <c r="T17" i="37"/>
  <c r="J18" i="37"/>
  <c r="T18" i="37"/>
  <c r="T13" i="36"/>
  <c r="U13" i="36" s="1"/>
  <c r="J14" i="36"/>
  <c r="T14" i="36"/>
  <c r="U14" i="36" s="1"/>
  <c r="V14" i="36" s="1"/>
  <c r="J15" i="36"/>
  <c r="T15" i="36"/>
  <c r="U15" i="36" s="1"/>
  <c r="V15" i="36" s="1"/>
  <c r="J16" i="36"/>
  <c r="T16" i="36"/>
  <c r="U16" i="36" s="1"/>
  <c r="V16" i="36" s="1"/>
  <c r="J17" i="36"/>
  <c r="T17" i="36"/>
  <c r="U17" i="36" s="1"/>
  <c r="V17" i="36" s="1"/>
  <c r="J18" i="36"/>
  <c r="T18" i="36"/>
  <c r="U18" i="36" s="1"/>
  <c r="J19" i="36"/>
  <c r="T19" i="36"/>
  <c r="U19" i="36" s="1"/>
  <c r="V19" i="36" s="1"/>
  <c r="J20" i="36"/>
  <c r="T20" i="36"/>
  <c r="U20" i="36" s="1"/>
  <c r="V20" i="36" s="1"/>
  <c r="J21" i="36"/>
  <c r="T21" i="36"/>
  <c r="U21" i="36" s="1"/>
  <c r="V21" i="36" s="1"/>
  <c r="J22" i="36"/>
  <c r="T22" i="36"/>
  <c r="U22" i="36" s="1"/>
  <c r="V22" i="36" s="1"/>
  <c r="J23" i="36"/>
  <c r="T23" i="36"/>
  <c r="U23" i="36" s="1"/>
  <c r="V23" i="36" s="1"/>
  <c r="J24" i="36"/>
  <c r="T24" i="36"/>
  <c r="U24" i="36" s="1"/>
  <c r="V24" i="36" s="1"/>
  <c r="J25" i="36"/>
  <c r="T25" i="36"/>
  <c r="U25" i="36" s="1"/>
  <c r="V25" i="36" s="1"/>
  <c r="J26" i="36"/>
  <c r="T26" i="36"/>
  <c r="U26" i="36" s="1"/>
  <c r="V26" i="36" s="1"/>
  <c r="J27" i="36"/>
  <c r="T27" i="36"/>
  <c r="U27" i="36" s="1"/>
  <c r="V27" i="36" s="1"/>
  <c r="J28" i="36"/>
  <c r="T28" i="36"/>
  <c r="U28" i="36" s="1"/>
  <c r="V28" i="36" s="1"/>
  <c r="J29" i="36"/>
  <c r="T29" i="36"/>
  <c r="U29" i="36" s="1"/>
  <c r="V29" i="36" s="1"/>
  <c r="J30" i="36"/>
  <c r="T30" i="36"/>
  <c r="U30" i="36" s="1"/>
  <c r="V30" i="36" s="1"/>
  <c r="J31" i="36"/>
  <c r="T31" i="36"/>
  <c r="U31" i="36" s="1"/>
  <c r="V31" i="36" s="1"/>
  <c r="J32" i="36"/>
  <c r="T32" i="36"/>
  <c r="U32" i="36" s="1"/>
  <c r="V32" i="36" s="1"/>
  <c r="J33" i="36"/>
  <c r="T33" i="36"/>
  <c r="U33" i="36" s="1"/>
  <c r="V33" i="36" s="1"/>
  <c r="J34" i="36"/>
  <c r="T34" i="36"/>
  <c r="U34" i="36" s="1"/>
  <c r="V34" i="36" s="1"/>
  <c r="J35" i="36"/>
  <c r="T35" i="36"/>
  <c r="U35" i="36" s="1"/>
  <c r="V35" i="36" s="1"/>
  <c r="J36" i="36"/>
  <c r="T36" i="36"/>
  <c r="U36" i="36" s="1"/>
  <c r="V36" i="36" s="1"/>
  <c r="J37" i="36"/>
  <c r="T37" i="36"/>
  <c r="U37" i="36" s="1"/>
  <c r="V37" i="36" s="1"/>
  <c r="J38" i="36"/>
  <c r="T38" i="36"/>
  <c r="U38" i="36" s="1"/>
  <c r="V38" i="36" s="1"/>
  <c r="J39" i="36"/>
  <c r="T39" i="36"/>
  <c r="U39" i="36" s="1"/>
  <c r="V39" i="36" s="1"/>
  <c r="J40" i="36"/>
  <c r="T40" i="36"/>
  <c r="U40" i="36" s="1"/>
  <c r="V40" i="36" s="1"/>
  <c r="J41" i="36"/>
  <c r="T41" i="36"/>
  <c r="U41" i="36" s="1"/>
  <c r="V41" i="36" s="1"/>
  <c r="J42" i="36"/>
  <c r="T42" i="36"/>
  <c r="U42" i="36" s="1"/>
  <c r="V42" i="36" s="1"/>
  <c r="J43" i="36"/>
  <c r="T43" i="36"/>
  <c r="U43" i="36" s="1"/>
  <c r="V43" i="36" s="1"/>
  <c r="J44" i="36"/>
  <c r="T44" i="36"/>
  <c r="U44" i="36" s="1"/>
  <c r="V44" i="36" s="1"/>
  <c r="J45" i="36"/>
  <c r="T45" i="36"/>
  <c r="U45" i="36" s="1"/>
  <c r="V45" i="36" s="1"/>
  <c r="J46" i="36"/>
  <c r="T46" i="36"/>
  <c r="U46" i="36" s="1"/>
  <c r="V46" i="36" s="1"/>
  <c r="J47" i="36"/>
  <c r="T47" i="36"/>
  <c r="U47" i="36" s="1"/>
  <c r="V47" i="36" s="1"/>
  <c r="J48" i="36"/>
  <c r="T48" i="36"/>
  <c r="U48" i="36" s="1"/>
  <c r="V48" i="36" s="1"/>
  <c r="J49" i="36"/>
  <c r="U49" i="36"/>
  <c r="V49" i="36" s="1"/>
  <c r="J50" i="36"/>
  <c r="J51" i="36"/>
  <c r="J52" i="36"/>
  <c r="T52" i="36"/>
  <c r="U52" i="36" s="1"/>
  <c r="V52" i="36" s="1"/>
  <c r="J53" i="36"/>
  <c r="T53" i="36"/>
  <c r="U53" i="36" s="1"/>
  <c r="V53" i="36" s="1"/>
  <c r="J54" i="36"/>
  <c r="T54" i="36"/>
  <c r="U54" i="36" s="1"/>
  <c r="V54" i="36" s="1"/>
  <c r="J55" i="36"/>
  <c r="T55" i="36"/>
  <c r="U55" i="36" s="1"/>
  <c r="V55" i="36" s="1"/>
  <c r="J56" i="36"/>
  <c r="T56" i="36"/>
  <c r="U56" i="36" s="1"/>
  <c r="V56" i="36" s="1"/>
  <c r="T13" i="35"/>
  <c r="U13" i="35" s="1"/>
  <c r="T14" i="35"/>
  <c r="U14" i="35" s="1"/>
  <c r="V14" i="35" s="1"/>
  <c r="T15" i="35"/>
  <c r="U15" i="35" s="1"/>
  <c r="V15" i="35" s="1"/>
  <c r="T16" i="35"/>
  <c r="U16" i="35" s="1"/>
  <c r="T17" i="35"/>
  <c r="U17" i="35" s="1"/>
  <c r="V17" i="35" s="1"/>
  <c r="T18" i="35"/>
  <c r="U18" i="35" s="1"/>
  <c r="V18" i="35" s="1"/>
  <c r="T19" i="35"/>
  <c r="U19" i="35" s="1"/>
  <c r="V19" i="35" s="1"/>
  <c r="T13" i="34"/>
  <c r="U13" i="34" s="1"/>
  <c r="T14" i="34"/>
  <c r="T15" i="34"/>
  <c r="U15" i="34" s="1"/>
  <c r="V15" i="34" s="1"/>
  <c r="T16" i="34"/>
  <c r="T17" i="34"/>
  <c r="T18" i="34"/>
  <c r="T19" i="34"/>
  <c r="U19" i="34" s="1"/>
  <c r="V19" i="34" s="1"/>
  <c r="T20" i="34"/>
  <c r="U20" i="34" s="1"/>
  <c r="V20" i="34" s="1"/>
  <c r="T21" i="34"/>
  <c r="U21" i="34" s="1"/>
  <c r="V21" i="34" s="1"/>
  <c r="T22" i="34"/>
  <c r="U22" i="34" s="1"/>
  <c r="V22" i="34" s="1"/>
  <c r="T23" i="34"/>
  <c r="U23" i="34" s="1"/>
  <c r="T24" i="34"/>
  <c r="T25" i="34"/>
  <c r="T26" i="34"/>
  <c r="T27" i="34"/>
  <c r="T28" i="34"/>
  <c r="U28" i="34" s="1"/>
  <c r="V28" i="34" s="1"/>
  <c r="T29" i="34"/>
  <c r="U29" i="34" s="1"/>
  <c r="V29" i="34" s="1"/>
  <c r="T30" i="34"/>
  <c r="T31" i="34"/>
  <c r="T32" i="34"/>
  <c r="T33" i="34"/>
  <c r="T34" i="34"/>
  <c r="T35" i="34"/>
  <c r="U35" i="34" s="1"/>
  <c r="V35" i="34" s="1"/>
  <c r="T36" i="34"/>
  <c r="T37" i="34"/>
  <c r="U37" i="34" s="1"/>
  <c r="V37" i="34" s="1"/>
  <c r="T10" i="33"/>
  <c r="T11" i="33"/>
  <c r="T12" i="33"/>
  <c r="CZH4" i="91" s="1"/>
  <c r="T13" i="33"/>
  <c r="T14" i="33"/>
  <c r="DAD4" i="91" s="1"/>
  <c r="T15" i="33"/>
  <c r="T16" i="33"/>
  <c r="DAZ4" i="91" s="1"/>
  <c r="T17" i="33"/>
  <c r="DBK4" i="91" s="1"/>
  <c r="T18" i="33"/>
  <c r="DBV4" i="91" s="1"/>
  <c r="T19" i="33"/>
  <c r="T20" i="33"/>
  <c r="DCR4" i="91" s="1"/>
  <c r="T21" i="33"/>
  <c r="T22" i="33"/>
  <c r="DDN4" i="91" s="1"/>
  <c r="T23" i="33"/>
  <c r="DDY4" i="91" s="1"/>
  <c r="T24" i="33"/>
  <c r="DEJ4" i="91" s="1"/>
  <c r="T25" i="33"/>
  <c r="T26" i="33"/>
  <c r="T13" i="32"/>
  <c r="U13" i="32" s="1"/>
  <c r="T14" i="32"/>
  <c r="U14" i="32" s="1"/>
  <c r="V14" i="32" s="1"/>
  <c r="T15" i="32"/>
  <c r="U15" i="32" s="1"/>
  <c r="V15" i="32" s="1"/>
  <c r="T16" i="32"/>
  <c r="U16" i="32" s="1"/>
  <c r="V16" i="32" s="1"/>
  <c r="T17" i="32"/>
  <c r="U17" i="32" s="1"/>
  <c r="V17" i="32" s="1"/>
  <c r="T18" i="32"/>
  <c r="U18" i="32" s="1"/>
  <c r="V18" i="32" s="1"/>
  <c r="T19" i="32"/>
  <c r="U19" i="32" s="1"/>
  <c r="V19" i="32" s="1"/>
  <c r="T20" i="32"/>
  <c r="U20" i="32" s="1"/>
  <c r="V20" i="32" s="1"/>
  <c r="T21" i="32"/>
  <c r="U21" i="32" s="1"/>
  <c r="V21" i="32" s="1"/>
  <c r="T22" i="32"/>
  <c r="U22" i="32" s="1"/>
  <c r="V22" i="32" s="1"/>
  <c r="T23" i="32"/>
  <c r="U23" i="32" s="1"/>
  <c r="V23" i="32" s="1"/>
  <c r="T24" i="32"/>
  <c r="U24" i="32" s="1"/>
  <c r="V24" i="32" s="1"/>
  <c r="T25" i="32"/>
  <c r="U25" i="32" s="1"/>
  <c r="V25" i="32" s="1"/>
  <c r="T26" i="32"/>
  <c r="U26" i="32" s="1"/>
  <c r="V26" i="32" s="1"/>
  <c r="T27" i="32"/>
  <c r="U27" i="32" s="1"/>
  <c r="V27" i="32" s="1"/>
  <c r="T28" i="32"/>
  <c r="U28" i="32" s="1"/>
  <c r="V28" i="32" s="1"/>
  <c r="T29" i="32"/>
  <c r="U29" i="32" s="1"/>
  <c r="V29" i="32" s="1"/>
  <c r="T30" i="32"/>
  <c r="U30" i="32" s="1"/>
  <c r="V30" i="32" s="1"/>
  <c r="T31" i="32"/>
  <c r="U31" i="32" s="1"/>
  <c r="V31" i="32" s="1"/>
  <c r="T32" i="32"/>
  <c r="U32" i="32" s="1"/>
  <c r="V32" i="32" s="1"/>
  <c r="I66" i="1" l="1"/>
  <c r="U12" i="37"/>
  <c r="V12" i="37" s="1"/>
  <c r="DFF4" i="91"/>
  <c r="T28" i="33"/>
  <c r="CYL4" i="91"/>
  <c r="V22" i="38"/>
  <c r="C8" i="38"/>
  <c r="L8" i="38" s="1"/>
  <c r="S8" i="38" s="1"/>
  <c r="V18" i="36"/>
  <c r="C8" i="36"/>
  <c r="L8" i="36" s="1"/>
  <c r="S8" i="36" s="1"/>
  <c r="V16" i="35"/>
  <c r="C8" i="35"/>
  <c r="L8" i="35" s="1"/>
  <c r="S8" i="35" s="1"/>
  <c r="V23" i="34"/>
  <c r="U21" i="33"/>
  <c r="V21" i="33" s="1"/>
  <c r="DDC4" i="91"/>
  <c r="U13" i="33"/>
  <c r="V13" i="33" s="1"/>
  <c r="CZS4" i="91"/>
  <c r="U15" i="37"/>
  <c r="V15" i="37" s="1"/>
  <c r="DIJ4" i="91"/>
  <c r="U11" i="37"/>
  <c r="V11" i="37" s="1"/>
  <c r="DGR4" i="91"/>
  <c r="U19" i="33"/>
  <c r="V19" i="33" s="1"/>
  <c r="DCG4" i="91"/>
  <c r="U11" i="33"/>
  <c r="V11" i="33" s="1"/>
  <c r="CYW4" i="91"/>
  <c r="U18" i="37"/>
  <c r="V18" i="37" s="1"/>
  <c r="DJQ4" i="91"/>
  <c r="U14" i="37"/>
  <c r="V14" i="37" s="1"/>
  <c r="DHY4" i="91"/>
  <c r="U15" i="33"/>
  <c r="V15" i="33" s="1"/>
  <c r="DAO4" i="91"/>
  <c r="U10" i="37"/>
  <c r="V10" i="37" s="1"/>
  <c r="DGG4" i="91"/>
  <c r="U25" i="33"/>
  <c r="V25" i="33" s="1"/>
  <c r="DEU4" i="91"/>
  <c r="U17" i="37"/>
  <c r="V17" i="37" s="1"/>
  <c r="DJF4" i="91"/>
  <c r="U16" i="37"/>
  <c r="V16" i="37" s="1"/>
  <c r="DIU4" i="91"/>
  <c r="U9" i="37"/>
  <c r="DFV4" i="91"/>
  <c r="U14" i="33"/>
  <c r="V14" i="33" s="1"/>
  <c r="U18" i="34"/>
  <c r="V18" i="34" s="1"/>
  <c r="U24" i="33"/>
  <c r="V24" i="33" s="1"/>
  <c r="U17" i="34"/>
  <c r="V17" i="34" s="1"/>
  <c r="V13" i="32"/>
  <c r="C8" i="32"/>
  <c r="L8" i="32" s="1"/>
  <c r="CXP4" i="91" s="1"/>
  <c r="U10" i="33"/>
  <c r="V10" i="33" s="1"/>
  <c r="U34" i="34"/>
  <c r="V34" i="34" s="1"/>
  <c r="U16" i="34"/>
  <c r="V16" i="34" s="1"/>
  <c r="V13" i="38"/>
  <c r="U20" i="33"/>
  <c r="V20" i="33" s="1"/>
  <c r="U23" i="33"/>
  <c r="V23" i="33" s="1"/>
  <c r="U16" i="33"/>
  <c r="V16" i="33" s="1"/>
  <c r="U33" i="34"/>
  <c r="V33" i="34" s="1"/>
  <c r="U27" i="34"/>
  <c r="V27" i="34" s="1"/>
  <c r="U26" i="33"/>
  <c r="V26" i="33" s="1"/>
  <c r="U32" i="34"/>
  <c r="V32" i="34" s="1"/>
  <c r="U26" i="34"/>
  <c r="V26" i="34" s="1"/>
  <c r="U12" i="33"/>
  <c r="V12" i="33" s="1"/>
  <c r="U31" i="34"/>
  <c r="V31" i="34" s="1"/>
  <c r="U25" i="34"/>
  <c r="V25" i="34" s="1"/>
  <c r="U14" i="34"/>
  <c r="U30" i="34"/>
  <c r="V30" i="34" s="1"/>
  <c r="U24" i="34"/>
  <c r="V24" i="34" s="1"/>
  <c r="V13" i="34"/>
  <c r="U22" i="33"/>
  <c r="V22" i="33" s="1"/>
  <c r="U18" i="33"/>
  <c r="V18" i="33" s="1"/>
  <c r="U36" i="34"/>
  <c r="V36" i="34" s="1"/>
  <c r="V13" i="35"/>
  <c r="V13" i="36"/>
  <c r="U13" i="37"/>
  <c r="T20" i="37"/>
  <c r="U17" i="33"/>
  <c r="V9" i="37"/>
  <c r="DJR4" i="91" l="1"/>
  <c r="DFK4" i="91"/>
  <c r="DFI4" i="91"/>
  <c r="C8" i="34"/>
  <c r="L8" i="34" s="1"/>
  <c r="S8" i="34" s="1"/>
  <c r="S8" i="32"/>
  <c r="I109" i="1" s="1"/>
  <c r="B109" i="1"/>
  <c r="I129" i="1"/>
  <c r="B129" i="1"/>
  <c r="I130" i="1"/>
  <c r="B130" i="1"/>
  <c r="I111" i="1"/>
  <c r="B111" i="1"/>
  <c r="V14" i="34"/>
  <c r="V13" i="37"/>
  <c r="V20" i="37" s="1"/>
  <c r="I62" i="1" s="1"/>
  <c r="U20" i="37"/>
  <c r="U28" i="33"/>
  <c r="V17" i="33"/>
  <c r="V28" i="33" s="1"/>
  <c r="I61" i="1" s="1"/>
  <c r="T13" i="30"/>
  <c r="U13" i="30" s="1"/>
  <c r="T9" i="31"/>
  <c r="T10" i="31"/>
  <c r="T11" i="31"/>
  <c r="CSJ4" i="91" s="1"/>
  <c r="T12" i="31"/>
  <c r="DFG4" i="91" l="1"/>
  <c r="U9" i="31"/>
  <c r="CRN4" i="91"/>
  <c r="U12" i="31"/>
  <c r="V12" i="31" s="1"/>
  <c r="CSU4" i="91"/>
  <c r="U10" i="31"/>
  <c r="V10" i="31" s="1"/>
  <c r="CRY4" i="91"/>
  <c r="I110" i="1"/>
  <c r="B110" i="1"/>
  <c r="V13" i="30"/>
  <c r="T14" i="31"/>
  <c r="V9" i="31"/>
  <c r="U11" i="31"/>
  <c r="V11" i="31" s="1"/>
  <c r="T14" i="30"/>
  <c r="U14" i="30" s="1"/>
  <c r="V14" i="30" s="1"/>
  <c r="T15" i="30"/>
  <c r="U15" i="30" s="1"/>
  <c r="V15" i="30" s="1"/>
  <c r="T16" i="30"/>
  <c r="U16" i="30" s="1"/>
  <c r="V16" i="30" s="1"/>
  <c r="T17" i="30"/>
  <c r="U17" i="30" s="1"/>
  <c r="V17" i="30" s="1"/>
  <c r="V14" i="31" l="1"/>
  <c r="I52" i="1" s="1"/>
  <c r="C8" i="30"/>
  <c r="L8" i="30" s="1"/>
  <c r="CSV4" i="91" s="1"/>
  <c r="U14" i="31"/>
  <c r="T13" i="28"/>
  <c r="U13" i="28" s="1"/>
  <c r="T9" i="29"/>
  <c r="T10" i="29"/>
  <c r="T11" i="29"/>
  <c r="CPU4" i="91" s="1"/>
  <c r="T12" i="29"/>
  <c r="T13" i="29"/>
  <c r="T14" i="29"/>
  <c r="U10" i="29" l="1"/>
  <c r="V10" i="29" s="1"/>
  <c r="CPJ4" i="91"/>
  <c r="U12" i="29"/>
  <c r="V12" i="29" s="1"/>
  <c r="CQF4" i="91"/>
  <c r="U9" i="29"/>
  <c r="V9" i="29" s="1"/>
  <c r="COY4" i="91"/>
  <c r="U14" i="29"/>
  <c r="V14" i="29" s="1"/>
  <c r="CRB4" i="91"/>
  <c r="U13" i="29"/>
  <c r="V13" i="29" s="1"/>
  <c r="CQQ4" i="91"/>
  <c r="S8" i="30"/>
  <c r="I99" i="1" s="1"/>
  <c r="B99" i="1"/>
  <c r="V13" i="28"/>
  <c r="T16" i="29"/>
  <c r="U11" i="29"/>
  <c r="V11" i="29" s="1"/>
  <c r="T14" i="28"/>
  <c r="U14" i="28" s="1"/>
  <c r="V14" i="28" s="1"/>
  <c r="T15" i="28"/>
  <c r="U15" i="28" s="1"/>
  <c r="V15" i="28" s="1"/>
  <c r="T16" i="28"/>
  <c r="U16" i="28" s="1"/>
  <c r="V16" i="28" s="1"/>
  <c r="T17" i="28"/>
  <c r="U17" i="28" s="1"/>
  <c r="V17" i="28" s="1"/>
  <c r="T18" i="28"/>
  <c r="U18" i="28" s="1"/>
  <c r="V18" i="28" s="1"/>
  <c r="T19" i="28"/>
  <c r="U19" i="28"/>
  <c r="V19" i="28" s="1"/>
  <c r="T20" i="28"/>
  <c r="U20" i="28" s="1"/>
  <c r="V20" i="28" s="1"/>
  <c r="V16" i="29" l="1"/>
  <c r="I39" i="1" s="1"/>
  <c r="U16" i="29"/>
  <c r="C8" i="28"/>
  <c r="L8" i="28" s="1"/>
  <c r="CRC4" i="91" s="1"/>
  <c r="T13" i="27"/>
  <c r="U13" i="27" s="1"/>
  <c r="T9" i="26"/>
  <c r="T14" i="27"/>
  <c r="U14" i="27" s="1"/>
  <c r="V14" i="27" s="1"/>
  <c r="T15" i="27"/>
  <c r="U15" i="27" s="1"/>
  <c r="V15" i="27" s="1"/>
  <c r="T16" i="27"/>
  <c r="U16" i="27" s="1"/>
  <c r="V16" i="27" s="1"/>
  <c r="T17" i="27"/>
  <c r="U17" i="27" s="1"/>
  <c r="V17" i="27" s="1"/>
  <c r="T18" i="27"/>
  <c r="U18" i="27" s="1"/>
  <c r="V18" i="27" s="1"/>
  <c r="T19" i="27"/>
  <c r="U19" i="27" s="1"/>
  <c r="V19" i="27" s="1"/>
  <c r="T20" i="27"/>
  <c r="U20" i="27" s="1"/>
  <c r="V20" i="27" s="1"/>
  <c r="T21" i="27"/>
  <c r="U21" i="27" s="1"/>
  <c r="V21" i="27" s="1"/>
  <c r="T22" i="27"/>
  <c r="U22" i="27" s="1"/>
  <c r="V22" i="27" s="1"/>
  <c r="T23" i="27"/>
  <c r="U23" i="27" s="1"/>
  <c r="V23" i="27" s="1"/>
  <c r="T24" i="27"/>
  <c r="U24" i="27" s="1"/>
  <c r="V24" i="27" s="1"/>
  <c r="T25" i="27"/>
  <c r="U25" i="27" s="1"/>
  <c r="V25" i="27" s="1"/>
  <c r="T26" i="27"/>
  <c r="U26" i="27" s="1"/>
  <c r="V26" i="27" s="1"/>
  <c r="T27" i="27"/>
  <c r="U27" i="27" s="1"/>
  <c r="V27" i="27" s="1"/>
  <c r="T28" i="27"/>
  <c r="U28" i="27" s="1"/>
  <c r="V28" i="27" s="1"/>
  <c r="T29" i="27"/>
  <c r="U29" i="27" s="1"/>
  <c r="V29" i="27" s="1"/>
  <c r="T30" i="27"/>
  <c r="U30" i="27" s="1"/>
  <c r="V30" i="27" s="1"/>
  <c r="T31" i="27"/>
  <c r="U31" i="27" s="1"/>
  <c r="V31" i="27" s="1"/>
  <c r="T32" i="27"/>
  <c r="U32" i="27" s="1"/>
  <c r="V32" i="27" s="1"/>
  <c r="T33" i="27"/>
  <c r="U33" i="27" s="1"/>
  <c r="V33" i="27" s="1"/>
  <c r="T34" i="27"/>
  <c r="U34" i="27" s="1"/>
  <c r="V34" i="27" s="1"/>
  <c r="T35" i="27"/>
  <c r="U35" i="27" s="1"/>
  <c r="V35" i="27" s="1"/>
  <c r="T36" i="27"/>
  <c r="U36" i="27" s="1"/>
  <c r="V36" i="27" s="1"/>
  <c r="T37" i="27"/>
  <c r="U37" i="27" s="1"/>
  <c r="V37" i="27" s="1"/>
  <c r="T38" i="27"/>
  <c r="U38" i="27" s="1"/>
  <c r="V38" i="27" s="1"/>
  <c r="T39" i="27"/>
  <c r="U39" i="27" s="1"/>
  <c r="V39" i="27" s="1"/>
  <c r="T40" i="27"/>
  <c r="U40" i="27" s="1"/>
  <c r="V40" i="27" s="1"/>
  <c r="T41" i="27"/>
  <c r="U41" i="27" s="1"/>
  <c r="V41" i="27" s="1"/>
  <c r="T42" i="27"/>
  <c r="U42" i="27" s="1"/>
  <c r="V42" i="27" s="1"/>
  <c r="U9" i="26" l="1"/>
  <c r="V9" i="26" s="1"/>
  <c r="CTG4" i="91"/>
  <c r="C8" i="27"/>
  <c r="S8" i="28"/>
  <c r="I84" i="1" s="1"/>
  <c r="B84" i="1"/>
  <c r="L8" i="27"/>
  <c r="CXN4" i="91" s="1"/>
  <c r="V13" i="27"/>
  <c r="T10" i="26"/>
  <c r="T11" i="26"/>
  <c r="T12" i="26"/>
  <c r="T13" i="26"/>
  <c r="T14" i="26"/>
  <c r="T15" i="26"/>
  <c r="T16" i="26"/>
  <c r="T17" i="26"/>
  <c r="T18" i="26"/>
  <c r="T19" i="26"/>
  <c r="CXM4" i="91" s="1"/>
  <c r="U17" i="26" l="1"/>
  <c r="V17" i="26" s="1"/>
  <c r="CWQ4" i="91"/>
  <c r="U14" i="26"/>
  <c r="V14" i="26" s="1"/>
  <c r="CVJ4" i="91"/>
  <c r="U10" i="26"/>
  <c r="V10" i="26" s="1"/>
  <c r="CTR4" i="91"/>
  <c r="U16" i="26"/>
  <c r="V16" i="26" s="1"/>
  <c r="CWF4" i="91"/>
  <c r="U15" i="26"/>
  <c r="V15" i="26" s="1"/>
  <c r="CVU4" i="91"/>
  <c r="U13" i="26"/>
  <c r="V13" i="26" s="1"/>
  <c r="CUY4" i="91"/>
  <c r="U18" i="26"/>
  <c r="V18" i="26" s="1"/>
  <c r="CXB4" i="91"/>
  <c r="U19" i="26"/>
  <c r="V19" i="26" s="1"/>
  <c r="U12" i="26"/>
  <c r="V12" i="26" s="1"/>
  <c r="V21" i="26" s="1"/>
  <c r="I60" i="1" s="1"/>
  <c r="CUN4" i="91"/>
  <c r="U11" i="26"/>
  <c r="V11" i="26" s="1"/>
  <c r="CUC4" i="91"/>
  <c r="S8" i="27"/>
  <c r="I108" i="1" s="1"/>
  <c r="B108" i="1"/>
  <c r="T21" i="26"/>
  <c r="T13" i="25"/>
  <c r="U13" i="25" s="1"/>
  <c r="T14" i="25"/>
  <c r="U14" i="25" s="1"/>
  <c r="V14" i="25" s="1"/>
  <c r="T15" i="25"/>
  <c r="U15" i="25" s="1"/>
  <c r="V15" i="25" s="1"/>
  <c r="T16" i="25"/>
  <c r="U16" i="25" s="1"/>
  <c r="V16" i="25" s="1"/>
  <c r="T17" i="25"/>
  <c r="U17" i="25" s="1"/>
  <c r="V17" i="25" s="1"/>
  <c r="T18" i="25"/>
  <c r="U18" i="25"/>
  <c r="V18" i="25"/>
  <c r="T19" i="25"/>
  <c r="U19" i="25" s="1"/>
  <c r="V19" i="25" s="1"/>
  <c r="T20" i="25"/>
  <c r="U20" i="25" s="1"/>
  <c r="V20" i="25" s="1"/>
  <c r="T21" i="25"/>
  <c r="U21" i="25" s="1"/>
  <c r="V21" i="25" s="1"/>
  <c r="T22" i="25"/>
  <c r="U22" i="25" s="1"/>
  <c r="V22" i="25" s="1"/>
  <c r="T23" i="25"/>
  <c r="U23" i="25" s="1"/>
  <c r="V23" i="25" s="1"/>
  <c r="T24" i="25"/>
  <c r="U24" i="25"/>
  <c r="V24" i="25" s="1"/>
  <c r="T25" i="25"/>
  <c r="U25" i="25" s="1"/>
  <c r="V25" i="25" s="1"/>
  <c r="T26" i="25"/>
  <c r="U26" i="25" s="1"/>
  <c r="V26" i="25" s="1"/>
  <c r="T27" i="25"/>
  <c r="U27" i="25" s="1"/>
  <c r="V27" i="25" s="1"/>
  <c r="T28" i="25"/>
  <c r="U28" i="25" s="1"/>
  <c r="V28" i="25" s="1"/>
  <c r="T29" i="25"/>
  <c r="U29" i="25"/>
  <c r="V29" i="25" s="1"/>
  <c r="T30" i="25"/>
  <c r="U30" i="25" s="1"/>
  <c r="V30" i="25" s="1"/>
  <c r="T31" i="25"/>
  <c r="U31" i="25" s="1"/>
  <c r="V31" i="25" s="1"/>
  <c r="T32" i="25"/>
  <c r="U32" i="25" s="1"/>
  <c r="V32" i="25" s="1"/>
  <c r="U21" i="26" l="1"/>
  <c r="V13" i="25"/>
  <c r="C8" i="25"/>
  <c r="L8" i="25" s="1"/>
  <c r="CON4" i="91" s="1"/>
  <c r="T12" i="24"/>
  <c r="CKG4" i="91" s="1"/>
  <c r="T13" i="24"/>
  <c r="CKR4" i="91" s="1"/>
  <c r="S8" i="25" l="1"/>
  <c r="I81" i="1" s="1"/>
  <c r="B81" i="1"/>
  <c r="T10" i="7"/>
  <c r="T13" i="8"/>
  <c r="U13" i="8" s="1"/>
  <c r="T9" i="9"/>
  <c r="T9" i="10"/>
  <c r="ASA4" i="91" s="1"/>
  <c r="T10" i="11"/>
  <c r="T14" i="12"/>
  <c r="U14" i="12" s="1"/>
  <c r="V14" i="12" s="1"/>
  <c r="T14" i="13"/>
  <c r="U14" i="13" s="1"/>
  <c r="V14" i="13" s="1"/>
  <c r="T9" i="14"/>
  <c r="T9" i="15"/>
  <c r="BBC4" i="91" s="1"/>
  <c r="T14" i="16"/>
  <c r="U14" i="16" s="1"/>
  <c r="V14" i="16" s="1"/>
  <c r="T17" i="17"/>
  <c r="U17" i="17" s="1"/>
  <c r="V17" i="17" s="1"/>
  <c r="T11" i="18"/>
  <c r="BFZ4" i="91" s="1"/>
  <c r="T15" i="19"/>
  <c r="T14" i="20"/>
  <c r="BPT4" i="91" s="1"/>
  <c r="T21" i="21"/>
  <c r="T31" i="22"/>
  <c r="CAJ4" i="91" s="1"/>
  <c r="T13" i="22"/>
  <c r="BTP4" i="91" s="1"/>
  <c r="T21" i="22"/>
  <c r="J9" i="24"/>
  <c r="T9" i="24"/>
  <c r="CIZ4" i="91" s="1"/>
  <c r="U9" i="24"/>
  <c r="V9" i="24" s="1"/>
  <c r="J10" i="24"/>
  <c r="T10" i="24"/>
  <c r="J11" i="24"/>
  <c r="T11" i="24"/>
  <c r="U12" i="24"/>
  <c r="V12" i="24" s="1"/>
  <c r="J13" i="24"/>
  <c r="U13" i="24"/>
  <c r="V13" i="24" s="1"/>
  <c r="J14" i="24"/>
  <c r="T14" i="24"/>
  <c r="J15" i="24"/>
  <c r="T15" i="24"/>
  <c r="J16" i="24"/>
  <c r="T16" i="24"/>
  <c r="J17" i="24"/>
  <c r="T17" i="24"/>
  <c r="J18" i="24"/>
  <c r="T18" i="24"/>
  <c r="J19" i="24"/>
  <c r="T19" i="24"/>
  <c r="J20" i="24"/>
  <c r="T20" i="24"/>
  <c r="J21" i="24"/>
  <c r="T21" i="24"/>
  <c r="J22" i="24"/>
  <c r="T22" i="24"/>
  <c r="U18" i="24" l="1"/>
  <c r="V18" i="24" s="1"/>
  <c r="CMU4" i="91"/>
  <c r="U10" i="11"/>
  <c r="V10" i="11" s="1"/>
  <c r="AXP4" i="91"/>
  <c r="U14" i="24"/>
  <c r="V14" i="24" s="1"/>
  <c r="CLC4" i="91"/>
  <c r="U21" i="24"/>
  <c r="V21" i="24" s="1"/>
  <c r="COB4" i="91"/>
  <c r="U9" i="9"/>
  <c r="V9" i="9" s="1"/>
  <c r="AQI4" i="91"/>
  <c r="U17" i="24"/>
  <c r="V17" i="24" s="1"/>
  <c r="CMJ4" i="91"/>
  <c r="U22" i="24"/>
  <c r="V22" i="24" s="1"/>
  <c r="COM4" i="91"/>
  <c r="U16" i="24"/>
  <c r="V16" i="24" s="1"/>
  <c r="CLY4" i="91"/>
  <c r="U21" i="22"/>
  <c r="BWO4" i="91"/>
  <c r="U9" i="14"/>
  <c r="V9" i="14" s="1"/>
  <c r="BAG4" i="91"/>
  <c r="U20" i="24"/>
  <c r="V20" i="24" s="1"/>
  <c r="CNQ4" i="91"/>
  <c r="U11" i="24"/>
  <c r="V11" i="24" s="1"/>
  <c r="V24" i="24" s="1"/>
  <c r="I36" i="1" s="1"/>
  <c r="CJV4" i="91"/>
  <c r="U19" i="24"/>
  <c r="V19" i="24" s="1"/>
  <c r="CNF4" i="91"/>
  <c r="U15" i="24"/>
  <c r="V15" i="24" s="1"/>
  <c r="CLN4" i="91"/>
  <c r="U10" i="24"/>
  <c r="V10" i="24" s="1"/>
  <c r="CJK4" i="91"/>
  <c r="U10" i="7"/>
  <c r="V10" i="7" s="1"/>
  <c r="AJB4" i="91"/>
  <c r="V13" i="8"/>
  <c r="T24" i="24"/>
  <c r="U11" i="18"/>
  <c r="U9" i="10"/>
  <c r="T11" i="10"/>
  <c r="T13" i="23"/>
  <c r="U13" i="23" s="1"/>
  <c r="T14" i="23"/>
  <c r="U14" i="23" s="1"/>
  <c r="V14" i="23" s="1"/>
  <c r="T15" i="23"/>
  <c r="U15" i="23" s="1"/>
  <c r="V15" i="23" s="1"/>
  <c r="T16" i="23"/>
  <c r="U16" i="23" s="1"/>
  <c r="V16" i="23" s="1"/>
  <c r="T17" i="23"/>
  <c r="U17" i="23" s="1"/>
  <c r="V17" i="23" s="1"/>
  <c r="T18" i="23"/>
  <c r="U18" i="23" s="1"/>
  <c r="V18" i="23" s="1"/>
  <c r="T19" i="23"/>
  <c r="U19" i="23" s="1"/>
  <c r="V19" i="23" s="1"/>
  <c r="T20" i="23"/>
  <c r="U20" i="23" s="1"/>
  <c r="V20" i="23" s="1"/>
  <c r="T21" i="23"/>
  <c r="U21" i="23" s="1"/>
  <c r="V21" i="23" s="1"/>
  <c r="T22" i="23"/>
  <c r="U22" i="23" s="1"/>
  <c r="V22" i="23" s="1"/>
  <c r="T23" i="23"/>
  <c r="U23" i="23" s="1"/>
  <c r="V23" i="23" s="1"/>
  <c r="T24" i="23"/>
  <c r="U24" i="23" s="1"/>
  <c r="T25" i="23"/>
  <c r="U25" i="23" s="1"/>
  <c r="V25" i="23" s="1"/>
  <c r="T26" i="23"/>
  <c r="U26" i="23" s="1"/>
  <c r="V26" i="23" s="1"/>
  <c r="T27" i="23"/>
  <c r="U27" i="23" s="1"/>
  <c r="V27" i="23" s="1"/>
  <c r="T28" i="23"/>
  <c r="U28" i="23" s="1"/>
  <c r="V28" i="23" s="1"/>
  <c r="T29" i="23"/>
  <c r="U29" i="23" s="1"/>
  <c r="V29" i="23" s="1"/>
  <c r="T30" i="23"/>
  <c r="U30" i="23" s="1"/>
  <c r="V30" i="23" s="1"/>
  <c r="T31" i="23"/>
  <c r="U31" i="23" s="1"/>
  <c r="V31" i="23" s="1"/>
  <c r="T32" i="23"/>
  <c r="U32" i="23" s="1"/>
  <c r="V32" i="23" s="1"/>
  <c r="T33" i="23"/>
  <c r="U33" i="23" s="1"/>
  <c r="V33" i="23" s="1"/>
  <c r="T34" i="23"/>
  <c r="U34" i="23" s="1"/>
  <c r="V34" i="23" s="1"/>
  <c r="T35" i="23"/>
  <c r="U35" i="23" s="1"/>
  <c r="V35" i="23" s="1"/>
  <c r="T36" i="23"/>
  <c r="U36" i="23" s="1"/>
  <c r="V36" i="23" s="1"/>
  <c r="T37" i="23"/>
  <c r="U37" i="23" s="1"/>
  <c r="V37" i="23" s="1"/>
  <c r="T38" i="23"/>
  <c r="U38" i="23" s="1"/>
  <c r="V38" i="23" s="1"/>
  <c r="T39" i="23"/>
  <c r="U39" i="23"/>
  <c r="V39" i="23" s="1"/>
  <c r="T40" i="23"/>
  <c r="U40" i="23" s="1"/>
  <c r="U24" i="24" l="1"/>
  <c r="C8" i="23"/>
  <c r="L8" i="23" s="1"/>
  <c r="S8" i="23" s="1"/>
  <c r="V13" i="23"/>
  <c r="V24" i="23"/>
  <c r="F47" i="23"/>
  <c r="V40" i="23"/>
  <c r="F48" i="23"/>
  <c r="V11" i="18"/>
  <c r="V9" i="10"/>
  <c r="T9" i="22"/>
  <c r="BRX4" i="91" s="1"/>
  <c r="T10" i="22"/>
  <c r="T11" i="22"/>
  <c r="T12" i="22"/>
  <c r="U13" i="22"/>
  <c r="V13" i="22" s="1"/>
  <c r="T14" i="22"/>
  <c r="T15" i="22"/>
  <c r="T16" i="22"/>
  <c r="T18" i="22"/>
  <c r="T19" i="22"/>
  <c r="T20" i="22"/>
  <c r="V21" i="22"/>
  <c r="T22" i="22"/>
  <c r="BWZ4" i="91" s="1"/>
  <c r="U22" i="22"/>
  <c r="V22" i="22" s="1"/>
  <c r="T23" i="22"/>
  <c r="T24" i="22"/>
  <c r="T26" i="22"/>
  <c r="BYG4" i="91" s="1"/>
  <c r="T27" i="22"/>
  <c r="T28" i="22"/>
  <c r="T29" i="22"/>
  <c r="T30" i="22"/>
  <c r="BZY4" i="91" s="1"/>
  <c r="U31" i="22"/>
  <c r="V31" i="22" s="1"/>
  <c r="T32" i="22"/>
  <c r="T33" i="22"/>
  <c r="T34" i="22"/>
  <c r="T35" i="22"/>
  <c r="T36" i="22"/>
  <c r="U26" i="22" l="1"/>
  <c r="V26" i="22" s="1"/>
  <c r="CCN4" i="91"/>
  <c r="U14" i="22"/>
  <c r="BUA4" i="91"/>
  <c r="U28" i="22"/>
  <c r="BZC4" i="91"/>
  <c r="U12" i="22"/>
  <c r="V12" i="22" s="1"/>
  <c r="BTE4" i="91"/>
  <c r="U32" i="22"/>
  <c r="V32" i="22" s="1"/>
  <c r="CAU4" i="91"/>
  <c r="U23" i="22"/>
  <c r="V23" i="22" s="1"/>
  <c r="BXK4" i="91"/>
  <c r="U29" i="22"/>
  <c r="V29" i="22" s="1"/>
  <c r="BZN4" i="91"/>
  <c r="U36" i="22"/>
  <c r="V36" i="22" s="1"/>
  <c r="CCM4" i="91"/>
  <c r="U35" i="22"/>
  <c r="V35" i="22" s="1"/>
  <c r="CCB4" i="91"/>
  <c r="U27" i="22"/>
  <c r="V27" i="22" s="1"/>
  <c r="BYR4" i="91"/>
  <c r="U20" i="22"/>
  <c r="V20" i="22" s="1"/>
  <c r="BWD4" i="91"/>
  <c r="U11" i="22"/>
  <c r="V11" i="22" s="1"/>
  <c r="BST4" i="91"/>
  <c r="U16" i="22"/>
  <c r="V16" i="22" s="1"/>
  <c r="BUW4" i="91"/>
  <c r="U34" i="22"/>
  <c r="V34" i="22" s="1"/>
  <c r="CBQ4" i="91"/>
  <c r="U19" i="22"/>
  <c r="V19" i="22" s="1"/>
  <c r="BVS4" i="91"/>
  <c r="U24" i="22"/>
  <c r="V24" i="22" s="1"/>
  <c r="BXV4" i="91"/>
  <c r="U15" i="22"/>
  <c r="V15" i="22" s="1"/>
  <c r="BUL4" i="91"/>
  <c r="U10" i="22"/>
  <c r="V10" i="22" s="1"/>
  <c r="BSI4" i="91"/>
  <c r="U33" i="22"/>
  <c r="V33" i="22" s="1"/>
  <c r="CBF4" i="91"/>
  <c r="U18" i="22"/>
  <c r="V18" i="22" s="1"/>
  <c r="BVH4" i="91"/>
  <c r="I98" i="1"/>
  <c r="B98" i="1"/>
  <c r="E48" i="23"/>
  <c r="E47" i="23"/>
  <c r="G47" i="23" s="1"/>
  <c r="V14" i="22"/>
  <c r="V28" i="22"/>
  <c r="U30" i="22"/>
  <c r="T48" i="22"/>
  <c r="U9" i="22"/>
  <c r="V9" i="22" s="1"/>
  <c r="T13" i="21"/>
  <c r="U13" i="21" s="1"/>
  <c r="T14" i="21"/>
  <c r="U14" i="21" s="1"/>
  <c r="V14" i="21" s="1"/>
  <c r="T15" i="21"/>
  <c r="U15" i="21" s="1"/>
  <c r="V15" i="21" s="1"/>
  <c r="T16" i="21"/>
  <c r="U16" i="21" s="1"/>
  <c r="V16" i="21" s="1"/>
  <c r="T17" i="21"/>
  <c r="U17" i="21" s="1"/>
  <c r="V17" i="21" s="1"/>
  <c r="T18" i="21"/>
  <c r="U18" i="21" s="1"/>
  <c r="V18" i="21" s="1"/>
  <c r="T19" i="21"/>
  <c r="U19" i="21" s="1"/>
  <c r="V19" i="21" s="1"/>
  <c r="T20" i="21"/>
  <c r="U20" i="21" s="1"/>
  <c r="V20" i="21" s="1"/>
  <c r="U21" i="21"/>
  <c r="V21" i="21" s="1"/>
  <c r="T22" i="21"/>
  <c r="U22" i="21" s="1"/>
  <c r="V22" i="21" s="1"/>
  <c r="T23" i="21"/>
  <c r="U23" i="21" s="1"/>
  <c r="V23" i="21" s="1"/>
  <c r="T24" i="21"/>
  <c r="T25" i="21"/>
  <c r="U25" i="21" s="1"/>
  <c r="V25" i="21" s="1"/>
  <c r="T26" i="21"/>
  <c r="U26" i="21" s="1"/>
  <c r="V26" i="21" s="1"/>
  <c r="T27" i="21"/>
  <c r="U27" i="21" s="1"/>
  <c r="V27" i="21" s="1"/>
  <c r="T28" i="21"/>
  <c r="U28" i="21" s="1"/>
  <c r="V28" i="21" s="1"/>
  <c r="T29" i="21"/>
  <c r="U29" i="21" s="1"/>
  <c r="V29" i="21" s="1"/>
  <c r="T30" i="21"/>
  <c r="U30" i="21" s="1"/>
  <c r="V30" i="21" s="1"/>
  <c r="T31" i="21"/>
  <c r="U31" i="21" s="1"/>
  <c r="V31" i="21" s="1"/>
  <c r="T32" i="21"/>
  <c r="U32" i="21" s="1"/>
  <c r="V32" i="21" s="1"/>
  <c r="T33" i="21"/>
  <c r="U33" i="21" s="1"/>
  <c r="V33" i="21" s="1"/>
  <c r="T34" i="21"/>
  <c r="U34" i="21" s="1"/>
  <c r="V34" i="21" s="1"/>
  <c r="T35" i="21"/>
  <c r="U35" i="21" s="1"/>
  <c r="V35" i="21" s="1"/>
  <c r="T36" i="21"/>
  <c r="U36" i="21" s="1"/>
  <c r="V36" i="21" s="1"/>
  <c r="T37" i="21"/>
  <c r="U37" i="21" s="1"/>
  <c r="V37" i="21" s="1"/>
  <c r="T38" i="21"/>
  <c r="U38" i="21" s="1"/>
  <c r="V38" i="21" s="1"/>
  <c r="L98" i="1" l="1"/>
  <c r="K98" i="1" s="1"/>
  <c r="F40" i="22"/>
  <c r="V13" i="21"/>
  <c r="K51" i="23"/>
  <c r="I51" i="23"/>
  <c r="J51" i="23"/>
  <c r="K50" i="23"/>
  <c r="J50" i="23"/>
  <c r="I50" i="23"/>
  <c r="H50" i="23"/>
  <c r="G48" i="23"/>
  <c r="V30" i="22"/>
  <c r="V48" i="22" s="1"/>
  <c r="I51" i="1" s="1"/>
  <c r="F41" i="22"/>
  <c r="U24" i="21"/>
  <c r="V24" i="21" s="1"/>
  <c r="U48" i="22"/>
  <c r="T9" i="20"/>
  <c r="T10" i="20"/>
  <c r="T11" i="20"/>
  <c r="T12" i="20"/>
  <c r="BOX4" i="91" s="1"/>
  <c r="U12" i="20"/>
  <c r="V12" i="20" s="1"/>
  <c r="T13" i="20"/>
  <c r="U14" i="20"/>
  <c r="V14" i="20" s="1"/>
  <c r="T15" i="20"/>
  <c r="T16" i="20"/>
  <c r="BQP4" i="91" s="1"/>
  <c r="T17" i="20"/>
  <c r="T18" i="20"/>
  <c r="BRL4" i="91" s="1"/>
  <c r="U18" i="20"/>
  <c r="V18" i="20" s="1"/>
  <c r="U10" i="20" l="1"/>
  <c r="V10" i="20" s="1"/>
  <c r="BOB4" i="91"/>
  <c r="U15" i="20"/>
  <c r="V15" i="20" s="1"/>
  <c r="BQE4" i="91"/>
  <c r="U13" i="20"/>
  <c r="V13" i="20" s="1"/>
  <c r="BPI4" i="91"/>
  <c r="U9" i="20"/>
  <c r="V9" i="20" s="1"/>
  <c r="BNQ4" i="91"/>
  <c r="U17" i="20"/>
  <c r="V17" i="20" s="1"/>
  <c r="BRA4" i="91"/>
  <c r="U11" i="20"/>
  <c r="V11" i="20" s="1"/>
  <c r="BOM4" i="91"/>
  <c r="C8" i="21"/>
  <c r="L8" i="21" s="1"/>
  <c r="BRM4" i="91" s="1"/>
  <c r="Y28" i="23"/>
  <c r="Y22" i="23"/>
  <c r="Y24" i="23"/>
  <c r="Y23" i="23"/>
  <c r="Y25" i="23"/>
  <c r="Y26" i="23"/>
  <c r="Y27" i="23"/>
  <c r="Y37" i="23"/>
  <c r="Y38" i="23"/>
  <c r="Y30" i="23"/>
  <c r="Y31" i="23"/>
  <c r="Y39" i="23"/>
  <c r="Y32" i="23"/>
  <c r="Y40" i="23"/>
  <c r="Y33" i="23"/>
  <c r="Y34" i="23"/>
  <c r="Y35" i="23"/>
  <c r="Y36" i="23"/>
  <c r="E41" i="22"/>
  <c r="E40" i="22"/>
  <c r="G40" i="22" s="1"/>
  <c r="T20" i="20"/>
  <c r="U16" i="20"/>
  <c r="V16" i="20" s="1"/>
  <c r="T13" i="19"/>
  <c r="U13" i="19" s="1"/>
  <c r="T14" i="19"/>
  <c r="U14" i="19" s="1"/>
  <c r="V14" i="19" s="1"/>
  <c r="U15" i="19"/>
  <c r="V15" i="19" s="1"/>
  <c r="T16" i="19"/>
  <c r="U16" i="19" s="1"/>
  <c r="V16" i="19" s="1"/>
  <c r="T17" i="19"/>
  <c r="U17" i="19" s="1"/>
  <c r="T18" i="19"/>
  <c r="U18" i="19" s="1"/>
  <c r="V18" i="19" s="1"/>
  <c r="T19" i="19"/>
  <c r="U19" i="19" s="1"/>
  <c r="V19" i="19" s="1"/>
  <c r="T20" i="19"/>
  <c r="U20" i="19" s="1"/>
  <c r="V20" i="19" s="1"/>
  <c r="T21" i="19"/>
  <c r="U21" i="19" s="1"/>
  <c r="V21" i="19" s="1"/>
  <c r="T22" i="19"/>
  <c r="U22" i="19" s="1"/>
  <c r="V22" i="19" s="1"/>
  <c r="T23" i="19"/>
  <c r="U23" i="19" s="1"/>
  <c r="V23" i="19" s="1"/>
  <c r="T24" i="19"/>
  <c r="U24" i="19" s="1"/>
  <c r="V24" i="19" s="1"/>
  <c r="T25" i="19"/>
  <c r="T26" i="19"/>
  <c r="U26" i="19" s="1"/>
  <c r="T27" i="19"/>
  <c r="U27" i="19" s="1"/>
  <c r="V27" i="19" s="1"/>
  <c r="T28" i="19"/>
  <c r="U28" i="19" s="1"/>
  <c r="V28" i="19" s="1"/>
  <c r="T29" i="19"/>
  <c r="U29" i="19" s="1"/>
  <c r="V29" i="19" s="1"/>
  <c r="T30" i="19"/>
  <c r="U30" i="19" s="1"/>
  <c r="V30" i="19" s="1"/>
  <c r="T31" i="19"/>
  <c r="U31" i="19" s="1"/>
  <c r="V31" i="19" s="1"/>
  <c r="T32" i="19"/>
  <c r="U32" i="19" s="1"/>
  <c r="V32" i="19" s="1"/>
  <c r="T33" i="19"/>
  <c r="U33" i="19" s="1"/>
  <c r="V33" i="19" s="1"/>
  <c r="T34" i="19"/>
  <c r="U34" i="19" s="1"/>
  <c r="T35" i="19"/>
  <c r="U35" i="19" s="1"/>
  <c r="V35" i="19" s="1"/>
  <c r="T36" i="19"/>
  <c r="U36" i="19" s="1"/>
  <c r="V36" i="19" s="1"/>
  <c r="V20" i="20" l="1"/>
  <c r="I56" i="1" s="1"/>
  <c r="S8" i="21"/>
  <c r="I125" i="1" s="1"/>
  <c r="B125" i="1"/>
  <c r="G41" i="22"/>
  <c r="L51" i="1"/>
  <c r="K51" i="1" s="1"/>
  <c r="V13" i="19"/>
  <c r="V17" i="19"/>
  <c r="K44" i="22"/>
  <c r="I44" i="22"/>
  <c r="I43" i="22"/>
  <c r="J43" i="22"/>
  <c r="Y20" i="22" s="1"/>
  <c r="K43" i="22"/>
  <c r="H43" i="22"/>
  <c r="J44" i="22"/>
  <c r="Y32" i="22" s="1"/>
  <c r="V34" i="19"/>
  <c r="F44" i="19"/>
  <c r="V26" i="19"/>
  <c r="U20" i="20"/>
  <c r="U25" i="19"/>
  <c r="V25" i="19" s="1"/>
  <c r="T9" i="18"/>
  <c r="BFD4" i="91" s="1"/>
  <c r="T10" i="18"/>
  <c r="BFO4" i="91" s="1"/>
  <c r="T12" i="18"/>
  <c r="BGK4" i="91" s="1"/>
  <c r="T13" i="18"/>
  <c r="BGV4" i="91" s="1"/>
  <c r="T14" i="18"/>
  <c r="BHG4" i="91" s="1"/>
  <c r="T15" i="18"/>
  <c r="BHR4" i="91" s="1"/>
  <c r="T16" i="18"/>
  <c r="BIC4" i="91" s="1"/>
  <c r="T18" i="18"/>
  <c r="T19" i="18"/>
  <c r="T20" i="18"/>
  <c r="T21" i="18"/>
  <c r="T22" i="18"/>
  <c r="T23" i="18"/>
  <c r="T24" i="18"/>
  <c r="T26" i="18"/>
  <c r="T27" i="18"/>
  <c r="T28" i="18"/>
  <c r="T29" i="18"/>
  <c r="BMT4" i="91" s="1"/>
  <c r="T30" i="18"/>
  <c r="U22" i="18" l="1"/>
  <c r="V22" i="18" s="1"/>
  <c r="BKF4" i="91"/>
  <c r="U20" i="18"/>
  <c r="BJJ4" i="91"/>
  <c r="U23" i="18"/>
  <c r="V23" i="18" s="1"/>
  <c r="BKQ4" i="91"/>
  <c r="U30" i="18"/>
  <c r="V30" i="18" s="1"/>
  <c r="BNE4" i="91"/>
  <c r="U21" i="18"/>
  <c r="V21" i="18" s="1"/>
  <c r="BJU4" i="91"/>
  <c r="U28" i="18"/>
  <c r="V28" i="18" s="1"/>
  <c r="BMI4" i="91"/>
  <c r="U19" i="18"/>
  <c r="BIY4" i="91"/>
  <c r="U27" i="18"/>
  <c r="V27" i="18" s="1"/>
  <c r="BLX4" i="91"/>
  <c r="U18" i="18"/>
  <c r="V18" i="18" s="1"/>
  <c r="BIN4" i="91"/>
  <c r="U26" i="18"/>
  <c r="V26" i="18" s="1"/>
  <c r="BLM4" i="91"/>
  <c r="U24" i="18"/>
  <c r="V24" i="18" s="1"/>
  <c r="BLB4" i="91"/>
  <c r="U29" i="18"/>
  <c r="T40" i="18"/>
  <c r="C8" i="19"/>
  <c r="L8" i="19" s="1"/>
  <c r="BNF4" i="91" s="1"/>
  <c r="Y21" i="22"/>
  <c r="Y19" i="22"/>
  <c r="Y24" i="22"/>
  <c r="Y23" i="22"/>
  <c r="Y18" i="22"/>
  <c r="Y22" i="22"/>
  <c r="Y31" i="22"/>
  <c r="Y26" i="22"/>
  <c r="Y28" i="22"/>
  <c r="Y34" i="22"/>
  <c r="Y35" i="22"/>
  <c r="Y36" i="22"/>
  <c r="Y33" i="22"/>
  <c r="Y30" i="22"/>
  <c r="Y27" i="22"/>
  <c r="Y29" i="22"/>
  <c r="F43" i="19"/>
  <c r="V19" i="18"/>
  <c r="U16" i="18"/>
  <c r="V16" i="18" s="1"/>
  <c r="U15" i="18"/>
  <c r="V15" i="18" s="1"/>
  <c r="U14" i="18"/>
  <c r="V14" i="18" s="1"/>
  <c r="U13" i="18"/>
  <c r="U12" i="18"/>
  <c r="V12" i="18" s="1"/>
  <c r="U10" i="18"/>
  <c r="V10" i="18" s="1"/>
  <c r="V20" i="18"/>
  <c r="U9" i="18"/>
  <c r="T13" i="17"/>
  <c r="U13" i="17" s="1"/>
  <c r="T14" i="17"/>
  <c r="U14" i="17" s="1"/>
  <c r="V14" i="17" s="1"/>
  <c r="T15" i="17"/>
  <c r="U15" i="17" s="1"/>
  <c r="V15" i="17" s="1"/>
  <c r="T16" i="17"/>
  <c r="U16" i="17" s="1"/>
  <c r="V16" i="17" s="1"/>
  <c r="T18" i="17"/>
  <c r="U18" i="17" s="1"/>
  <c r="T19" i="17"/>
  <c r="U19" i="17" s="1"/>
  <c r="V19" i="17" s="1"/>
  <c r="T20" i="17"/>
  <c r="U20" i="17" s="1"/>
  <c r="V20" i="17" s="1"/>
  <c r="T21" i="17"/>
  <c r="U21" i="17" s="1"/>
  <c r="V21" i="17" s="1"/>
  <c r="T22" i="17"/>
  <c r="U22" i="17" s="1"/>
  <c r="V22" i="17" s="1"/>
  <c r="T23" i="17"/>
  <c r="U23" i="17" s="1"/>
  <c r="V23" i="17" s="1"/>
  <c r="T24" i="17"/>
  <c r="U24" i="17" s="1"/>
  <c r="V24" i="17" s="1"/>
  <c r="T25" i="17"/>
  <c r="U25" i="17" s="1"/>
  <c r="V25" i="17" s="1"/>
  <c r="T26" i="17"/>
  <c r="U26" i="17" s="1"/>
  <c r="V26" i="17" s="1"/>
  <c r="T27" i="17"/>
  <c r="U27" i="17" s="1"/>
  <c r="V27" i="17" s="1"/>
  <c r="T28" i="17"/>
  <c r="U28" i="17" s="1"/>
  <c r="V28" i="17" s="1"/>
  <c r="T29" i="17"/>
  <c r="U29" i="17" s="1"/>
  <c r="V29" i="17" s="1"/>
  <c r="T30" i="17"/>
  <c r="U30" i="17" s="1"/>
  <c r="V30" i="17" s="1"/>
  <c r="T31" i="17"/>
  <c r="U31" i="17" s="1"/>
  <c r="V31" i="17" s="1"/>
  <c r="T32" i="17"/>
  <c r="U32" i="17" s="1"/>
  <c r="V32" i="17" s="1"/>
  <c r="T33" i="17"/>
  <c r="U33" i="17"/>
  <c r="V33" i="17" s="1"/>
  <c r="T34" i="17"/>
  <c r="U34" i="17" s="1"/>
  <c r="V34" i="17" s="1"/>
  <c r="T35" i="17"/>
  <c r="U35" i="17" s="1"/>
  <c r="V35" i="17" s="1"/>
  <c r="T36" i="17"/>
  <c r="U36" i="17" s="1"/>
  <c r="V36" i="17" s="1"/>
  <c r="T37" i="17"/>
  <c r="U37" i="17" s="1"/>
  <c r="V37" i="17" s="1"/>
  <c r="T38" i="17"/>
  <c r="U38" i="17" s="1"/>
  <c r="V38" i="17" s="1"/>
  <c r="T39" i="17"/>
  <c r="U39" i="17" s="1"/>
  <c r="V39" i="17" s="1"/>
  <c r="F33" i="18" l="1"/>
  <c r="V18" i="17"/>
  <c r="C8" i="17"/>
  <c r="L8" i="17" s="1"/>
  <c r="S8" i="17" s="1"/>
  <c r="S8" i="19"/>
  <c r="I88" i="1" s="1"/>
  <c r="B88" i="1"/>
  <c r="V29" i="18"/>
  <c r="U40" i="18"/>
  <c r="F34" i="18"/>
  <c r="E33" i="18" s="1"/>
  <c r="G33" i="18" s="1"/>
  <c r="G34" i="18" s="1"/>
  <c r="V13" i="17"/>
  <c r="E44" i="19"/>
  <c r="V13" i="18"/>
  <c r="E43" i="19"/>
  <c r="G43" i="19" s="1"/>
  <c r="V9" i="18"/>
  <c r="BEQ4" i="91" l="1"/>
  <c r="I107" i="1"/>
  <c r="B107" i="1"/>
  <c r="V40" i="18"/>
  <c r="I44" i="1" s="1"/>
  <c r="G44" i="19"/>
  <c r="L88" i="1"/>
  <c r="K88" i="1" s="1"/>
  <c r="L73" i="1" s="1"/>
  <c r="H36" i="18"/>
  <c r="I46" i="19"/>
  <c r="I47" i="19"/>
  <c r="K47" i="19"/>
  <c r="J46" i="19"/>
  <c r="Y24" i="19" s="1"/>
  <c r="K46" i="19"/>
  <c r="J47" i="19"/>
  <c r="Y32" i="19" s="1"/>
  <c r="H46" i="19"/>
  <c r="E34" i="18"/>
  <c r="T13" i="16"/>
  <c r="U13" i="16" s="1"/>
  <c r="C8" i="16" s="1"/>
  <c r="L8" i="16" s="1"/>
  <c r="S8" i="16" s="1"/>
  <c r="T15" i="16"/>
  <c r="U15" i="16" s="1"/>
  <c r="V15" i="16" s="1"/>
  <c r="T16" i="16"/>
  <c r="U16" i="16" s="1"/>
  <c r="V16" i="16" s="1"/>
  <c r="F6" i="1" l="1"/>
  <c r="K73" i="1"/>
  <c r="V13" i="16"/>
  <c r="BEO4" i="91"/>
  <c r="I37" i="18"/>
  <c r="K36" i="18"/>
  <c r="I36" i="18"/>
  <c r="J36" i="18"/>
  <c r="Y23" i="18" s="1"/>
  <c r="K37" i="18"/>
  <c r="J37" i="18"/>
  <c r="Y27" i="18" s="1"/>
  <c r="Y29" i="19"/>
  <c r="Y36" i="19"/>
  <c r="Y22" i="19"/>
  <c r="Y30" i="19"/>
  <c r="Y23" i="19"/>
  <c r="Y28" i="19"/>
  <c r="Y27" i="19"/>
  <c r="Y35" i="19"/>
  <c r="Y26" i="19"/>
  <c r="Y34" i="19"/>
  <c r="Y25" i="19"/>
  <c r="Y33" i="19"/>
  <c r="L44" i="1"/>
  <c r="K44" i="1" s="1"/>
  <c r="L32" i="1" s="1"/>
  <c r="U9" i="15"/>
  <c r="V9" i="15" s="1"/>
  <c r="T10" i="15"/>
  <c r="T11" i="15"/>
  <c r="T12" i="15"/>
  <c r="T13" i="15"/>
  <c r="T14" i="15"/>
  <c r="T15" i="15"/>
  <c r="BDQ4" i="91" s="1"/>
  <c r="T16" i="15"/>
  <c r="T17" i="15"/>
  <c r="U15" i="15" l="1"/>
  <c r="V15" i="15" s="1"/>
  <c r="U16" i="15"/>
  <c r="V16" i="15" s="1"/>
  <c r="BEB4" i="91"/>
  <c r="U12" i="15"/>
  <c r="V12" i="15" s="1"/>
  <c r="BCJ4" i="91"/>
  <c r="U14" i="15"/>
  <c r="V14" i="15" s="1"/>
  <c r="BDF4" i="91"/>
  <c r="U11" i="15"/>
  <c r="V11" i="15" s="1"/>
  <c r="V18" i="15" s="1"/>
  <c r="I70" i="1" s="1"/>
  <c r="BBY4" i="91"/>
  <c r="U13" i="15"/>
  <c r="V13" i="15" s="1"/>
  <c r="BCU4" i="91"/>
  <c r="U17" i="15"/>
  <c r="V17" i="15" s="1"/>
  <c r="BEM4" i="91"/>
  <c r="U10" i="15"/>
  <c r="V10" i="15" s="1"/>
  <c r="BBN4" i="91"/>
  <c r="I106" i="1"/>
  <c r="B106" i="1"/>
  <c r="F5" i="1"/>
  <c r="Y28" i="18"/>
  <c r="Y18" i="18"/>
  <c r="Y20" i="18"/>
  <c r="Y24" i="18"/>
  <c r="Y30" i="18"/>
  <c r="Y19" i="18"/>
  <c r="Y29" i="18"/>
  <c r="Y22" i="18"/>
  <c r="Y21" i="18"/>
  <c r="Y26" i="18"/>
  <c r="T18" i="15"/>
  <c r="T10" i="14"/>
  <c r="T11" i="14" l="1"/>
  <c r="BAR4" i="91"/>
  <c r="U18" i="15"/>
  <c r="K32" i="1"/>
  <c r="U10" i="14"/>
  <c r="T13" i="13"/>
  <c r="U13" i="13" s="1"/>
  <c r="T15" i="13"/>
  <c r="U15" i="13" s="1"/>
  <c r="V15" i="13" s="1"/>
  <c r="T16" i="13"/>
  <c r="U16" i="13" s="1"/>
  <c r="V16" i="13" s="1"/>
  <c r="T17" i="13"/>
  <c r="U17" i="13" s="1"/>
  <c r="V17" i="13" s="1"/>
  <c r="T18" i="13"/>
  <c r="U18" i="13" s="1"/>
  <c r="V18" i="13" s="1"/>
  <c r="T19" i="13"/>
  <c r="U19" i="13" s="1"/>
  <c r="V19" i="13" s="1"/>
  <c r="T20" i="13"/>
  <c r="U20" i="13" s="1"/>
  <c r="T21" i="13"/>
  <c r="U21" i="13" s="1"/>
  <c r="V21" i="13" s="1"/>
  <c r="T22" i="13"/>
  <c r="U22" i="13" s="1"/>
  <c r="V22" i="13" s="1"/>
  <c r="T23" i="13"/>
  <c r="U23" i="13" s="1"/>
  <c r="V23" i="13" s="1"/>
  <c r="T24" i="13"/>
  <c r="U24" i="13" s="1"/>
  <c r="V24" i="13" s="1"/>
  <c r="T25" i="13"/>
  <c r="U25" i="13" s="1"/>
  <c r="V25" i="13" s="1"/>
  <c r="V20" i="13" l="1"/>
  <c r="C8" i="13"/>
  <c r="L8" i="13" s="1"/>
  <c r="S8" i="13" s="1"/>
  <c r="V13" i="13"/>
  <c r="U11" i="14"/>
  <c r="V10" i="14"/>
  <c r="V11" i="14" s="1"/>
  <c r="I71" i="1" s="1"/>
  <c r="T13" i="12"/>
  <c r="U13" i="12"/>
  <c r="V13" i="12" s="1"/>
  <c r="T15" i="12"/>
  <c r="U15" i="12" s="1"/>
  <c r="V15" i="12" s="1"/>
  <c r="T16" i="12"/>
  <c r="U16" i="12" s="1"/>
  <c r="T17" i="12"/>
  <c r="U17" i="12" s="1"/>
  <c r="V17" i="12" s="1"/>
  <c r="T18" i="12"/>
  <c r="U18" i="12" s="1"/>
  <c r="V18" i="12" s="1"/>
  <c r="T19" i="12"/>
  <c r="U19" i="12" s="1"/>
  <c r="V19" i="12" s="1"/>
  <c r="T20" i="12"/>
  <c r="U20" i="12"/>
  <c r="V20" i="12" s="1"/>
  <c r="T21" i="12"/>
  <c r="U21" i="12" s="1"/>
  <c r="V21" i="12" s="1"/>
  <c r="T22" i="12"/>
  <c r="U22" i="12" s="1"/>
  <c r="V22" i="12" s="1"/>
  <c r="T23" i="12"/>
  <c r="U23" i="12"/>
  <c r="V23" i="12" s="1"/>
  <c r="T24" i="12"/>
  <c r="U24" i="12" s="1"/>
  <c r="V24" i="12" s="1"/>
  <c r="AZV4" i="91" l="1"/>
  <c r="V16" i="12"/>
  <c r="C8" i="12"/>
  <c r="L8" i="12" s="1"/>
  <c r="S8" i="12" s="1"/>
  <c r="I128" i="1"/>
  <c r="B128" i="1"/>
  <c r="T9" i="11"/>
  <c r="T11" i="11"/>
  <c r="T12" i="11"/>
  <c r="T13" i="11"/>
  <c r="T14" i="11"/>
  <c r="T15" i="11"/>
  <c r="AZT4" i="91" l="1"/>
  <c r="U14" i="11"/>
  <c r="V14" i="11" s="1"/>
  <c r="AZH4" i="91"/>
  <c r="U9" i="11"/>
  <c r="V9" i="11" s="1"/>
  <c r="AXE4" i="91"/>
  <c r="U13" i="11"/>
  <c r="V13" i="11" s="1"/>
  <c r="AYW4" i="91"/>
  <c r="U12" i="11"/>
  <c r="V12" i="11" s="1"/>
  <c r="AYL4" i="91"/>
  <c r="U11" i="11"/>
  <c r="V11" i="11" s="1"/>
  <c r="AYA4" i="91"/>
  <c r="U15" i="11"/>
  <c r="V15" i="11" s="1"/>
  <c r="AZS4" i="91"/>
  <c r="I101" i="1"/>
  <c r="B101" i="1"/>
  <c r="T17" i="11"/>
  <c r="U17" i="11" l="1"/>
  <c r="V17" i="11"/>
  <c r="I54" i="1" s="1"/>
  <c r="U10" i="10"/>
  <c r="T10" i="9"/>
  <c r="T11" i="9"/>
  <c r="ARE4" i="91" s="1"/>
  <c r="T12" i="9"/>
  <c r="U11" i="9" l="1"/>
  <c r="V11" i="9" s="1"/>
  <c r="U12" i="9"/>
  <c r="V12" i="9" s="1"/>
  <c r="ARP4" i="91"/>
  <c r="U10" i="9"/>
  <c r="V10" i="9" s="1"/>
  <c r="V13" i="9" s="1"/>
  <c r="I38" i="1" s="1"/>
  <c r="AQT4" i="91"/>
  <c r="V10" i="10"/>
  <c r="U11" i="10"/>
  <c r="T13" i="9"/>
  <c r="V11" i="10" l="1"/>
  <c r="I49" i="1" s="1"/>
  <c r="U13" i="9"/>
  <c r="T14" i="8"/>
  <c r="U14" i="8" s="1"/>
  <c r="T15" i="8"/>
  <c r="U15" i="8" s="1"/>
  <c r="T16" i="8"/>
  <c r="U16" i="8" s="1"/>
  <c r="V16" i="8" s="1"/>
  <c r="T17" i="8"/>
  <c r="U17" i="8" s="1"/>
  <c r="V17" i="8" s="1"/>
  <c r="T18" i="8"/>
  <c r="U18" i="8" s="1"/>
  <c r="V18" i="8" s="1"/>
  <c r="T19" i="8"/>
  <c r="U19" i="8" s="1"/>
  <c r="V19" i="8" s="1"/>
  <c r="T20" i="8"/>
  <c r="U20" i="8" s="1"/>
  <c r="V20" i="8" s="1"/>
  <c r="T21" i="8"/>
  <c r="U21" i="8" s="1"/>
  <c r="V21" i="8" s="1"/>
  <c r="T22" i="8"/>
  <c r="U22" i="8" s="1"/>
  <c r="V22" i="8" s="1"/>
  <c r="T23" i="8"/>
  <c r="U23" i="8"/>
  <c r="V23" i="8" s="1"/>
  <c r="T24" i="8"/>
  <c r="U24" i="8" s="1"/>
  <c r="V24" i="8" s="1"/>
  <c r="T25" i="8"/>
  <c r="U25" i="8" s="1"/>
  <c r="V25" i="8" s="1"/>
  <c r="T26" i="8"/>
  <c r="U26" i="8" s="1"/>
  <c r="V26" i="8" s="1"/>
  <c r="T27" i="8"/>
  <c r="U27" i="8" s="1"/>
  <c r="V27" i="8" s="1"/>
  <c r="T28" i="8"/>
  <c r="U28" i="8"/>
  <c r="V28" i="8" s="1"/>
  <c r="T29" i="8"/>
  <c r="U29" i="8"/>
  <c r="V29" i="8" s="1"/>
  <c r="T30" i="8"/>
  <c r="U30" i="8" s="1"/>
  <c r="V30" i="8" s="1"/>
  <c r="T31" i="8"/>
  <c r="U31" i="8" s="1"/>
  <c r="V31" i="8" s="1"/>
  <c r="T32" i="8"/>
  <c r="U32" i="8" s="1"/>
  <c r="V32" i="8" s="1"/>
  <c r="T33" i="8"/>
  <c r="U33" i="8" s="1"/>
  <c r="V33" i="8" s="1"/>
  <c r="T34" i="8"/>
  <c r="U34" i="8" s="1"/>
  <c r="V34" i="8" s="1"/>
  <c r="T35" i="8"/>
  <c r="U35" i="8" s="1"/>
  <c r="V35" i="8" s="1"/>
  <c r="T36" i="8"/>
  <c r="U36" i="8"/>
  <c r="V36" i="8" s="1"/>
  <c r="T37" i="8"/>
  <c r="U37" i="8" s="1"/>
  <c r="V37" i="8" s="1"/>
  <c r="T38" i="8"/>
  <c r="U38" i="8" s="1"/>
  <c r="V38" i="8" s="1"/>
  <c r="T39" i="8"/>
  <c r="U39" i="8" s="1"/>
  <c r="V39" i="8" s="1"/>
  <c r="T40" i="8"/>
  <c r="U40" i="8" s="1"/>
  <c r="V40" i="8" s="1"/>
  <c r="T41" i="8"/>
  <c r="U41" i="8" s="1"/>
  <c r="V41" i="8" s="1"/>
  <c r="V15" i="8" l="1"/>
  <c r="C8" i="8"/>
  <c r="L8" i="8" s="1"/>
  <c r="S8" i="8" s="1"/>
  <c r="V14" i="8"/>
  <c r="J9" i="7"/>
  <c r="T9" i="7"/>
  <c r="AIQ4" i="91" s="1"/>
  <c r="J10" i="7"/>
  <c r="J11" i="7"/>
  <c r="T11" i="7"/>
  <c r="J12" i="7"/>
  <c r="T12" i="7"/>
  <c r="J13" i="7"/>
  <c r="T13" i="7"/>
  <c r="AKI4" i="91" s="1"/>
  <c r="J14" i="7"/>
  <c r="T14" i="7"/>
  <c r="J15" i="7"/>
  <c r="T15" i="7"/>
  <c r="ALE4" i="91" s="1"/>
  <c r="J16" i="7"/>
  <c r="T16" i="7"/>
  <c r="J17" i="7"/>
  <c r="T17" i="7"/>
  <c r="J18" i="7"/>
  <c r="T18" i="7"/>
  <c r="J19" i="7"/>
  <c r="T19" i="7"/>
  <c r="J20" i="7"/>
  <c r="T20" i="7"/>
  <c r="J21" i="7"/>
  <c r="T21" i="7"/>
  <c r="J22" i="7"/>
  <c r="T22" i="7"/>
  <c r="J23" i="7"/>
  <c r="T23" i="7"/>
  <c r="J24" i="7"/>
  <c r="T24" i="7"/>
  <c r="J25" i="7"/>
  <c r="T25" i="7"/>
  <c r="J26" i="7"/>
  <c r="T26" i="7"/>
  <c r="APX4" i="91" l="1"/>
  <c r="U26" i="7"/>
  <c r="V26" i="7" s="1"/>
  <c r="APV4" i="91"/>
  <c r="U25" i="7"/>
  <c r="APK4" i="91"/>
  <c r="U24" i="7"/>
  <c r="V24" i="7" s="1"/>
  <c r="AOZ4" i="91"/>
  <c r="U23" i="7"/>
  <c r="V23" i="7" s="1"/>
  <c r="AOO4" i="91"/>
  <c r="U22" i="7"/>
  <c r="V22" i="7" s="1"/>
  <c r="AOD4" i="91"/>
  <c r="U21" i="7"/>
  <c r="V21" i="7" s="1"/>
  <c r="ANS4" i="91"/>
  <c r="U20" i="7"/>
  <c r="V20" i="7" s="1"/>
  <c r="ANH4" i="91"/>
  <c r="U19" i="7"/>
  <c r="V19" i="7" s="1"/>
  <c r="AMW4" i="91"/>
  <c r="U18" i="7"/>
  <c r="V18" i="7" s="1"/>
  <c r="AML4" i="91"/>
  <c r="U17" i="7"/>
  <c r="AMA4" i="91"/>
  <c r="U16" i="7"/>
  <c r="V16" i="7" s="1"/>
  <c r="ALP4" i="91"/>
  <c r="U14" i="7"/>
  <c r="V14" i="7" s="1"/>
  <c r="AKT4" i="91"/>
  <c r="U12" i="7"/>
  <c r="V12" i="7" s="1"/>
  <c r="AJX4" i="91"/>
  <c r="U11" i="7"/>
  <c r="V11" i="7" s="1"/>
  <c r="AJM4" i="91"/>
  <c r="I105" i="1"/>
  <c r="B105" i="1"/>
  <c r="T28" i="7"/>
  <c r="B59" i="1" s="1"/>
  <c r="U9" i="7"/>
  <c r="V9" i="7" s="1"/>
  <c r="U15" i="7"/>
  <c r="V15" i="7" s="1"/>
  <c r="V25" i="7"/>
  <c r="U13" i="7"/>
  <c r="V13" i="7" s="1"/>
  <c r="V17" i="7"/>
  <c r="U28" i="7" l="1"/>
  <c r="V28" i="7"/>
  <c r="I59" i="1" s="1"/>
  <c r="T41" i="4"/>
  <c r="U41" i="4" s="1"/>
  <c r="V41" i="4" s="1"/>
  <c r="T40" i="4"/>
  <c r="U40" i="4" s="1"/>
  <c r="V40" i="4" s="1"/>
  <c r="T39" i="4"/>
  <c r="U39" i="4" s="1"/>
  <c r="V39" i="4" s="1"/>
  <c r="T38" i="4"/>
  <c r="U38" i="4" s="1"/>
  <c r="V38" i="4" s="1"/>
  <c r="T37" i="4"/>
  <c r="U37" i="4" s="1"/>
  <c r="V37" i="4" s="1"/>
  <c r="T36" i="4"/>
  <c r="U36" i="4" s="1"/>
  <c r="V36" i="4" s="1"/>
  <c r="T35" i="4"/>
  <c r="U35" i="4" s="1"/>
  <c r="V35" i="4" s="1"/>
  <c r="T34" i="4"/>
  <c r="U34" i="4" s="1"/>
  <c r="V34" i="4" s="1"/>
  <c r="T33" i="4"/>
  <c r="U33" i="4" s="1"/>
  <c r="V33" i="4" s="1"/>
  <c r="T32" i="4"/>
  <c r="U32" i="4" s="1"/>
  <c r="V32" i="4" s="1"/>
  <c r="T31" i="4"/>
  <c r="U31" i="4" s="1"/>
  <c r="V31" i="4" s="1"/>
  <c r="T30" i="4"/>
  <c r="U30" i="4" s="1"/>
  <c r="V30" i="4" s="1"/>
  <c r="T29" i="4"/>
  <c r="U29" i="4" s="1"/>
  <c r="V29" i="4" s="1"/>
  <c r="T28" i="4"/>
  <c r="U28" i="4" s="1"/>
  <c r="V28" i="4" s="1"/>
  <c r="T27" i="4"/>
  <c r="U27" i="4" s="1"/>
  <c r="V27" i="4" s="1"/>
  <c r="T26" i="4"/>
  <c r="U26" i="4" s="1"/>
  <c r="V26" i="4" s="1"/>
  <c r="T25" i="4"/>
  <c r="U25" i="4" s="1"/>
  <c r="V25" i="4" s="1"/>
  <c r="T24" i="4"/>
  <c r="U24" i="4" s="1"/>
  <c r="V24" i="4" s="1"/>
  <c r="T23" i="4"/>
  <c r="U23" i="4" s="1"/>
  <c r="V23" i="4" s="1"/>
  <c r="T22" i="4"/>
  <c r="U22" i="4" s="1"/>
  <c r="V22" i="4" s="1"/>
  <c r="T21" i="4"/>
  <c r="U21" i="4" s="1"/>
  <c r="V21" i="4" s="1"/>
  <c r="T20" i="4"/>
  <c r="U20" i="4" s="1"/>
  <c r="V20" i="4" s="1"/>
  <c r="T19" i="4"/>
  <c r="U19" i="4" s="1"/>
  <c r="V19" i="4" s="1"/>
  <c r="T18" i="4"/>
  <c r="U18" i="4" s="1"/>
  <c r="V18" i="4" s="1"/>
  <c r="T17" i="4"/>
  <c r="U17" i="4" s="1"/>
  <c r="V17" i="4" s="1"/>
  <c r="T16" i="4"/>
  <c r="U16" i="4" s="1"/>
  <c r="V16" i="4" s="1"/>
  <c r="T15" i="4"/>
  <c r="U15" i="4" s="1"/>
  <c r="V15" i="4" s="1"/>
  <c r="T14" i="4"/>
  <c r="U14" i="4" s="1"/>
  <c r="V14" i="4" s="1"/>
  <c r="T13" i="4"/>
  <c r="U13" i="4" s="1"/>
  <c r="C8" i="4" l="1"/>
  <c r="L8" i="4" s="1"/>
  <c r="V13" i="4"/>
  <c r="T30" i="3"/>
  <c r="U30" i="3" s="1"/>
  <c r="V30" i="3" s="1"/>
  <c r="J30" i="3"/>
  <c r="T29" i="3"/>
  <c r="J29" i="3"/>
  <c r="T28" i="3"/>
  <c r="J28" i="3"/>
  <c r="T27" i="3"/>
  <c r="J27" i="3"/>
  <c r="T26" i="3"/>
  <c r="J26" i="3"/>
  <c r="T25" i="3"/>
  <c r="J25" i="3"/>
  <c r="T24" i="3"/>
  <c r="J24" i="3"/>
  <c r="T23" i="3"/>
  <c r="J23" i="3"/>
  <c r="T22" i="3"/>
  <c r="J22" i="3"/>
  <c r="T21" i="3"/>
  <c r="J21" i="3"/>
  <c r="T20" i="3"/>
  <c r="J20" i="3"/>
  <c r="T19" i="3"/>
  <c r="J19" i="3"/>
  <c r="T18" i="3"/>
  <c r="J18" i="3"/>
  <c r="T17" i="3"/>
  <c r="J17" i="3"/>
  <c r="T16" i="3"/>
  <c r="J16" i="3"/>
  <c r="T15" i="3"/>
  <c r="J15" i="3"/>
  <c r="T14" i="3"/>
  <c r="U14" i="3" s="1"/>
  <c r="V14" i="3" s="1"/>
  <c r="J14" i="3"/>
  <c r="T13" i="3"/>
  <c r="U13" i="3" s="1"/>
  <c r="J13" i="3"/>
  <c r="AIF4" i="91" l="1"/>
  <c r="S8" i="4"/>
  <c r="I104" i="1" s="1"/>
  <c r="B104" i="1"/>
  <c r="V13" i="3"/>
  <c r="U21" i="3"/>
  <c r="V21" i="3" s="1"/>
  <c r="U25" i="3"/>
  <c r="V25" i="3" s="1"/>
  <c r="U28" i="3"/>
  <c r="V28" i="3" s="1"/>
  <c r="U17" i="3"/>
  <c r="V17" i="3" s="1"/>
  <c r="U24" i="3"/>
  <c r="V24" i="3" s="1"/>
  <c r="U16" i="3"/>
  <c r="V16" i="3" s="1"/>
  <c r="U18" i="3"/>
  <c r="V18" i="3" s="1"/>
  <c r="U22" i="3"/>
  <c r="V22" i="3" s="1"/>
  <c r="U26" i="3"/>
  <c r="V26" i="3" s="1"/>
  <c r="U19" i="3"/>
  <c r="V19" i="3" s="1"/>
  <c r="U23" i="3"/>
  <c r="V23" i="3" s="1"/>
  <c r="U27" i="3"/>
  <c r="V27" i="3" s="1"/>
  <c r="U20" i="3"/>
  <c r="V20" i="3" s="1"/>
  <c r="U15" i="3"/>
  <c r="V15" i="3" s="1"/>
  <c r="U29" i="3"/>
  <c r="V29" i="3" s="1"/>
  <c r="T12" i="2"/>
  <c r="T25" i="2"/>
  <c r="AIC4" i="91" s="1"/>
  <c r="J25" i="2"/>
  <c r="T24" i="2"/>
  <c r="AHR4" i="91" s="1"/>
  <c r="J24" i="2"/>
  <c r="T23" i="2"/>
  <c r="AHG4" i="91" s="1"/>
  <c r="J23" i="2"/>
  <c r="T22" i="2"/>
  <c r="AGV4" i="91" s="1"/>
  <c r="J22" i="2"/>
  <c r="T21" i="2"/>
  <c r="AGK4" i="91" s="1"/>
  <c r="J21" i="2"/>
  <c r="T20" i="2"/>
  <c r="AFZ4" i="91" s="1"/>
  <c r="J20" i="2"/>
  <c r="T19" i="2"/>
  <c r="AFO4" i="91" s="1"/>
  <c r="J19" i="2"/>
  <c r="T18" i="2"/>
  <c r="AFD4" i="91" s="1"/>
  <c r="J18" i="2"/>
  <c r="T17" i="2"/>
  <c r="AES4" i="91" s="1"/>
  <c r="J17" i="2"/>
  <c r="T16" i="2"/>
  <c r="J16" i="2"/>
  <c r="T15" i="2"/>
  <c r="ADW4" i="91" s="1"/>
  <c r="J15" i="2"/>
  <c r="T14" i="2"/>
  <c r="ADL4" i="91" s="1"/>
  <c r="J14" i="2"/>
  <c r="T13" i="2"/>
  <c r="ADA4" i="91" s="1"/>
  <c r="J13" i="2"/>
  <c r="J12" i="2"/>
  <c r="T11" i="2"/>
  <c r="ACE4" i="91" s="1"/>
  <c r="J11" i="2"/>
  <c r="T10" i="2"/>
  <c r="ABT4" i="91" s="1"/>
  <c r="J10" i="2"/>
  <c r="T9" i="2"/>
  <c r="J9" i="2"/>
  <c r="U16" i="2" l="1"/>
  <c r="AEH4" i="91"/>
  <c r="U12" i="2"/>
  <c r="ACP4" i="91"/>
  <c r="U9" i="2"/>
  <c r="ABI4" i="91"/>
  <c r="U25" i="2"/>
  <c r="V25" i="2" s="1"/>
  <c r="U14" i="2"/>
  <c r="V14" i="2" s="1"/>
  <c r="U13" i="2"/>
  <c r="V13" i="2" s="1"/>
  <c r="U18" i="2"/>
  <c r="V18" i="2" s="1"/>
  <c r="U15" i="2"/>
  <c r="V15" i="2" s="1"/>
  <c r="U23" i="2"/>
  <c r="V23" i="2" s="1"/>
  <c r="U21" i="2"/>
  <c r="V21" i="2" s="1"/>
  <c r="U19" i="2"/>
  <c r="V19" i="2" s="1"/>
  <c r="U11" i="2"/>
  <c r="V11" i="2" s="1"/>
  <c r="C8" i="3"/>
  <c r="L8" i="3" s="1"/>
  <c r="U22" i="2"/>
  <c r="V22" i="2" s="1"/>
  <c r="U10" i="2"/>
  <c r="V10" i="2" s="1"/>
  <c r="U20" i="2"/>
  <c r="V20" i="2" s="1"/>
  <c r="U24" i="2"/>
  <c r="V24" i="2" s="1"/>
  <c r="U17" i="2"/>
  <c r="V17" i="2" s="1"/>
  <c r="T27" i="2"/>
  <c r="B58" i="1" s="1"/>
  <c r="V16" i="2"/>
  <c r="V12" i="2"/>
  <c r="B103" i="1" l="1"/>
  <c r="AID4" i="91"/>
  <c r="U27" i="2"/>
  <c r="S8" i="3"/>
  <c r="I103" i="1" s="1"/>
  <c r="V9" i="2"/>
  <c r="V27" i="2" s="1"/>
  <c r="I58" i="1" s="1"/>
  <c r="L77" i="1" l="1"/>
  <c r="K77" i="1" s="1"/>
  <c r="A7" i="1" s="1"/>
  <c r="I132" i="1"/>
  <c r="L10" i="1" s="1"/>
  <c r="J10" i="1" l="1"/>
  <c r="N3" i="83" s="1"/>
  <c r="N3" i="81" l="1"/>
  <c r="N3" i="46"/>
  <c r="N3" i="9"/>
  <c r="N3" i="10"/>
  <c r="N3" i="7"/>
  <c r="N3" i="52"/>
  <c r="N3" i="16"/>
  <c r="N3" i="42"/>
  <c r="N3" i="33"/>
  <c r="N3" i="56"/>
  <c r="N3" i="67"/>
  <c r="N3" i="72"/>
  <c r="N3" i="41"/>
  <c r="N3" i="63"/>
  <c r="N3" i="25"/>
  <c r="N3" i="80"/>
  <c r="N3" i="75"/>
  <c r="N3" i="40"/>
  <c r="N3" i="62"/>
  <c r="N3" i="8"/>
  <c r="N3" i="30"/>
  <c r="N3" i="76"/>
  <c r="N3" i="47"/>
  <c r="N3" i="39"/>
  <c r="N3" i="50"/>
  <c r="N3" i="14"/>
  <c r="N3" i="11"/>
  <c r="N3" i="19"/>
  <c r="N3" i="36"/>
  <c r="N3" i="32"/>
  <c r="N3" i="51"/>
  <c r="N3" i="70"/>
  <c r="J3" i="90"/>
  <c r="N3" i="77"/>
  <c r="N3" i="68"/>
  <c r="N3" i="49"/>
  <c r="N3" i="61"/>
  <c r="N3" i="29"/>
  <c r="N3" i="54"/>
  <c r="N3" i="53"/>
  <c r="N3" i="73"/>
  <c r="N3" i="48"/>
  <c r="N3" i="22"/>
  <c r="N3" i="65"/>
  <c r="E4" i="91"/>
  <c r="N3" i="21"/>
  <c r="N3" i="69"/>
  <c r="N3" i="55"/>
  <c r="N3" i="2"/>
  <c r="N3" i="23"/>
  <c r="N3" i="74"/>
  <c r="N3" i="26"/>
  <c r="N3" i="87"/>
  <c r="N3" i="64"/>
  <c r="N3" i="35"/>
  <c r="N3" i="20"/>
  <c r="N3" i="71"/>
  <c r="I3" i="86"/>
  <c r="N3" i="17"/>
  <c r="N3" i="38"/>
  <c r="N3" i="3"/>
  <c r="N3" i="43"/>
  <c r="N3" i="45"/>
  <c r="N3" i="28"/>
  <c r="N3" i="44"/>
  <c r="N3" i="82"/>
  <c r="N3" i="34"/>
  <c r="N3" i="15"/>
  <c r="N3" i="24"/>
  <c r="N3" i="31"/>
  <c r="N3" i="4"/>
  <c r="N3" i="66"/>
  <c r="N3" i="13"/>
  <c r="N3" i="12"/>
  <c r="N3" i="59"/>
  <c r="N3" i="27"/>
  <c r="N3" i="37"/>
  <c r="N3" i="18"/>
  <c r="K10" i="1"/>
  <c r="A3" i="1" s="1"/>
  <c r="F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Rees, Ellen</author>
    <author>McCullick, Ronda</author>
  </authors>
  <commentList>
    <comment ref="C655" authorId="0" shapeId="0" xr:uid="{00000000-0006-0000-0200-000001000000}">
      <text>
        <r>
          <rPr>
            <b/>
            <sz val="9"/>
            <color indexed="81"/>
            <rFont val="Tahoma"/>
            <family val="2"/>
          </rPr>
          <t>Rees, Ellen:</t>
        </r>
        <r>
          <rPr>
            <sz val="9"/>
            <color indexed="81"/>
            <rFont val="Tahoma"/>
            <family val="2"/>
          </rPr>
          <t xml:space="preserve">
Re-entered the program in 22-23.  Used 9537 meals, which is 2018-19 data.</t>
        </r>
      </text>
    </comment>
    <comment ref="C697" authorId="1" shapeId="0" xr:uid="{00000000-0006-0000-0200-000002000000}">
      <text>
        <r>
          <rPr>
            <b/>
            <sz val="9"/>
            <color indexed="81"/>
            <rFont val="Tahoma"/>
            <family val="2"/>
          </rPr>
          <t>McCullick, Ronda:</t>
        </r>
        <r>
          <rPr>
            <sz val="9"/>
            <color indexed="81"/>
            <rFont val="Tahoma"/>
            <family val="2"/>
          </rPr>
          <t xml:space="preserve">
Total entitlement based on 110% overspend and adjusted meal rate of $.5641.  Refer to Entitlement worksheet for details (CarryOver SY 2324 &amp; 0.45 Meal Rate tab)</t>
        </r>
      </text>
    </comment>
  </commentList>
</comments>
</file>

<file path=xl/sharedStrings.xml><?xml version="1.0" encoding="utf-8"?>
<sst xmlns="http://schemas.openxmlformats.org/spreadsheetml/2006/main" count="15138" uniqueCount="4991">
  <si>
    <t>Agreement Number:</t>
  </si>
  <si>
    <t>Local Education Agency (LEA):</t>
  </si>
  <si>
    <t xml:space="preserve">Total Lunches Served: </t>
  </si>
  <si>
    <t>Packet Entitlement:</t>
  </si>
  <si>
    <t>Remaining Entitlement</t>
  </si>
  <si>
    <t xml:space="preserve">Primary Contact Name: </t>
  </si>
  <si>
    <t xml:space="preserve">Title </t>
  </si>
  <si>
    <t xml:space="preserve">Email </t>
  </si>
  <si>
    <t xml:space="preserve"> Office Phone:</t>
  </si>
  <si>
    <t>Cell Phone:</t>
  </si>
  <si>
    <t xml:space="preserve">Secondary Contact Name: </t>
  </si>
  <si>
    <t>MONTH</t>
  </si>
  <si>
    <t>Aug</t>
  </si>
  <si>
    <t>Sept</t>
  </si>
  <si>
    <t>Oct</t>
  </si>
  <si>
    <t>Nov</t>
  </si>
  <si>
    <t>Dec</t>
  </si>
  <si>
    <t>Jan</t>
  </si>
  <si>
    <t>Feb</t>
  </si>
  <si>
    <t>March</t>
  </si>
  <si>
    <t>April</t>
  </si>
  <si>
    <r>
      <rPr>
        <b/>
        <sz val="10"/>
        <color theme="1"/>
        <rFont val="Calibri"/>
        <family val="2"/>
        <scheme val="minor"/>
      </rPr>
      <t xml:space="preserve">TOTAL CASES
</t>
    </r>
    <r>
      <rPr>
        <sz val="8"/>
        <color theme="1"/>
        <rFont val="Calibri"/>
        <family val="2"/>
        <scheme val="minor"/>
      </rPr>
      <t>(FFS + BROWN BOX)</t>
    </r>
  </si>
  <si>
    <t xml:space="preserve">Click on the blue hyperlink of the desired product to advance to the order page. Entitlement can be spent on USDA Brown Box, D.o.D Fresh, FFS, or NOI products. Processing fees for FFS and NOI will be procured and paid for at the school level. On the order pages you will enter the desired quantity in the yellow box next to the selected item. The packet is a year long commitment and selections made are a binding contract with the vendors. Any costs associated with products are required to be paid in full throughout the school year. </t>
  </si>
  <si>
    <t>Total Cases</t>
  </si>
  <si>
    <t xml:space="preserve">Vendor Name </t>
  </si>
  <si>
    <t>Entitlement Spent</t>
  </si>
  <si>
    <t>Allocated Pounds</t>
  </si>
  <si>
    <t>FEE FOR SERVICE (FFS)</t>
  </si>
  <si>
    <t>FFS</t>
  </si>
  <si>
    <t>Beef</t>
  </si>
  <si>
    <t xml:space="preserve">International Food Solutions </t>
  </si>
  <si>
    <t>J.T.M.</t>
  </si>
  <si>
    <t>Tyson</t>
  </si>
  <si>
    <t>Pork</t>
  </si>
  <si>
    <t>Brookwood Farms</t>
  </si>
  <si>
    <t>Nick's Famous BBQ</t>
  </si>
  <si>
    <t>Chicken</t>
  </si>
  <si>
    <t xml:space="preserve">International Food Solutions -- 100103 Products Only </t>
  </si>
  <si>
    <t xml:space="preserve">International Food Solutions -- 100113 Products Only </t>
  </si>
  <si>
    <t>Gold Creek</t>
  </si>
  <si>
    <t>Rich Chick's</t>
  </si>
  <si>
    <t>Pilgrim's Pride</t>
  </si>
  <si>
    <t>Yangs 5th Taste</t>
  </si>
  <si>
    <t>Turkey</t>
  </si>
  <si>
    <t>Hormel/Jennie-O</t>
  </si>
  <si>
    <t>Eggs</t>
  </si>
  <si>
    <t>Fish</t>
  </si>
  <si>
    <t>High Liner Foods</t>
  </si>
  <si>
    <t>Cheese</t>
  </si>
  <si>
    <t>Alpha Foods</t>
  </si>
  <si>
    <t>Bongards Creamery</t>
  </si>
  <si>
    <t>Los Cabos</t>
  </si>
  <si>
    <t>Nardones</t>
  </si>
  <si>
    <t>Richs</t>
  </si>
  <si>
    <t>Tasty Brands</t>
  </si>
  <si>
    <t>Other</t>
  </si>
  <si>
    <t xml:space="preserve">National Food Group - Apple Products Only </t>
  </si>
  <si>
    <t>National Food Group - Pear Products Only</t>
  </si>
  <si>
    <t>National Food Group - Peach Products Only</t>
  </si>
  <si>
    <t>Otts</t>
  </si>
  <si>
    <t>Cherry Central-Apple Products Only</t>
  </si>
  <si>
    <t xml:space="preserve">Cherry Central - Cherry Products Only </t>
  </si>
  <si>
    <t>Red Gold</t>
  </si>
  <si>
    <r>
      <t xml:space="preserve">NET OFF INVOICE (NOI) </t>
    </r>
    <r>
      <rPr>
        <sz val="22"/>
        <color theme="1"/>
        <rFont val="Calibri"/>
        <family val="2"/>
        <scheme val="minor"/>
      </rPr>
      <t xml:space="preserve"> </t>
    </r>
  </si>
  <si>
    <t>NOI</t>
  </si>
  <si>
    <t>International Food Solutions</t>
  </si>
  <si>
    <t>J.T.M</t>
  </si>
  <si>
    <t>Foster Farms</t>
  </si>
  <si>
    <t>International Food Solutions 100103 Products Only</t>
  </si>
  <si>
    <t>International Food Solutions - 100113 Products Only</t>
  </si>
  <si>
    <t xml:space="preserve">Schwan's Food </t>
  </si>
  <si>
    <t>Yang's 5th Taste</t>
  </si>
  <si>
    <t>Butterball</t>
  </si>
  <si>
    <t>Bake Crafters</t>
  </si>
  <si>
    <t xml:space="preserve">Classic Delight </t>
  </si>
  <si>
    <t>ConAgra Foods</t>
  </si>
  <si>
    <t>Land O Lakes</t>
  </si>
  <si>
    <t>S.A. Piazza</t>
  </si>
  <si>
    <t>Peterson Farms</t>
  </si>
  <si>
    <t>Richland Hills Farms</t>
  </si>
  <si>
    <t>J.M. Smuckers</t>
  </si>
  <si>
    <t>Potatoes</t>
  </si>
  <si>
    <t>Cavendish</t>
  </si>
  <si>
    <t>McCain Foods - Sweet Potatoes</t>
  </si>
  <si>
    <t>McCain Foods  - White Potatoes</t>
  </si>
  <si>
    <t xml:space="preserve">TOTAL ENTITLEMENT SPENT </t>
  </si>
  <si>
    <t xml:space="preserve">THE PACKET IS A YEAR LONG COMMITMENT AND SELECTIONS MADE ARE A BINDING CONTRACT WITH THE VENDORS. ANY COSTS ASSOCIATED WITH PRODUCTS ARE REQUIRED TO BE PAID IN FULL THROUGHOUT THE SCHOOL YEAR. THE PROCESSING FEE ASSOCIATED WITH FFS AND NOI PRODUCTS MUST BE PROCURED BY THE SCHOOL DISTRICT. DO NOT SPEND MORE THAN YOUR ALLOCATED ENTITLMENT DOLLAR AMOUNT. ANY NEGATIVE AMOUNTS WILL RESULT IN CANCELATION OF PRODUCTS AT THE STATE'S DISCRETION.  </t>
  </si>
  <si>
    <t xml:space="preserve">If you are processing NOI lbs, please indicate who your commercial distributor(s) will be in the cells below. </t>
  </si>
  <si>
    <t>Who is your commercial distributor?</t>
  </si>
  <si>
    <t xml:space="preserve">USDA Food Direct Delivery items only draw entitlement. There is no processing fee attached to these items. USDA Direct Delivery (Brown Box) items are delivered using the state warehouse. </t>
  </si>
  <si>
    <t>Direct Delivery</t>
  </si>
  <si>
    <t>USDA FOODS ORDER MISSOURI ORDER FORM, SY 2024-2025</t>
  </si>
  <si>
    <t>Agreement Number (###-###):</t>
  </si>
  <si>
    <t>Remaining Entitlement:</t>
  </si>
  <si>
    <t xml:space="preserve">USDA FOODS MATERIAL CODE </t>
  </si>
  <si>
    <t xml:space="preserve">Cheese Mozz Part Skim </t>
  </si>
  <si>
    <t>Donated Food Value per Pound</t>
  </si>
  <si>
    <t>Product Code Number</t>
  </si>
  <si>
    <t xml:space="preserve">Product Description
</t>
  </si>
  <si>
    <t>Mt/Mt Alternate Credits</t>
  </si>
  <si>
    <t>Grain Credits</t>
  </si>
  <si>
    <t>F/V Credit &amp; Type</t>
  </si>
  <si>
    <t>Finished Cs Weight</t>
  </si>
  <si>
    <t>Servings Per Case</t>
  </si>
  <si>
    <t>lbs of DF Per case</t>
  </si>
  <si>
    <t>DF Value Per Case</t>
  </si>
  <si>
    <t xml:space="preserve">Total Cases </t>
  </si>
  <si>
    <t>Total Donated Pounds</t>
  </si>
  <si>
    <t>Total Entitlement Spent</t>
  </si>
  <si>
    <t>Processing Fee</t>
  </si>
  <si>
    <t>Estimated Total Cost per case</t>
  </si>
  <si>
    <t>FFS ITEMS</t>
  </si>
  <si>
    <t>SD162WS-SL</t>
  </si>
  <si>
    <t>16" Thin Crust Pre-Sliced WG Cheese Pizza, 8-Cut</t>
  </si>
  <si>
    <t>1/8</t>
  </si>
  <si>
    <t>PROCESSING FEE IS OBTAINED BY SCHOOL VIA PROCUREMENT</t>
  </si>
  <si>
    <t>SD164WS-SL</t>
  </si>
  <si>
    <t>16" Thin Crust Pre-Sliced WG Pepperoni Pizza, 8-Cut</t>
  </si>
  <si>
    <t>SD169WS</t>
  </si>
  <si>
    <t>16" Thin Crust, Par Baked WG Mega Meat Pizza</t>
  </si>
  <si>
    <t>SD162WS</t>
  </si>
  <si>
    <t>16" Thin Crust WG Cheese Pizza</t>
  </si>
  <si>
    <t xml:space="preserve">SD164WS  </t>
  </si>
  <si>
    <t>16" Thin Crust WG Pepperoni Pizza</t>
  </si>
  <si>
    <t>SD164BWS</t>
  </si>
  <si>
    <t>16" Thin Crust WG All Beef Pepperoni Pizza</t>
  </si>
  <si>
    <t>AS162WT</t>
  </si>
  <si>
    <t>16" Cheese Pizza WG , Par Baked, Alpha Supreme</t>
  </si>
  <si>
    <t>AS164WT</t>
  </si>
  <si>
    <t>16" Pepperoni Pizza WG , Par Baked, Alpha Supreme</t>
  </si>
  <si>
    <t>AS52W</t>
  </si>
  <si>
    <t>5" Deep Dish Pan Style WG Cheese Pizza  "The Selfie"</t>
  </si>
  <si>
    <t>AS54W</t>
  </si>
  <si>
    <t>5" Deep Dish Pan Style WG Pepperoni Pizza  "The Selfie"</t>
  </si>
  <si>
    <t>AS54BW</t>
  </si>
  <si>
    <t>5" Deep Dish Pan Style WG All Beef Pepperoni Pizza  "The Selfie"</t>
  </si>
  <si>
    <t>SP652WB</t>
  </si>
  <si>
    <t>6.5" Personal Cheese Pizza WG with Windowed Pizza Box &amp; Logo</t>
  </si>
  <si>
    <t>SP654WB</t>
  </si>
  <si>
    <t>6.5" Personal Pepperoni Pizza WG with Windowed Pizza Box &amp; Logo</t>
  </si>
  <si>
    <t>ASBK56WR</t>
  </si>
  <si>
    <t>5" Breakfast Pizza with Sausage and Red Sauce, WG Par Baked</t>
  </si>
  <si>
    <t>ASBK57WR</t>
  </si>
  <si>
    <t>5" Breakfast Pizza with Canadian Bacon and Red Sauce, WG Par Baked</t>
  </si>
  <si>
    <t>SP162RW</t>
  </si>
  <si>
    <t>16" Cheese WG "Bake to Rise" Raw Dough, Pizza Baking Screen Required</t>
  </si>
  <si>
    <t>SP164RW</t>
  </si>
  <si>
    <t>16" Pepperoni WG "Bake to Rise" Raw Dough, Baking Screen Required</t>
  </si>
  <si>
    <t xml:space="preserve">Cheese Moz Part Skim </t>
  </si>
  <si>
    <t xml:space="preserve">NOI POUNDS </t>
  </si>
  <si>
    <t>+</t>
  </si>
  <si>
    <t>=</t>
  </si>
  <si>
    <t xml:space="preserve">NOI ENTITLEMENT CALCULATOR </t>
  </si>
  <si>
    <t xml:space="preserve">The calculator order form below is for projection of pounds needed for the school year. Schools will need to contact the vendor and distributor for placing official NOI orders within the school year. Additional items can be found in the vendor's SPEDS or by contacting the vendor directly. To spend entitlement on NOI please indicate case counts in the calculator below or enter pounds in the yellow "Schools Calculated Entitlement to be Spent" box. All NOI cases have a processing fee that should be obtaind by the school via procurement. It is best practice to ensure that the school's commerical distributor will carry a desired prodcut in their inventory prior to placing entitlement in NOI.  All items eligible must use the Missouri approved material code as listed on this order form. Cases ordered that are not using an approved material code will be cancelled by the state agency. </t>
  </si>
  <si>
    <t>AS64W</t>
  </si>
  <si>
    <t>6.5" Personal Pepperoni Pizza WG, Par Baked, Alpha Supreme</t>
  </si>
  <si>
    <t xml:space="preserve">Didn't see your favorite product listed? That’s okay,  look at the vendor's SEPDS for a full list of potential items available through NOI.  All items eligible must use the Missouri approved material code as listed on this order form. All cases ordered that are not using an approved material code will be cancelled by the state agency. </t>
  </si>
  <si>
    <t>Notes:</t>
  </si>
  <si>
    <t>Pizza, Cheese, Round, 16", 8 cut</t>
  </si>
  <si>
    <t>0.125 R/O</t>
  </si>
  <si>
    <t>25.26 lb</t>
  </si>
  <si>
    <t>Pizza, Cheese, Round, 16", 10 cut</t>
  </si>
  <si>
    <t>27.26 lb</t>
  </si>
  <si>
    <t>Pizza, White Garlic, Round, 16", 8 cut</t>
  </si>
  <si>
    <t>N/A</t>
  </si>
  <si>
    <t>21.82 lb</t>
  </si>
  <si>
    <t>Pizza, White Garlic, Round, 16", 10 cut</t>
  </si>
  <si>
    <t>23.82 lb</t>
  </si>
  <si>
    <t>Pizza, Cheese, Square, 11x17", 8 cut</t>
  </si>
  <si>
    <t>24.86 lb</t>
  </si>
  <si>
    <t>Pizza, Cheese, Square, 11x17", 10 cut</t>
  </si>
  <si>
    <t>26.86 lb</t>
  </si>
  <si>
    <t>Pizza, White Garlic, Square,11x17", 8 cut</t>
  </si>
  <si>
    <t>21.42 lb</t>
  </si>
  <si>
    <t>Pizza, White Garlic, Square, 11x17", 10 cut</t>
  </si>
  <si>
    <t>23.41 lb</t>
  </si>
  <si>
    <t>Pizza, Turkey Pepperoni, Round, 16", 8 cut</t>
  </si>
  <si>
    <t>24.14 lb</t>
  </si>
  <si>
    <t>Sandwich, Maple Pancake, WG, Egg &amp; Cheese, IW 168 2.6oz.</t>
  </si>
  <si>
    <t>29.32 lb</t>
  </si>
  <si>
    <t>Sandwich, Biscuit, Honey WG, Chicken Sausage, Cheese, IW</t>
  </si>
  <si>
    <t>31.74 lb</t>
  </si>
  <si>
    <t>Sandwich, Croissant, WG, Egg &amp; American Cheese, IW</t>
  </si>
  <si>
    <t>17.43 lb</t>
  </si>
  <si>
    <t>Sandwich, Croissant, WG, Egg &amp; Fiesta Cheese, IW</t>
  </si>
  <si>
    <t>17.36 lb</t>
  </si>
  <si>
    <t>Sandwich, Croissant, WG, Chicken Sausage &amp; Cheese, IW</t>
  </si>
  <si>
    <t>20.55 lb</t>
  </si>
  <si>
    <t>Sandwich, English Muffin, WG, Egg &amp; Cheese, IW</t>
  </si>
  <si>
    <t>21.24 lb</t>
  </si>
  <si>
    <t>Sandwich, Toasted Cheese, WG, White, IW</t>
  </si>
  <si>
    <t>23.0 lb</t>
  </si>
  <si>
    <t>Sandwich, Toasted Cheeses, WG, White, IW</t>
  </si>
  <si>
    <t>29.75 lb</t>
  </si>
  <si>
    <t>Sandwich, English Muffin, WG, Ckn Sausage, Egg &amp; Cheese, IW 96/4.45 oz</t>
  </si>
  <si>
    <t>28.44 lb</t>
  </si>
  <si>
    <t>Sandwich, WG, Grilled Cheese, American &amp; Mozzarella, LS, IW</t>
  </si>
  <si>
    <t>32.11 lb</t>
  </si>
  <si>
    <t>Sandwich, WG, Grilled Cheese, Bulk</t>
  </si>
  <si>
    <t>25.75 lb</t>
  </si>
  <si>
    <t>Sandwich, Croissant, WG, Mozzarella &amp; American Cheese, IW</t>
  </si>
  <si>
    <t>20.64 lb</t>
  </si>
  <si>
    <t>Sandwich, WG, Grilled Cheese, Pepper Jack, IW</t>
  </si>
  <si>
    <t>29.15 lb</t>
  </si>
  <si>
    <t>Sandwich, WG, Grilled Cheese, Pepper Jack &amp; Mozzarella, IW</t>
  </si>
  <si>
    <t>Sandwich, WG, Grilled Cheese, Garlic Mozzarella, IW</t>
  </si>
  <si>
    <t>Sandwich, WG, Grilled Cheese, Garlic Mozzarella BULK 96/4.5 oz</t>
  </si>
  <si>
    <t>26.11 lb</t>
  </si>
  <si>
    <t>Sandwich,Buttermilk Pancake, WG, Chicken Sausage &amp; Cheese,IW</t>
  </si>
  <si>
    <t>36.11 lb</t>
  </si>
  <si>
    <t>Sandwich, Maple Waffle, WG, Chicken Sausage &amp; Cheese, IW  126/2.89 oz</t>
  </si>
  <si>
    <t>24.5 lb</t>
  </si>
  <si>
    <t>Sandwich, WG, Grilled Cheese, Pepper Jack &amp; Mozzarella BULK (96/4.5 oz)</t>
  </si>
  <si>
    <t>Sandwich, Maple Pancake, WG, Chicken Sausage &amp; Cheese, IW</t>
  </si>
  <si>
    <t>31.66 lb</t>
  </si>
  <si>
    <t xml:space="preserve">Mozzarella String Cheese Stick </t>
  </si>
  <si>
    <t>Lite Mozz String Cheese</t>
  </si>
  <si>
    <t xml:space="preserve">Cheddar Cheese Stick </t>
  </si>
  <si>
    <t xml:space="preserve">Marble Cheese Stick </t>
  </si>
  <si>
    <t>American Cheese Yellow Slice 160ct</t>
  </si>
  <si>
    <t>American Cheese Yellow RF RS Slice 160ct</t>
  </si>
  <si>
    <t>American Cheese White with Peppers Slice 160ct</t>
  </si>
  <si>
    <t>Shredded LMPS Mozzarella Cheese</t>
  </si>
  <si>
    <t>Shredded Cheddar Cheese</t>
  </si>
  <si>
    <t>Shredded Cheddar Reduced Fat</t>
  </si>
  <si>
    <t>Shredded Italian Blend</t>
  </si>
  <si>
    <t>Shredded White American with Peppers</t>
  </si>
  <si>
    <t>Natural Pasteurized Blend Yellow Ched 160 Slice</t>
  </si>
  <si>
    <t>Natural Pasteurized Blend Pepper Jack 160 Slice</t>
  </si>
  <si>
    <t>Natural Pasteurized Blend LMPS Mozz 160 Slice</t>
  </si>
  <si>
    <t>Cheddar Slices - Natural</t>
  </si>
  <si>
    <t>Provolone Slices - Natural</t>
  </si>
  <si>
    <t>Pepper Jack Slices - Natural</t>
  </si>
  <si>
    <t>n/a</t>
  </si>
  <si>
    <t>Shredded Monterey/Cheddar</t>
  </si>
  <si>
    <t>755531</t>
  </si>
  <si>
    <t>Cheddar Shreds Reduced Fat</t>
  </si>
  <si>
    <t>Swiss Slices - Natural</t>
  </si>
  <si>
    <t>Natural Pasteurized Blend Provolone 160P Slice</t>
  </si>
  <si>
    <t>Natural Pasteurized Blend LMPS Mozz 160P Slice</t>
  </si>
  <si>
    <t>Natural Pasteurized Blend Pepper Jack 160P Slice</t>
  </si>
  <si>
    <t>Natural Pasteurized Blend Swiss 160P Slice</t>
  </si>
  <si>
    <t>Natural Pasteurized Blend Red Fat Yel Ched 160P Slice</t>
  </si>
  <si>
    <t>Natural Pasteurized Blend Yellow Ched 160P Slice</t>
  </si>
  <si>
    <t>American Cheese White with Peppers Slice</t>
  </si>
  <si>
    <t>American Cheese White RF RS Slice 160ct</t>
  </si>
  <si>
    <t>American Cheese Yellow RF Slice 160ct</t>
  </si>
  <si>
    <t>American Cheese White Slice 160ct</t>
  </si>
  <si>
    <t>American Swiss Cheese Slice</t>
  </si>
  <si>
    <t xml:space="preserve">Mozzarella Cheese Stick </t>
  </si>
  <si>
    <t>Pork BBQ- Lower Sodium Texas Western sauce</t>
  </si>
  <si>
    <t>Pork Carnitas</t>
  </si>
  <si>
    <t>Pork BBQ- Semi-Dry, Vinegar Marinate</t>
  </si>
  <si>
    <t>Pork BBQ- Carolina Vinegar Sauce</t>
  </si>
  <si>
    <t>(VENDOR LOGO)</t>
  </si>
  <si>
    <t>Turkey BBQ- Semi Dry</t>
  </si>
  <si>
    <t>Turkey BBQ- Lower Sodium Texas Western Sauce</t>
  </si>
  <si>
    <t>Egg Bake Bites w/ Tky Ssg &amp; Chddr Chs</t>
  </si>
  <si>
    <t xml:space="preserve">Bacon and Cheese Eggstravaganza™ </t>
  </si>
  <si>
    <t xml:space="preserve">Pre-cooked Scrambled Egg </t>
  </si>
  <si>
    <t>Grilled Egg Patties</t>
  </si>
  <si>
    <t>Colby Cheese Omelet</t>
  </si>
  <si>
    <t xml:space="preserve">Fully Cut Whole Grain Cinnamon Glazed French Toast </t>
  </si>
  <si>
    <t xml:space="preserve">Whole Grain French Toast Sticks Perforated </t>
  </si>
  <si>
    <t>Whole Egg Bulk</t>
  </si>
  <si>
    <t>Eggs ASAP, IW</t>
  </si>
  <si>
    <t>Pillow-pak Hard Cooked Eggs (Refrigerated)</t>
  </si>
  <si>
    <t>Fully Cut Whole Grain Cinnamon Glazed French Toast</t>
  </si>
  <si>
    <t xml:space="preserve">Whole Grain Cinnamon Glazed Toast </t>
  </si>
  <si>
    <t>Frozen Egg Product w/Citric Bag</t>
  </si>
  <si>
    <t>Frozen Egg Product w/Citric Carton</t>
  </si>
  <si>
    <t>1 starch</t>
  </si>
  <si>
    <t>Flavor Crisp Select Spicy 3/8" Straight Cut</t>
  </si>
  <si>
    <t>56210 35101-2</t>
  </si>
  <si>
    <t>Cavendish Farms Hash Brown Patties</t>
  </si>
  <si>
    <t>56210 34500-2</t>
  </si>
  <si>
    <t>Fine Coat 5/16" Thin Skin On Straight Cut</t>
  </si>
  <si>
    <t>56210 05505-2</t>
  </si>
  <si>
    <t>Fine Coat 5/16" Thin Straight Cut</t>
  </si>
  <si>
    <t>56210 05503-2</t>
  </si>
  <si>
    <t>Fine Coat 3/8" Straight Cut</t>
  </si>
  <si>
    <t>56210 05502-2</t>
  </si>
  <si>
    <t>Fine Coat Shoestring</t>
  </si>
  <si>
    <t>56210 05501-2</t>
  </si>
  <si>
    <t>CrispToGo 3/8" Straight Cut</t>
  </si>
  <si>
    <t>56210 05361</t>
  </si>
  <si>
    <t>Clear Coat Shoestring</t>
  </si>
  <si>
    <t>56210 05311-2</t>
  </si>
  <si>
    <t>Clear Coat Low Sodium 3/8" Straight Cut</t>
  </si>
  <si>
    <t>56210 05307</t>
  </si>
  <si>
    <t>Clear Coat 3/8" Straight Cut</t>
  </si>
  <si>
    <t>56210 05301-2</t>
  </si>
  <si>
    <t>Flavor Crisp Seasoned Diced</t>
  </si>
  <si>
    <t>56210 05222-2</t>
  </si>
  <si>
    <t>Cavendish Farms Oven Golden Nuggets</t>
  </si>
  <si>
    <t>56210 04101-2</t>
  </si>
  <si>
    <t>Prairie Select 1/2" Oven Crinkle Cut</t>
  </si>
  <si>
    <t>14869 30216</t>
  </si>
  <si>
    <t>Bulk Potatoes</t>
  </si>
  <si>
    <t>1/2 cup</t>
  </si>
  <si>
    <t>Individually Wrapped Sour Berries  (100/1.27 oz)</t>
  </si>
  <si>
    <t>1/2cup</t>
  </si>
  <si>
    <t>Individually Wrapped Cherry Snacks  (100/1.36 oz)</t>
  </si>
  <si>
    <t>Cherries - Dried</t>
  </si>
  <si>
    <t>Cherry Applesauce Cups</t>
  </si>
  <si>
    <t>Strawberry Banana Applesauce Cups</t>
  </si>
  <si>
    <t>Birthday Cake Applesauce Cups</t>
  </si>
  <si>
    <t>Blue Raspberry  Applesauce Cups</t>
  </si>
  <si>
    <t>Mango Applesauce Cups</t>
  </si>
  <si>
    <t>Cinnamon Applesauce Cups</t>
  </si>
  <si>
    <t>Strawberry Applesauce Cups</t>
  </si>
  <si>
    <t>Mixed Berry Applesauce Cups</t>
  </si>
  <si>
    <t>Applesauce Cups</t>
  </si>
  <si>
    <t>Apples</t>
  </si>
  <si>
    <t>STUFFWICH, Cheese 4oz, IW</t>
  </si>
  <si>
    <t>A80441</t>
  </si>
  <si>
    <t>Breadstick, Mozzarella Cheese Filled, Bulk</t>
  </si>
  <si>
    <t>A33045</t>
  </si>
  <si>
    <t>Lasagna Roll-up</t>
  </si>
  <si>
    <t>Ravioli, Medium Square Cheese Filled</t>
  </si>
  <si>
    <t xml:space="preserve"> Mozzarella LM PS UNFZ</t>
  </si>
  <si>
    <t>The Max Mini Pizza Triangles Cheese</t>
  </si>
  <si>
    <t>77387-77556</t>
  </si>
  <si>
    <t>The Max Mini Pizza Triangles Pepperoni</t>
  </si>
  <si>
    <t>77387-77555</t>
  </si>
  <si>
    <t>The Max FFK Plus MaxStix WG Reduced Sodium</t>
  </si>
  <si>
    <t>77387-12722</t>
  </si>
  <si>
    <t>The Max FFK Plus 4x6 WG Reduced Sodium Cheese Pizza</t>
  </si>
  <si>
    <t>77387-12718</t>
  </si>
  <si>
    <t>MaxSnax Whole Grain Totally Taco</t>
  </si>
  <si>
    <t>77387-12714</t>
  </si>
  <si>
    <t>The Max 4x6 Turkey Sausage Whole Grain Pizza</t>
  </si>
  <si>
    <t>77387-12703</t>
  </si>
  <si>
    <t>The Max Pizza Quesadilla Chicken Whole Grain</t>
  </si>
  <si>
    <t>77387-12700</t>
  </si>
  <si>
    <t>The Max Pizza Quesadilla Cheese Whole Grain</t>
  </si>
  <si>
    <t>77387-12699</t>
  </si>
  <si>
    <t>MaxStix Whole Grain</t>
  </si>
  <si>
    <t>77387-12685</t>
  </si>
  <si>
    <t>The Max Stuffed Crust Pepperoni Whole Grain Pizza</t>
  </si>
  <si>
    <t>77387-12682</t>
  </si>
  <si>
    <t>The Max Real Slice Pepperoni Whole Grain Pizza</t>
  </si>
  <si>
    <t>77387-12681</t>
  </si>
  <si>
    <t>The Max Real Slice Cheese Whole Grain Pizza</t>
  </si>
  <si>
    <t>77387-12680</t>
  </si>
  <si>
    <t>The Max Stuffed Crust Cheese Whole Grain Pizza</t>
  </si>
  <si>
    <t>77387-12671</t>
  </si>
  <si>
    <t>The Max 4x6 Turkey Pepp Whole Grain Pizza</t>
  </si>
  <si>
    <t>77387-12656</t>
  </si>
  <si>
    <t>The Max 4x6 Cheese Whole Grain Pizza</t>
  </si>
  <si>
    <t>77387-12655</t>
  </si>
  <si>
    <t>The Max Real Slice 100% Mozz Pizza</t>
  </si>
  <si>
    <t>77387-12617</t>
  </si>
  <si>
    <t>The Max Twisted Stix Cinnamon Blueberry</t>
  </si>
  <si>
    <t>77387-12611</t>
  </si>
  <si>
    <t>MaxStix 100% Mozz Whole Grain</t>
  </si>
  <si>
    <t>77387-12602</t>
  </si>
  <si>
    <t>The Max 4x6 100% Moo Pepperoni While Grain Pizza</t>
  </si>
  <si>
    <t>77387-12585</t>
  </si>
  <si>
    <t>The Max Breakfast Pizzazz Sausage Whole Grain Pizza</t>
  </si>
  <si>
    <t>77387-12562</t>
  </si>
  <si>
    <t>The Max Pizza Quesadilla Chicken</t>
  </si>
  <si>
    <t>77387-12532</t>
  </si>
  <si>
    <t>The Max Pizza Quesadilla Cheese</t>
  </si>
  <si>
    <t>77387-12531</t>
  </si>
  <si>
    <t>MaxStix</t>
  </si>
  <si>
    <t>77387-12439</t>
  </si>
  <si>
    <t>The Max Stuffed Crust Sausage Pizza</t>
  </si>
  <si>
    <t>77387-12409</t>
  </si>
  <si>
    <t>The Max Stuffed Crust Pepperoni Pizza</t>
  </si>
  <si>
    <t>77387-12408</t>
  </si>
  <si>
    <t>The Max Stuffed Crust Cheese Pizza</t>
  </si>
  <si>
    <t>77387-12407</t>
  </si>
  <si>
    <t>Gilardi Meat Combo Calzone</t>
  </si>
  <si>
    <t>16272-20121</t>
  </si>
  <si>
    <t>Unfrozen Mozzarella Processor Pack</t>
  </si>
  <si>
    <t xml:space="preserve">If you would like help calculating your dark/white meat balance, 
consider using the commodity calculator at the link below. </t>
  </si>
  <si>
    <t>CN Unbreaded Dark Meat Chicken Strips</t>
  </si>
  <si>
    <t>CN Golden WG Breaded Dark Meat Popcorn</t>
  </si>
  <si>
    <t>Abt 138</t>
  </si>
  <si>
    <t>Fully Cooked Roasted Drumsticks and Thighs</t>
  </si>
  <si>
    <t>Abt 112</t>
  </si>
  <si>
    <t>Golden WG Breaded Drumsticks and Thighs</t>
  </si>
  <si>
    <t>WG Dark Meat Southern Gravy Crunchers</t>
  </si>
  <si>
    <t>ALL "B" DARK MEAT ITEMS</t>
  </si>
  <si>
    <t>Golden WG Spicy Breast Tenders</t>
  </si>
  <si>
    <t>Golden WG Breast Tenders</t>
  </si>
  <si>
    <t>Golden WG Whole Muscle Spicy Breast Fillets</t>
  </si>
  <si>
    <t>Golden WG Whole Muscle Dill Breast Fillets</t>
  </si>
  <si>
    <t>Golden WG Whole Muscle Breast Fillets</t>
  </si>
  <si>
    <t>CHEEZY HOTZ WG Whole Muscle Breast Chunks</t>
  </si>
  <si>
    <t>Golden WG Whole Muscle Breast Chunks</t>
  </si>
  <si>
    <t>ALL"A" WHITE MEAT ITEMS</t>
  </si>
  <si>
    <t>CN Shredded Chicken</t>
  </si>
  <si>
    <t>CN Golden WG Breaded Large Popcorn</t>
  </si>
  <si>
    <t>CN Golden WG Popcorn Chicken</t>
  </si>
  <si>
    <t>CN Golden WG Chicken Tenders</t>
  </si>
  <si>
    <t>CN Golden WG Hot &amp; Spicy Patty</t>
  </si>
  <si>
    <t>CN Golden WG Homestyle Breakfast Patty</t>
  </si>
  <si>
    <t>CN Golden WG Chicken Patties</t>
  </si>
  <si>
    <t>CN Golden WG Chicken Nuggets</t>
  </si>
  <si>
    <t>Bulk Large Chicken</t>
  </si>
  <si>
    <t xml:space="preserve">If you would like help calculating your dark/white meat balance, consider using the commodity calculator at the link below. </t>
  </si>
  <si>
    <t xml:space="preserve">Didn't see your favorite product listed? That’s okay, look at the vendor's SEPDS for a full list of potential items available through NOI.  All items eligible must use the Missouri approved material code as listed on this order form. All cases ordered that are not using an approved material code will be cancelled by the state agency. </t>
  </si>
  <si>
    <t>All "B" Dark Meat Items</t>
  </si>
  <si>
    <t>Golden WG Whole Muscle Breakfast Breast Fillets</t>
  </si>
  <si>
    <t>Golden WG Whole Muscle Spicy Breast Chunks</t>
  </si>
  <si>
    <t>All "A" White Meat Items</t>
  </si>
  <si>
    <t>WG Oven Ready Golden Crunchy Breaded Nuggets 1 oz</t>
  </si>
  <si>
    <t>Whole Grain Potato Crunch Pollock Nuggets 1 oz CN</t>
  </si>
  <si>
    <t>06551C</t>
  </si>
  <si>
    <t>WG Oven Ready Potato Crunch Pollock Fillet 3.6 oz</t>
  </si>
  <si>
    <t>06533C</t>
  </si>
  <si>
    <t>WG Oven Ready  Breaded Sea Shapes 1 oz</t>
  </si>
  <si>
    <t>WG Oven Ready Golden Crunchy Breaded Sticks 1 oz</t>
  </si>
  <si>
    <t>WG Oven Ready Golden Crunchy Breaded Rectangles 3.6 oz</t>
  </si>
  <si>
    <t>WG Oven Ready Pollock and Cheese Rectangle 3.6 oz</t>
  </si>
  <si>
    <t>WG Oven Ready Potato Crunch Pollock Wedge 3.6 oz</t>
  </si>
  <si>
    <t>Whole Grain Nacho Pollock Stick 1 oz CN  (4 sticks)</t>
  </si>
  <si>
    <t>Oven Ready WG Breaded Pollock Bites 0.5 oz.</t>
  </si>
  <si>
    <t>Pollock - Frozen Bulk</t>
  </si>
  <si>
    <t>NOTES:</t>
  </si>
  <si>
    <t xml:space="preserve">Didn't see your favorite product listed? That’s okay,  look at the vendor's SEPDS for a full list of potential items available through NOI.  All items eligilbe must use the Missouri approved material code as listed on this order form. All cases ordered that are not using an approved material code will be cancelled by the state agency. </t>
  </si>
  <si>
    <t>WG Potato Crunch Pollock Nugget 1 oz CN</t>
  </si>
  <si>
    <t>WG Potato Crunch Pollock Fillet 3.6 oz CN</t>
  </si>
  <si>
    <t>WG Golden Crunchy Breaded 3.6 oz Pollock Wedge CN</t>
  </si>
  <si>
    <t>WG Golden Crunchy Breaded 1 oz Pollock Sticks CN</t>
  </si>
  <si>
    <t>WG Sweet Potato Crusted  Pollock Nuggets 1 oz CN</t>
  </si>
  <si>
    <t>WG Sweet Potato Crusted Pollock Fillet Shape 3.6 oz CN</t>
  </si>
  <si>
    <t>WG  Breaded Pollock Nuggets 1 oz SEA SHAPES CN</t>
  </si>
  <si>
    <t>Southwestern Glazed Alaska Pollock Portions 3.6 oz</t>
  </si>
  <si>
    <t>Oven Ready UNBREADED Pollock Wedge
2.6 oz CN</t>
  </si>
  <si>
    <t>WG  Golden Crunchy Breaded Pollock Strips 1.25 oz CN</t>
  </si>
  <si>
    <t>WG Golden Crunchy Breaded Pollock Sticks 1 oz CN</t>
  </si>
  <si>
    <t>WG Golden Crunchy Breaded Pollock Nuggets 1 oz CN</t>
  </si>
  <si>
    <t>WG Golden Crunchy Breaded Pollock Rectangles 3.6 oz CN</t>
  </si>
  <si>
    <t>WG  Breaded Crunchy Pollock Fillet Shape 3.6 oz CN</t>
  </si>
  <si>
    <t>WG Pollock and Cheese Rectangle 3.6 oz CN</t>
  </si>
  <si>
    <t>WG Cornmeal Breaded Pollock Strip 1.25 oz CN</t>
  </si>
  <si>
    <t>WG Sweet Potato Pollock Nugget 1 oz CN</t>
  </si>
  <si>
    <t>WG Sweet Potato Pollock Stick 1 oz CN</t>
  </si>
  <si>
    <t>Potato Crunch Pollock Nugget .875 oz CN</t>
  </si>
  <si>
    <t>Potato Crunch Pollock Strip       1.3 oz CN</t>
  </si>
  <si>
    <t>WG Pollock Rectangles 3.6 oz CN</t>
  </si>
  <si>
    <t>WG Potato Crunch Pollock Wedge 3.6 oz CN</t>
  </si>
  <si>
    <t xml:space="preserve">WG Nacho Pollock Stick    1 oz CN </t>
  </si>
  <si>
    <t>WG Breaded Bites 0.5 oz. w/ Sweet Asian Sauce</t>
  </si>
  <si>
    <t xml:space="preserve">WG Breaded Pollock Rectangle 3 oz </t>
  </si>
  <si>
    <t xml:space="preserve">The calculator order form below is for projection of pounds needed for the school year. School's will need to contact the vendor and distributor for placing official NOI orders within the school year. Additional items can be found in the vendor's SPEDS or by contacting the vendor directly. To spend entitlement on NOI please indicate case counts in the calculator below or enter pounds in the yellow "Schools Calculated Entitlement to be Spent" box. All NOI cases have a processing fee that should be obtaind by the school via procurement. It is best practice to ensure that the school's commerical distributor will carry a desired prodcut in their inventory prior to placing entitlmeent in NOI.  All items eligilbe must use the Missouri approved material code as listed on this order form. Cases ordered that are not using an approved material code will be cancelled by the state agency. </t>
  </si>
  <si>
    <t>Italian Sausage Crumble</t>
  </si>
  <si>
    <t>Sliced Turkey Pepperoni</t>
  </si>
  <si>
    <t>Breakfast Sausage Link</t>
  </si>
  <si>
    <t>Breakfast Sausage Patty</t>
  </si>
  <si>
    <t>Sliced Canadian Style Turkey Ham</t>
  </si>
  <si>
    <t>Turkey Barbacoa</t>
  </si>
  <si>
    <t>Turkey Kielbasa</t>
  </si>
  <si>
    <t>Turkey Frank</t>
  </si>
  <si>
    <t>Sliced Italian Combo Pack: Ham, Salami, Pep</t>
  </si>
  <si>
    <t>Sliced Combo Pack: Ham, Salami, Bologna</t>
  </si>
  <si>
    <t>Sliced Turkey Ham</t>
  </si>
  <si>
    <t>Diced Turkey Breast 1/2"</t>
  </si>
  <si>
    <t xml:space="preserve">Dill Flavored Turkey Breast Patty </t>
  </si>
  <si>
    <t>Dill Flavored Turkey Breast Nugget</t>
  </si>
  <si>
    <t>Smoked Turkey Breast Coins Sliced</t>
  </si>
  <si>
    <t>Oil Browed Sliced Turkey Breast Steak, Sliced</t>
  </si>
  <si>
    <t>Turkey Snack Sticks Smokehouse Flavor</t>
  </si>
  <si>
    <t>Sliced Oven Roasted Turkey Breast</t>
  </si>
  <si>
    <t xml:space="preserve">Raw Netted Breast &amp; Thigh Roast </t>
  </si>
  <si>
    <t>Turkey Meatballs</t>
  </si>
  <si>
    <t>Turkety Savory Pre-Cooked Crumble</t>
  </si>
  <si>
    <t xml:space="preserve">Turkey Breast &amp; Thigh Roast </t>
  </si>
  <si>
    <t>Turkey Taco Meat</t>
  </si>
  <si>
    <t>Turkey Chili Meat</t>
  </si>
  <si>
    <t>Turkey Gravy White &amp; Dark Meat</t>
  </si>
  <si>
    <t>Turkey Bacon (1 oz M/MA)</t>
  </si>
  <si>
    <t>Turkey Baraboa</t>
  </si>
  <si>
    <t>Turkey Franks</t>
  </si>
  <si>
    <t>Dill Flavored Turkey Breast Patty</t>
  </si>
  <si>
    <t>Dill Flavored Turkey Breast Nuggets</t>
  </si>
  <si>
    <t>Oil Browned Breast steack Sliced</t>
  </si>
  <si>
    <t>Turkey Snack Stick Smokehouse Flavor</t>
  </si>
  <si>
    <t>Raw Netted Breast &amp; Thigh Roast</t>
  </si>
  <si>
    <t>Turkey Savory Pre-Cooked Crumble</t>
  </si>
  <si>
    <t>Turkey Breast &amp; Thigh Roast</t>
  </si>
  <si>
    <t>Premium Beef Philly Steak</t>
  </si>
  <si>
    <t>CP5891</t>
  </si>
  <si>
    <t>Kettle Cooked Beef Crumble</t>
  </si>
  <si>
    <t>CP5868</t>
  </si>
  <si>
    <t>Breaded Beef Patty WG Fully Cooked</t>
  </si>
  <si>
    <t>CP5695</t>
  </si>
  <si>
    <t xml:space="preserve">Premium Beef Patty Fully Cooked </t>
  </si>
  <si>
    <t>CP5670</t>
  </si>
  <si>
    <t>Beef Patty - Fully Cooked 2.2 oz</t>
  </si>
  <si>
    <t>CP5661</t>
  </si>
  <si>
    <t>Beef Patty - Fully Cooked 2.5 oz</t>
  </si>
  <si>
    <t>CP5659</t>
  </si>
  <si>
    <t>1/2 c Red</t>
  </si>
  <si>
    <t>Rotini Pasta in Italian Meat Sauce</t>
  </si>
  <si>
    <t>CP5591</t>
  </si>
  <si>
    <t>Beef Spaghetti Sauce RF</t>
  </si>
  <si>
    <t>CP5578</t>
  </si>
  <si>
    <t>1/8 c Red</t>
  </si>
  <si>
    <t>Beef Taco Filling RS</t>
  </si>
  <si>
    <t>CP5250</t>
  </si>
  <si>
    <t xml:space="preserve">Beef Taco Filling - Allergen Free </t>
  </si>
  <si>
    <t>CP5249</t>
  </si>
  <si>
    <t>Signature Cheeseburger Mac</t>
  </si>
  <si>
    <t>CP5151</t>
  </si>
  <si>
    <t>Beef Meatball (4 = 2 oz. M/MA) RS</t>
  </si>
  <si>
    <t>CP5035</t>
  </si>
  <si>
    <t>3/8 c Red</t>
  </si>
  <si>
    <t>Beef Chili w/ Beans RF</t>
  </si>
  <si>
    <t>CP579</t>
  </si>
  <si>
    <t>Beef Sloppy Joe RF</t>
  </si>
  <si>
    <t>CP545</t>
  </si>
  <si>
    <t>USDA Coursee Ground Beef</t>
  </si>
  <si>
    <t>Premium "Philly" Sliced Beef</t>
  </si>
  <si>
    <t>Signature Kettle cooked beef crumbles</t>
  </si>
  <si>
    <t>Signature WG Breaded Beef Patty</t>
  </si>
  <si>
    <t>Signature Beef Patty</t>
  </si>
  <si>
    <t>CP5682</t>
  </si>
  <si>
    <t>Premium Beef Steak Patty (3 oz)</t>
  </si>
  <si>
    <t>CP5683</t>
  </si>
  <si>
    <t>Premium Beef Steak Patty</t>
  </si>
  <si>
    <t>Premium Beef Meatball (5 = 2M/MA)</t>
  </si>
  <si>
    <t>CP5049</t>
  </si>
  <si>
    <t>Signature Beef Meatball (4 = 2M/MA)</t>
  </si>
  <si>
    <t>Signature Beef Meatball (5 = 2M/MA)</t>
  </si>
  <si>
    <t>CP5030</t>
  </si>
  <si>
    <t>1/2 Red</t>
  </si>
  <si>
    <t>Signature Rotini in Meat Sauce</t>
  </si>
  <si>
    <t>Signature Spaghetti in Meat Sauce</t>
  </si>
  <si>
    <t>CP5590</t>
  </si>
  <si>
    <t>Premium Beef Spaghetti Meat Sauce</t>
  </si>
  <si>
    <t>3/8 Red</t>
  </si>
  <si>
    <t>Signature Beef Chili</t>
  </si>
  <si>
    <t>1/8 Red</t>
  </si>
  <si>
    <t>Signature Beef Taco</t>
  </si>
  <si>
    <t>Premium Beef Taco</t>
  </si>
  <si>
    <t>Premium Hot Honey Beef</t>
  </si>
  <si>
    <t>CP5407</t>
  </si>
  <si>
    <t>Signature Sloppy Joe</t>
  </si>
  <si>
    <t>WG Three Cheese Cavatappi Pasta</t>
  </si>
  <si>
    <t>Non WGR Macaroni &amp; Cheese (Elbow Noodle)</t>
  </si>
  <si>
    <t>WG Penne Pasta in Alfredo Sauce</t>
  </si>
  <si>
    <t>WG Macaroni &amp; Cheese (Elbow Noodle)</t>
  </si>
  <si>
    <t>Alfredo Sauce, Reduced Fat &amp; Sodium</t>
  </si>
  <si>
    <t>Premium White Queso Cheese Sauce</t>
  </si>
  <si>
    <t>Signature Cheddar Cheese Sauce</t>
  </si>
  <si>
    <t>Premium Jalapeno Cheese sauce</t>
  </si>
  <si>
    <t>Premium Cheddar Cheese Sauce</t>
  </si>
  <si>
    <t>Fiesta Breakfast Scrambler</t>
  </si>
  <si>
    <t>1/4green</t>
  </si>
  <si>
    <t>Broccoli &amp; Cheese Soup</t>
  </si>
  <si>
    <t>USDA Barrel Cheddar Cheese</t>
  </si>
  <si>
    <t>Signature Enriched Mac &amp; Cheese (Elbow)</t>
  </si>
  <si>
    <t>Premium Enriched Mac &amp; Cheese (Straight)</t>
  </si>
  <si>
    <t>Premium Enriched Mac &amp; Cheese (Elbow)</t>
  </si>
  <si>
    <t>Premium Mac &amp; Cheese (Stick) Bowl</t>
  </si>
  <si>
    <t>Signature WGR Mac &amp; Cheese (Stick)</t>
  </si>
  <si>
    <t>Signature WGR Mac &amp; Cheese (Elbow)</t>
  </si>
  <si>
    <t>Premium Tier 2 3 Cheese Cavatappi (WGR)</t>
  </si>
  <si>
    <t>Premium 3 Cheese Cavatappi (WGR)</t>
  </si>
  <si>
    <t>Premium Tier 2 WGR Mac &amp; Cheese (Straight)</t>
  </si>
  <si>
    <t>Premium WGR Mac &amp; Cheese (Straight)</t>
  </si>
  <si>
    <t>Premium Alfredo Sauce w WGR Penne</t>
  </si>
  <si>
    <t>Premium Tier 2 WGR Mac &amp; Cheese (Elbow)</t>
  </si>
  <si>
    <t>Premium WGR Mac &amp; Cheese (Elbow)</t>
  </si>
  <si>
    <t>Country Turkey Breakfast Scrambler</t>
  </si>
  <si>
    <t>Premium Tier 2 Golden Queso Cheese Sauce</t>
  </si>
  <si>
    <t>Premium Tier 2 3 Cheese Sauce</t>
  </si>
  <si>
    <t>Premium Tier 2 Alfredo Cheese Sauce</t>
  </si>
  <si>
    <t>Signature Tier 2  Cheddar Cheese Sauce</t>
  </si>
  <si>
    <t>Premium tier 2  Queso Blanco Cheese Sauce</t>
  </si>
  <si>
    <t>Premium Tier 2 Jalapeno Cheese sauce</t>
  </si>
  <si>
    <t>Premium Tier 2 Cheddar Cheese Sauce</t>
  </si>
  <si>
    <t>Premium Golden Queso Cheese Sauce</t>
  </si>
  <si>
    <t>Premium 3 Cheese Sauce</t>
  </si>
  <si>
    <t>Premium Alfredo Cheese Sauce</t>
  </si>
  <si>
    <t>Premium Queso Blanco Cheese Sauce</t>
  </si>
  <si>
    <t>1/4 c  green</t>
  </si>
  <si>
    <t>FC Breaded Pork Chopette</t>
  </si>
  <si>
    <t>CP5694</t>
  </si>
  <si>
    <t>Premium Homestyle Pork Sausage Patty</t>
  </si>
  <si>
    <t>CP5649</t>
  </si>
  <si>
    <t>Signature Pork Rib w/Honey BBQ Sauce</t>
  </si>
  <si>
    <t>CP5690</t>
  </si>
  <si>
    <t>Signature Pork Meatballs</t>
  </si>
  <si>
    <t>CP5036</t>
  </si>
  <si>
    <t>Premium Pork Spaghetti Meat Sauce</t>
  </si>
  <si>
    <t>CP5521</t>
  </si>
  <si>
    <t>Signature Pork Sausage Gravy</t>
  </si>
  <si>
    <t>CP552</t>
  </si>
  <si>
    <t>Signature Pork Sloppy Joe</t>
  </si>
  <si>
    <t>CP5401</t>
  </si>
  <si>
    <t>Signature Pork Taco</t>
  </si>
  <si>
    <t>CP5205</t>
  </si>
  <si>
    <t>USDA Pork Picnic</t>
  </si>
  <si>
    <t>Signature WGR Breaded Pork Chop</t>
  </si>
  <si>
    <t>Signature Pork rib w Honey BBQ sauces</t>
  </si>
  <si>
    <t>1/8 red</t>
  </si>
  <si>
    <t>Signature Pork Meatball (4 ct)</t>
  </si>
  <si>
    <t>Country Breakfast Scramble</t>
  </si>
  <si>
    <t>WGR Mini Turkey Breakfast Bites</t>
  </si>
  <si>
    <t>WGR Turkey Mini Corn Dogs</t>
  </si>
  <si>
    <t>1/2 red</t>
  </si>
  <si>
    <t>Premium Turkey Taco Filling</t>
  </si>
  <si>
    <t>Signature Turkey Taco Filling</t>
  </si>
  <si>
    <t>USDA Turkey Thigh</t>
  </si>
  <si>
    <t>Turkey Taco Filling</t>
  </si>
  <si>
    <t>Breakfast Sausage Scramble</t>
  </si>
  <si>
    <t>Turkey Sausage Breakfast Bites</t>
  </si>
  <si>
    <t>Turkey Mini Corn Dogs</t>
  </si>
  <si>
    <t>Light Mozzarella String Cheese</t>
  </si>
  <si>
    <t>Mozzarella String Cheese</t>
  </si>
  <si>
    <t>160 Slice 50% RS, 50% RF Yellow American Cheese</t>
  </si>
  <si>
    <t>160 Slice American (BC), Yellow</t>
  </si>
  <si>
    <t>184 Slice Pasteurized Process American Cheese, Yellow</t>
  </si>
  <si>
    <t>Reduced Fat Mild Cheddar Cheese Sticks</t>
  </si>
  <si>
    <t>Reduced Fat Colby Jack Cheese Sticks</t>
  </si>
  <si>
    <t>Reduced Fat Colby-Jack Cheese Cubes</t>
  </si>
  <si>
    <t>Reduced Fat Mild Cheddar Cheese Cubes</t>
  </si>
  <si>
    <t>Mild Cheddar Cheese Cracker Cuts</t>
  </si>
  <si>
    <t>RF Macaroni &amp; Cheese</t>
  </si>
  <si>
    <t>25% RS 50% RF Macaroni &amp; Cheese w/Whole Grain</t>
  </si>
  <si>
    <t>Shredded Mild Cheddar (SCP)</t>
  </si>
  <si>
    <t>Shredded Mozzarella Cheese</t>
  </si>
  <si>
    <t>Shredded Mild Cheddar &amp; Monterey Jack Cheese Blend</t>
  </si>
  <si>
    <t>Ultimate Creamy White™ Cheese Sauce Pouch</t>
  </si>
  <si>
    <t xml:space="preserve">Ultimate Jalapeno™ Cheese Sauce Pouch </t>
  </si>
  <si>
    <t>Ultimate Yellow™ Cheese Sauce Pouch</t>
  </si>
  <si>
    <t>Mucho Queso™ Jalapeño Cheese Dip Cups</t>
  </si>
  <si>
    <t>Ultimate Cheddar™ Cheese Dip Cups</t>
  </si>
  <si>
    <t>Barrell Cheddar</t>
  </si>
  <si>
    <t>Tamale, Shredded Beef, Salsa &amp; Cheese Bulk with Husk</t>
  </si>
  <si>
    <t>Tamale, Chicken, Salsa Verde, &amp; Cheese Tamale Bulk with Husk</t>
  </si>
  <si>
    <t>Tamale, Two Cheese &amp; Green Chile Bulk with Husk</t>
  </si>
  <si>
    <t>Breakfast Burrito, Cheese, Turkey Sausage &amp; Green Chile Salsa IW</t>
  </si>
  <si>
    <t>Breakfast Wrap, Cheese, Egg, &amp; Turkey Sausage IW</t>
  </si>
  <si>
    <t>Dip, Bean &amp; Two Cheeses (Gluten Free Tray Item) IW</t>
  </si>
  <si>
    <t>Enchiladas, Pepper Jack (Gluten Free + Vegetarian) Bulk</t>
  </si>
  <si>
    <t>Enchiladas, Monterey Jack (Gluten Free + Vege) Bulk</t>
  </si>
  <si>
    <t>Quesadilla, Two Cheese &amp; Green Chile (Vegetarian Option) IW</t>
  </si>
  <si>
    <t>Quesadilla, Two Cheese, Chicken &amp; Green Chile IW</t>
  </si>
  <si>
    <t>Burrito, Pollo Verde (Chicken, Salsa, Beans &amp; Pepper Jack) IW</t>
  </si>
  <si>
    <t>Burrito, Shredded Beef Chile Colorado IW</t>
  </si>
  <si>
    <t>1/8 Cup</t>
  </si>
  <si>
    <t xml:space="preserve">Burrito, Bean &amp; Cheese Chile de Relleno  (Vegetarian Option) IW </t>
  </si>
  <si>
    <t>Burrito, SW Style Black Bean &amp; Cheese (Vegetarian Option) IW</t>
  </si>
  <si>
    <t>Burrito, Beef &amp; Cheese Bulk</t>
  </si>
  <si>
    <t>Burrito, Bean &amp; Cheese IW</t>
  </si>
  <si>
    <t xml:space="preserve">Burrito, Beef &amp; American Cheese IW </t>
  </si>
  <si>
    <t>Cheddar Cheese - Yellow Block</t>
  </si>
  <si>
    <t>Enchiladas, Cheddar Cheese (Gluten Free + Vegetarian Option) Bulk</t>
  </si>
  <si>
    <t>Burrito, Shredded Beef, Green Chile &amp; Cheese IW</t>
  </si>
  <si>
    <t>Burrito, Macho Chili Cheese IW</t>
  </si>
  <si>
    <t>Burrito, En Fuego Bean &amp; Cheese IW</t>
  </si>
  <si>
    <t>Burrito, Beef, Bean &amp; Cheese Bulk</t>
  </si>
  <si>
    <t>Burrito, Bean &amp; Cheese Bulk</t>
  </si>
  <si>
    <t xml:space="preserve">Harvest Splendor Crossstrax  Cut Fries </t>
  </si>
  <si>
    <t>MCF05074</t>
  </si>
  <si>
    <t>Harvest Splendor Maxi Cut Fries</t>
  </si>
  <si>
    <t>MCF04965</t>
  </si>
  <si>
    <t>Harvest Splendor Ridge Cut Wedges</t>
  </si>
  <si>
    <t>MCF04712</t>
  </si>
  <si>
    <t>Harvest SplendorDeep Groove Crinkles</t>
  </si>
  <si>
    <t>MCF04566</t>
  </si>
  <si>
    <t>Harvest Splendor Thin Sticks</t>
  </si>
  <si>
    <t>MCF03731</t>
  </si>
  <si>
    <t>Harvest Splendor Regular Sticks</t>
  </si>
  <si>
    <t>MCF03725</t>
  </si>
  <si>
    <t>Harvest Splendor Battered Seasoned Sweet Potato Fry</t>
  </si>
  <si>
    <t xml:space="preserve">Sweet Potato Bulk </t>
  </si>
  <si>
    <t xml:space="preserve">Snowflake Oven 1/2" Crinkle Cut </t>
  </si>
  <si>
    <t>SNO63</t>
  </si>
  <si>
    <t>Ore-Ida Mash Makers  - Mashed Potatoes</t>
  </si>
  <si>
    <t>OIF03613</t>
  </si>
  <si>
    <t xml:space="preserve">McCain Smiles </t>
  </si>
  <si>
    <t>OIF03456</t>
  </si>
  <si>
    <t xml:space="preserve">McCain Golden Twirls </t>
  </si>
  <si>
    <t>OIF01038A</t>
  </si>
  <si>
    <t>Ore Ida Waffle Fry</t>
  </si>
  <si>
    <t>OIF01037A</t>
  </si>
  <si>
    <t xml:space="preserve">Evercrisp Thin 5/16 X 3/8" Straight Cut XL </t>
  </si>
  <si>
    <t>OIF01028A</t>
  </si>
  <si>
    <t>Ore-Ida County Style 10-cut Thin Potato Wedges</t>
  </si>
  <si>
    <t>OIF00880A</t>
  </si>
  <si>
    <t>Ore-Ida Loose Shred</t>
  </si>
  <si>
    <t>OIF00224A</t>
  </si>
  <si>
    <t>McCain Tater Tots - ZTF</t>
  </si>
  <si>
    <t>OIF00215A</t>
  </si>
  <si>
    <t>Oven Ready Crinkle Cut Fries  LF</t>
  </si>
  <si>
    <t>OIF00055A</t>
  </si>
  <si>
    <t xml:space="preserve">Ore Ida County Style 8 Cut Wedge </t>
  </si>
  <si>
    <t>OIF00024A</t>
  </si>
  <si>
    <t xml:space="preserve">McCain 3/8" Straight Cut </t>
  </si>
  <si>
    <t>MCX40</t>
  </si>
  <si>
    <t>Crispy Seasoned Fry</t>
  </si>
  <si>
    <t>MCX04717</t>
  </si>
  <si>
    <t xml:space="preserve">Redstone Canyon 8 cut Wedge Seasoned </t>
  </si>
  <si>
    <t>MCX03626</t>
  </si>
  <si>
    <t>Redstone Canyon Straight Cut</t>
  </si>
  <si>
    <t>MCX03621</t>
  </si>
  <si>
    <t xml:space="preserve">Redstone Canyon Thin Fries 5/16 Seasoned XL </t>
  </si>
  <si>
    <t>MCX03620</t>
  </si>
  <si>
    <t>McCain Potato Skin Medium</t>
  </si>
  <si>
    <t>MCX03602</t>
  </si>
  <si>
    <t xml:space="preserve">McCain 1/4" Shoestring XL </t>
  </si>
  <si>
    <t>MCX01</t>
  </si>
  <si>
    <t xml:space="preserve">Redstone Seasoned Cube </t>
  </si>
  <si>
    <t>MCL03624</t>
  </si>
  <si>
    <t>McCain Redstone Canyon Crosstrax/Waffle Cut Fry</t>
  </si>
  <si>
    <t>MCL03623</t>
  </si>
  <si>
    <t>Redstone Canyon Spiral Seasoned</t>
  </si>
  <si>
    <t>MCL03622</t>
  </si>
  <si>
    <t>Farmers Kitchen Chopped Roasted Redskins</t>
  </si>
  <si>
    <t>MCF04851</t>
  </si>
  <si>
    <t xml:space="preserve">McCain Deli Roasters  </t>
  </si>
  <si>
    <t>MCF03927</t>
  </si>
  <si>
    <t xml:space="preserve">McCain Flavorlasts 3/8" Straight Cut PXL  </t>
  </si>
  <si>
    <t>MCF03788</t>
  </si>
  <si>
    <t xml:space="preserve">McCain Flavorlasts Shoe String Straight PXL  </t>
  </si>
  <si>
    <t>MCF03786</t>
  </si>
  <si>
    <t xml:space="preserve">Ovations  3/8 Straight Cut Fries XL </t>
  </si>
  <si>
    <t>MCF03762</t>
  </si>
  <si>
    <t xml:space="preserve">Ovations 3/8 Crinkle Cut Fries L </t>
  </si>
  <si>
    <t>MCF03761</t>
  </si>
  <si>
    <t>McCain Mini Mashers 6/5lb</t>
  </si>
  <si>
    <t>McCain Early Riser Breaded and Stuffed Hashbrown</t>
  </si>
  <si>
    <t>ORE-IDA 1/4" SHOESTRING CUT CLEAR COATED PXL 6X4.5 LBS</t>
  </si>
  <si>
    <t>ORE-IDA® OVEN READY 1/2" CRINKLE CUT FRENCH FRIES</t>
  </si>
  <si>
    <t>ORE-IDA 3/8" STRAIGHT CUT FRENCH FRIES</t>
  </si>
  <si>
    <t>ORE-IDA 1/4" SHOESTRING CUT FRY</t>
  </si>
  <si>
    <t>ORE-IDA 3/8" REGULAR CUT FRY HEAVY COATED</t>
  </si>
  <si>
    <t>ORE-IDA SEASONED SKIN ON SPIRAL BATTERED FRY (6X4 LBS)</t>
  </si>
  <si>
    <t>ORE-IDA PREMIUM CLEAR COAT 3/8" REGULAR CUT FRY (6X5 LBS)</t>
  </si>
  <si>
    <t>Crispy Bakeable Deep Groove Crinkle Fries</t>
  </si>
  <si>
    <t>McCain Emoticons Mashed Potato Shapes</t>
  </si>
  <si>
    <t>McCain Hash Brown Rounds</t>
  </si>
  <si>
    <t>Reduced Sodium Battered Seasoned Spirals</t>
  </si>
  <si>
    <t>Seasoned Mashed Potatoes Reduced Sodium</t>
  </si>
  <si>
    <t>Ore-Ida Reduced Sodium Tater Tots</t>
  </si>
  <si>
    <t>Incredicrisp 3/8" Straight Cut Fry</t>
  </si>
  <si>
    <t>Crispy Bakeable Seasoned 8-cut Wedge</t>
  </si>
  <si>
    <t>1/8 c r/o veg</t>
  </si>
  <si>
    <t>WG 5" Personal Cheese Pizza</t>
  </si>
  <si>
    <t>5WRMNY2</t>
  </si>
  <si>
    <t>WG 5" Personal Pepperoni Pizza</t>
  </si>
  <si>
    <t>5WRMP1NY2</t>
  </si>
  <si>
    <t>WG Breakfast Bagel</t>
  </si>
  <si>
    <t>96WBR</t>
  </si>
  <si>
    <t>WG Breakfast Flatbread</t>
  </si>
  <si>
    <t>80WBF</t>
  </si>
  <si>
    <t>WG 8" Stuffed Crust Turkey PepperonI Pizza</t>
  </si>
  <si>
    <t>72WWSCMTP2</t>
  </si>
  <si>
    <t>WG 16" Cheese Pizza, Precut</t>
  </si>
  <si>
    <t>64WPS2</t>
  </si>
  <si>
    <t>WG 16" Buffalo Chicken Pizza</t>
  </si>
  <si>
    <t>16WPSBC</t>
  </si>
  <si>
    <t>WG Garlic Cheese Bread</t>
  </si>
  <si>
    <t>60WGUM2</t>
  </si>
  <si>
    <t>WG Classic 4x6 Pepperoni Pizza</t>
  </si>
  <si>
    <t>96WWP2 4x6</t>
  </si>
  <si>
    <t>WG Classic 4x6 Cheese Pizza</t>
  </si>
  <si>
    <t>96WW2 4x6</t>
  </si>
  <si>
    <t>1/4 c r/o veg</t>
  </si>
  <si>
    <t>WG 6" Personal Turkey Supreme Pizza</t>
  </si>
  <si>
    <t>625WSUTP2</t>
  </si>
  <si>
    <t>WG Ranchero Mexican Personal Pizza</t>
  </si>
  <si>
    <t>96WWMEX2</t>
  </si>
  <si>
    <t>WG 16" NY Style Meateater's Pizza</t>
  </si>
  <si>
    <t>16WPSME2</t>
  </si>
  <si>
    <t>WG Breakfast Turkey Sausage Pizza with Gravy</t>
  </si>
  <si>
    <t>80WTSG100</t>
  </si>
  <si>
    <t>WG Breakfast Sausage Pizza</t>
  </si>
  <si>
    <t>80WS100</t>
  </si>
  <si>
    <t>WG Breakfast Turkey Sausage Pizza</t>
  </si>
  <si>
    <t>80WBTS100</t>
  </si>
  <si>
    <t>WG Breakfast Bacon Scramble</t>
  </si>
  <si>
    <t>80WBCA1</t>
  </si>
  <si>
    <t>WG 16" Buffalo Chicken Pizza, Precut</t>
  </si>
  <si>
    <t>64WPSBC</t>
  </si>
  <si>
    <t>WG 6" French Bread Turkey Pepperoni Pizza</t>
  </si>
  <si>
    <t>60WUMTP2</t>
  </si>
  <si>
    <t>WG 6" French Bread Pizza</t>
  </si>
  <si>
    <t>60WUM2</t>
  </si>
  <si>
    <t>WG 8" Stufffed Crust Cheese Wedge</t>
  </si>
  <si>
    <t>72WWSCM2</t>
  </si>
  <si>
    <t>WG Individually Wrapped 4x6 Cheese Pizza</t>
  </si>
  <si>
    <t>M96WW2 4x6</t>
  </si>
  <si>
    <t>WG Brealfast Bagel IW</t>
  </si>
  <si>
    <t>M96WBR</t>
  </si>
  <si>
    <t>WG 16" NY Style Pepperoni Pizza, Precut</t>
  </si>
  <si>
    <t>64WPSP2</t>
  </si>
  <si>
    <t>WG 16" NY Style Cheese Pizza, Precut</t>
  </si>
  <si>
    <t>72 cups</t>
  </si>
  <si>
    <t>23 lbs</t>
  </si>
  <si>
    <t>1/2 C</t>
  </si>
  <si>
    <t>Diced Cinnamon Apple Cup, 4.5oz</t>
  </si>
  <si>
    <t>Diced Original Apple Cup, 4.5oz</t>
  </si>
  <si>
    <t>96 cups</t>
  </si>
  <si>
    <t>29 lbs</t>
  </si>
  <si>
    <t>Cinnamon Applesauce Cup, 4.5oz</t>
  </si>
  <si>
    <t>A1510</t>
  </si>
  <si>
    <t>Unsw. Original Applesauce Cup, 4.5oz</t>
  </si>
  <si>
    <t>A3500</t>
  </si>
  <si>
    <t>Unsw. Strawberry Banana Applesauce Cup, 4.5oz</t>
  </si>
  <si>
    <t>A3700</t>
  </si>
  <si>
    <t>Unsw. Strawberry Applesauce Cup, 4.5oz</t>
  </si>
  <si>
    <t>A1490</t>
  </si>
  <si>
    <t>Unsw. Mango Peach Applesauce Cup, 4.5oz</t>
  </si>
  <si>
    <t>A3810</t>
  </si>
  <si>
    <t>3/4 C</t>
  </si>
  <si>
    <t>Diced Four Fruit Cup, IW, 4.5oz</t>
  </si>
  <si>
    <t>A1760</t>
  </si>
  <si>
    <t>29lbs</t>
  </si>
  <si>
    <t>1/2c</t>
  </si>
  <si>
    <t>Diced Peach Cups, IW, 4.5oz</t>
  </si>
  <si>
    <t>Diced Pear Cup, IW, 4.5oz</t>
  </si>
  <si>
    <t>Diced Peach Cup, 4.5oz</t>
  </si>
  <si>
    <t>Diced Pear Cup, 4.5oz</t>
  </si>
  <si>
    <t>Traditional Pulled Pork BBQ (Low-Sodium, Red Sauce)</t>
  </si>
  <si>
    <t>Nicks Semi-Dry BBQ</t>
  </si>
  <si>
    <t>Traditional Pulled Pork BBQ (Red Sauce)</t>
  </si>
  <si>
    <t>Signature Pulled Pork BBQ</t>
  </si>
  <si>
    <t>Pork Picnic</t>
  </si>
  <si>
    <t>Ott's Thousand Island 4/1 GAL</t>
  </si>
  <si>
    <t>Ott's Tartar Sauce (4/1 GAL)</t>
  </si>
  <si>
    <t>Ott's Mayonnaise (4/1 GAL)</t>
  </si>
  <si>
    <t>Ott's Raspberry Vinaigrette (4/1 GAL)</t>
  </si>
  <si>
    <t>Ott's Zesty Italian Dressing (4/1 GAL)</t>
  </si>
  <si>
    <t>Ott's Honey Mustard Dressing (4/1 GAL)</t>
  </si>
  <si>
    <t>Ott's Chipotle Ranch Dressing (4/1 GAL)</t>
  </si>
  <si>
    <t>Ott's Reduced Calorie Ranch (4/1 GAL)</t>
  </si>
  <si>
    <t>Ott's Ranch Dressing (4/1 GAL)</t>
  </si>
  <si>
    <t>Ott's Famous (4/1 GAL)</t>
  </si>
  <si>
    <t>Ott's Honey Mustard Cups (200/1.76 oz)</t>
  </si>
  <si>
    <t>Ott's Red. Cal. Ranch Cups (512/1.2 oz)</t>
  </si>
  <si>
    <t>Ott's Ranch Portion Cups (200/1.76 oz)</t>
  </si>
  <si>
    <t>Vegetable Oil</t>
  </si>
  <si>
    <t>1/2 C-F</t>
  </si>
  <si>
    <t>Applesauce Bulk Pouch-Unswt Strawberry</t>
  </si>
  <si>
    <t>ASA10039</t>
  </si>
  <si>
    <t>Applesauce Bulk Pouch-Unswt Cinnamon</t>
  </si>
  <si>
    <t>ASA10038</t>
  </si>
  <si>
    <t>Applesauce Bulk Pouch-Unswt Original</t>
  </si>
  <si>
    <t>ASA10037</t>
  </si>
  <si>
    <t>27 lb</t>
  </si>
  <si>
    <t>Applesauce-Unsweetened Sour Cherry</t>
  </si>
  <si>
    <t>ASA10046</t>
  </si>
  <si>
    <t>Applesauce-Unsweetened Sour Apple</t>
  </si>
  <si>
    <t>ASA10028</t>
  </si>
  <si>
    <t>Applesauce-Unsweetened Birthday Cake</t>
  </si>
  <si>
    <t>ASA10027</t>
  </si>
  <si>
    <t>Applesauce-Unsweetened Mixed Berries</t>
  </si>
  <si>
    <t>ASA10020</t>
  </si>
  <si>
    <t>Applesauce-Unsweetened Watermelon</t>
  </si>
  <si>
    <t>ASA10018</t>
  </si>
  <si>
    <t>Applesauce-Unsweetened Peach</t>
  </si>
  <si>
    <t>ASA10017</t>
  </si>
  <si>
    <t>Applesauce-Unsweetened Strawberry Banana</t>
  </si>
  <si>
    <t>ASA10015</t>
  </si>
  <si>
    <t>Applesauce-Unsweetened Strawberry</t>
  </si>
  <si>
    <t>ASA10014</t>
  </si>
  <si>
    <t>Applesauce-Unsweetened Cinnamon</t>
  </si>
  <si>
    <t>ASA10013</t>
  </si>
  <si>
    <t>Applesauce-Unsweetened Blue Raspberry</t>
  </si>
  <si>
    <t>ASA10008</t>
  </si>
  <si>
    <t>Applesauce-Unsweetened Original</t>
  </si>
  <si>
    <t>ASA10001</t>
  </si>
  <si>
    <t>10 lb</t>
  </si>
  <si>
    <t>Fresh Sliced Apple-10/1lb Bulk</t>
  </si>
  <si>
    <t>18.75lb</t>
  </si>
  <si>
    <t>1 C-F</t>
  </si>
  <si>
    <t>Fresh Sliced Apple 4oz</t>
  </si>
  <si>
    <t>3/4 C-F</t>
  </si>
  <si>
    <t>Fresh Sliced Apple 3oz</t>
  </si>
  <si>
    <t>12.5lb</t>
  </si>
  <si>
    <t>Fresh Sliced Apple 2oz</t>
  </si>
  <si>
    <t>Gold Kist® Fully Cooked Whole Grain Breaded Chicken Dark Meat Chunks</t>
  </si>
  <si>
    <t>Gold Kist® Fully Cooked Boneless, Skinless, Whole Grain Breaded Chicken Strips With Rib Meat</t>
  </si>
  <si>
    <t>Gold Kist® Fully Cooked Boneless, Skinless Whole Grain Breaded Chicken Breast Strip</t>
  </si>
  <si>
    <t>Gold Kist® Fully Cooked Boneless, Skinless, Whole Grain Breaded Chicken Filets With Rib Meat</t>
  </si>
  <si>
    <t>Gold Kist® Fully Cooked Boneless, Skinless, Whole Grain Breaded Chicken Breast Chunks With Rib Meat</t>
  </si>
  <si>
    <t>Gold Kist® Fully Cooked Boneless Skinless Whole Grain Breaded Chicken Breast Fillets With Rib Meat</t>
  </si>
  <si>
    <t>Gold Kist® Fully Cooked Whole Grain Home-Style Breaded Chicken Patties</t>
  </si>
  <si>
    <t>GoldKist®Fully Cooked Whole Grain Home-Style Breaded Chicken Strip Shaped Chicken Patties</t>
  </si>
  <si>
    <t>Gold Kist® Fully Cooked Whole Grain
Spicy Breaded Chicken
Patties</t>
  </si>
  <si>
    <t>Gold Kist®Fully Cooked Whole Grain
Breaded Chicken
Breakfast Patties</t>
  </si>
  <si>
    <t>Gold Kist® Fully Cooked Whole Grain Home-Style Breaded Chicken Nuggets</t>
  </si>
  <si>
    <t>Gold Kist®Fully Cooked Whole Grain Large Popcorn Style Dark Chicken 
Breaded Popcorn Shaped Dark Chicken Patty</t>
  </si>
  <si>
    <t>Gold Kist® Fully Cooked Whole Grain Large Popcorn Style Chicken</t>
  </si>
  <si>
    <t>GoldKist® Fully Cooked Child Nutrition Diced 1/2" White and Dark Chicken Meat</t>
  </si>
  <si>
    <t>BBQ Sauce Made with Sugar / Enhanced LS) Dispenser Pouch / 2/1.5 Gal</t>
  </si>
  <si>
    <t>REDOA7D</t>
  </si>
  <si>
    <t>BBQ Sauce (Made with Sugar / Enhanced LS) 4/1 Gallon Plastic Jugs</t>
  </si>
  <si>
    <t>NEW-REDOA5P</t>
  </si>
  <si>
    <t>BBQ Sauce Cups (Made with Sugar/ Enhanced Low Sodium) 250 / 1 oz</t>
  </si>
  <si>
    <t>REDOA1Z</t>
  </si>
  <si>
    <t>Ketchup (Made with Sugar / Enhanced LS) / 3 gal Bag in Box(BIB)</t>
  </si>
  <si>
    <t>REDYL3G</t>
  </si>
  <si>
    <t xml:space="preserve">Ketchup (Made with Sugar / Enhanced LS) / 2/1.5 Gal Dispenser Pouch </t>
  </si>
  <si>
    <t>REDYL7D</t>
  </si>
  <si>
    <t>Ketchup / Fancy 33% - 250 / 1 oz. Plastic Dunk Cups "Folds of Honor"</t>
  </si>
  <si>
    <t>REDYA1Z</t>
  </si>
  <si>
    <t xml:space="preserve">Ketchup / Fancy 33%  - 6/#10 Jug w/ Pump </t>
  </si>
  <si>
    <t>REDY59P</t>
  </si>
  <si>
    <t>Ketchup Cups(Made w/Sugar - Enhanced Low Sodium)- 250 / 1 oz.</t>
  </si>
  <si>
    <t>REDY51Z</t>
  </si>
  <si>
    <t>Ketchup Fancy 33%  -  9 gm Foil Packets (white)</t>
  </si>
  <si>
    <t>REDY59G</t>
  </si>
  <si>
    <t>Ketchup (Made with Sugar / Enhanced LS) - 1,000/9 gm Foil Packets</t>
  </si>
  <si>
    <t>REDYL9G</t>
  </si>
  <si>
    <t>1/2 Cup R/O</t>
  </si>
  <si>
    <t>Salsa Cups (Nutritionally Enhanced LS) - 168/3 oz</t>
  </si>
  <si>
    <t>REDSC2ZC168</t>
  </si>
  <si>
    <t>1/4 Cup R/O</t>
  </si>
  <si>
    <t>Salsa Cups (Nutritionally Enhanced LS) - 264/1.5 oz</t>
  </si>
  <si>
    <t>REDSCHZC264</t>
  </si>
  <si>
    <t>Marinara Cup (Nutritionally Enhanced LS) - 168/2.5 oz</t>
  </si>
  <si>
    <t>REDNA2ZC168</t>
  </si>
  <si>
    <t>Marinara Cup (Nutritionally Enhanced LS) - 264/1.25 oz</t>
  </si>
  <si>
    <t>REDNAHZC264</t>
  </si>
  <si>
    <t>1/8 Cup R/O</t>
  </si>
  <si>
    <t xml:space="preserve">Marinara Cup (Nutritionally Enhanced LS) - 250/1 oz </t>
  </si>
  <si>
    <t>REDNA1Z</t>
  </si>
  <si>
    <t>Spaghetti Sauce Vine Ripe - Low Sodium - #10 cans</t>
  </si>
  <si>
    <t>VINMS99</t>
  </si>
  <si>
    <t>Tomato Sauce Vine Ripe - Low Sodium - #10 cans</t>
  </si>
  <si>
    <t>VINHM99</t>
  </si>
  <si>
    <t>Tomato Paste - #10 Cans</t>
  </si>
  <si>
    <t>RPKUA99</t>
  </si>
  <si>
    <t xml:space="preserve">Crushed Tomatoes - 6/#10 Cans </t>
  </si>
  <si>
    <t>RPKDX99</t>
  </si>
  <si>
    <t xml:space="preserve">Sloppy Joe Sauce - 6/#10 Cans </t>
  </si>
  <si>
    <t>RPK1A99</t>
  </si>
  <si>
    <t>Enchilada Sauce, Nutritionally Enhanced - 6/#10 Cans</t>
  </si>
  <si>
    <t>REDRL99</t>
  </si>
  <si>
    <t>Salsa, Nutritionally Enhanced LS - 6/#10 Cans</t>
  </si>
  <si>
    <t>REDSC99</t>
  </si>
  <si>
    <t>Marinara Sauc, Nutritionally Enhanced LS - 6/#10 Cans</t>
  </si>
  <si>
    <t>RPKNA9E</t>
  </si>
  <si>
    <t>Spaghetti Sauce, Nutritionally Enhanced LS - 6/#10 Cans</t>
  </si>
  <si>
    <t>RPKMA9E</t>
  </si>
  <si>
    <t>Ketchup / Fancy 33% -  3 gal Bag in Box (BIB)</t>
  </si>
  <si>
    <t>REDYA3G</t>
  </si>
  <si>
    <t>Ketchup (Made with Sugar / Enhanced LS) - 6/112.5oz Pump Jugs</t>
  </si>
  <si>
    <t>REDYL9P</t>
  </si>
  <si>
    <t>Pizza Sauce, Nutritionally Enhanced LS Fully Prepared - 6/#10 Cans</t>
  </si>
  <si>
    <t>RPKIL9E</t>
  </si>
  <si>
    <t>Ketchup (Made with Sugar / Enhanced LS) - 6/#10 Can</t>
  </si>
  <si>
    <t>REDYL99</t>
  </si>
  <si>
    <t>Tomato  Paste</t>
  </si>
  <si>
    <t>Premium Artisan WG Breaded Dark Meat Chicken Poppers - DM</t>
  </si>
  <si>
    <r>
      <t xml:space="preserve">Roasted Garlic Basil Chicken Meatballs with Mozzarella Cheese </t>
    </r>
    <r>
      <rPr>
        <i/>
        <sz val="14"/>
        <color rgb="FF333333"/>
        <rFont val="Calibri"/>
        <family val="2"/>
        <scheme val="minor"/>
      </rPr>
      <t>(dairy allergen only) - DM</t>
    </r>
  </si>
  <si>
    <t>Dark Meat Chicken Sausage Patty - DM</t>
  </si>
  <si>
    <t>Grilled Seasoned Non-Breaded Made With Whole Muscle Chicken Breast Patty - WM</t>
  </si>
  <si>
    <t>Premium Artisan WG Breaded Chicken Nuggets - Made With Whole Muscle - WM</t>
  </si>
  <si>
    <t>Premium Artisan WG Breaded Made With Whole Muscle Chicken Patty</t>
  </si>
  <si>
    <t>Premium Artisan WG Breaded Chicken Breast Tenders - WM</t>
  </si>
  <si>
    <r>
      <t xml:space="preserve">Premium Artisan </t>
    </r>
    <r>
      <rPr>
        <b/>
        <i/>
        <sz val="14"/>
        <color rgb="FFC00000"/>
        <rFont val="Calibri"/>
        <family val="2"/>
        <scheme val="minor"/>
      </rPr>
      <t>Spicy</t>
    </r>
    <r>
      <rPr>
        <i/>
        <sz val="14"/>
        <color rgb="FF333333"/>
        <rFont val="Calibri"/>
        <family val="2"/>
        <scheme val="minor"/>
      </rPr>
      <t xml:space="preserve"> </t>
    </r>
    <r>
      <rPr>
        <sz val="14"/>
        <color rgb="FF333333"/>
        <rFont val="Calibri"/>
        <family val="2"/>
        <scheme val="minor"/>
      </rPr>
      <t>WG Breaded Chicken Breast Tenders - WM</t>
    </r>
  </si>
  <si>
    <t>Premium Artisan WG Breaded Boneless Chicken Wing/Breast Chunks - WM</t>
  </si>
  <si>
    <r>
      <t xml:space="preserve">Rich-Fil-Yay! </t>
    </r>
    <r>
      <rPr>
        <b/>
        <i/>
        <sz val="14"/>
        <color rgb="FF00B050"/>
        <rFont val="Calibri"/>
        <family val="2"/>
        <scheme val="minor"/>
      </rPr>
      <t>Dill Seasoned</t>
    </r>
    <r>
      <rPr>
        <sz val="14"/>
        <color rgb="FF333333"/>
        <rFont val="Calibri"/>
        <family val="2"/>
        <scheme val="minor"/>
      </rPr>
      <t xml:space="preserve"> WG Breaded Chicken Breast Fillet - WM</t>
    </r>
  </si>
  <si>
    <t>Premium Artisan WG Breaded Chicken Breast Slider Fillet - WM</t>
  </si>
  <si>
    <t>Premium Artisan WG Breaded Chicken Breast Fillet - WM</t>
  </si>
  <si>
    <t>WG Breaded W/D Natural Shape Chicken Patty</t>
  </si>
  <si>
    <t>WG Breaded W/D Chicken Tenders</t>
  </si>
  <si>
    <t>USDA FOODS MATERIAL CODE</t>
  </si>
  <si>
    <r>
      <t xml:space="preserve">Kickin' Chicken Meatballs with Real Mango and Real Jalapeno </t>
    </r>
    <r>
      <rPr>
        <i/>
        <sz val="14"/>
        <color rgb="FF333333"/>
        <rFont val="Calibri"/>
        <family val="2"/>
        <scheme val="minor"/>
      </rPr>
      <t>(dairy allergen only) - DM</t>
    </r>
  </si>
  <si>
    <t>Whole Grain Rich Pizza Cruncher</t>
  </si>
  <si>
    <t>Whole Grain Rich Breaded Mozzarella Cheese Sticks</t>
  </si>
  <si>
    <t>Whole Grain Rich Reduced Sodium Cheese Stick</t>
  </si>
  <si>
    <t>Breaded Mozzarella Cheese Sticks</t>
  </si>
  <si>
    <t>Cheesy Mac Bite</t>
  </si>
  <si>
    <t>Farm Rich Whole Grain Rich Jalapeno Mozzarella Bites</t>
  </si>
  <si>
    <t xml:space="preserve">Cheese Mozz </t>
  </si>
  <si>
    <t>1/2Cup</t>
  </si>
  <si>
    <t>Fresh Sliced Apples, 2 lbs/pkg, 5pkgs/cs</t>
  </si>
  <si>
    <t>SA5x2</t>
  </si>
  <si>
    <t>!/2Cup</t>
  </si>
  <si>
    <t>Fresh Sliced Apples,2.4oz/pkg,50 pkgs/cs</t>
  </si>
  <si>
    <t>SA50</t>
  </si>
  <si>
    <t>Fresh Sliced Apples,10 lbs/pkg, 4pkg/cs</t>
  </si>
  <si>
    <t>SA4x10</t>
  </si>
  <si>
    <t>Fresh Sliced Apples,10 lbs/pkg, 2pkg/cs</t>
  </si>
  <si>
    <t>SA2x10</t>
  </si>
  <si>
    <t>Fresh Sliced Apples,2oz/pkg, 200pkgs/cs</t>
  </si>
  <si>
    <t>SA200</t>
  </si>
  <si>
    <t>Fresh Sliced Apples, 1lbs/pkg, 10pkgs/cs</t>
  </si>
  <si>
    <t>SA10x1</t>
  </si>
  <si>
    <t>Fresh Sliced Apples,2ozoz/pkg 100pkg/cs</t>
  </si>
  <si>
    <t>SA100B</t>
  </si>
  <si>
    <t>Fresh Sliced Apples 2.4oz/pkg 100pkgs/cs</t>
  </si>
  <si>
    <t>SA100</t>
  </si>
  <si>
    <t>Wild Mike's Cheese &amp; Jalapeno Bites IW</t>
  </si>
  <si>
    <t>Wild Mike's Cheese Bites IW</t>
  </si>
  <si>
    <t>Wild Mike's IW Cheese Pocket</t>
  </si>
  <si>
    <t>Wild Mike's BULK Cheese Pocket</t>
  </si>
  <si>
    <t>Wild Mike's Cheese &amp; Jalapeno Bites BULK]</t>
  </si>
  <si>
    <t>Wild Mike's Cheese Bites BULK</t>
  </si>
  <si>
    <t>Wild Mike's Cheese Breadstick</t>
  </si>
  <si>
    <t>Wild Mike's IW Brkfst White Cntry Gravy - All Beef</t>
  </si>
  <si>
    <t>Wild Mike's BULK Brkfst White Cntry Gravy - All Beef</t>
  </si>
  <si>
    <t>1/8 c</t>
  </si>
  <si>
    <t>Wild Mike's IW Breakfast - All Beef</t>
  </si>
  <si>
    <t>Wild Mike's BULK Breakfast - All Beef</t>
  </si>
  <si>
    <t>Wild Mike's 5" IW Deep Dish Cheese</t>
  </si>
  <si>
    <t>Wild Mike's 5" IW Deep Dish Pepperoni - All Beef</t>
  </si>
  <si>
    <t>Wild Mike's 5" Deep Dish Cheese</t>
  </si>
  <si>
    <t>Wild Mike's 5" Deep Dish Pepperoni - All Beef</t>
  </si>
  <si>
    <t>Wild Mike's IW Cheese</t>
  </si>
  <si>
    <t>Wild Mike's IW Pepperoni</t>
  </si>
  <si>
    <t>Wild Mike's Uncut Cheese</t>
  </si>
  <si>
    <t>Wild Mike's Uncut Pepperoni</t>
  </si>
  <si>
    <t>Wild Mike's 8-Cut Pepperoni - All Beef</t>
  </si>
  <si>
    <t>Wild Mike's 8-Cut Cheese</t>
  </si>
  <si>
    <t>Wild Mike's 8-Cut Pepperoni</t>
  </si>
  <si>
    <t>Wild Mike's 10-Cut Pepperoni- All Beef</t>
  </si>
  <si>
    <t>Wild Mike's 10-Cut Cheese</t>
  </si>
  <si>
    <t>Wild Mike's 10-Cut Pepperoni</t>
  </si>
  <si>
    <t>Mozz Cheese #110244</t>
  </si>
  <si>
    <t>MINH® Orange Chicken Stir Fry Kit</t>
  </si>
  <si>
    <t>MINH® Teriyaki Chicken Stir Fry Kit</t>
  </si>
  <si>
    <t>Sandwich - Flatbread Buffalo Style Chicken &amp; Mozzarella on WG (I/W)</t>
  </si>
  <si>
    <t>Sandwich - Croissant Melt Turkey Ham &amp; Cheese WG (I/W)</t>
  </si>
  <si>
    <t xml:space="preserve">Sandwich - Wedge Pack Chicken, Turkey Ham &amp; 2 Cheese on WG  (I/W)
</t>
  </si>
  <si>
    <t>ANYTIMERS® Turkey &amp; Cheese Kit</t>
  </si>
  <si>
    <t>ANYTIMERS® Cheese &amp; Turkey Pepperoni Pizza Kit</t>
  </si>
  <si>
    <t>ANYTIMERS® Cheese Pizza Kit</t>
  </si>
  <si>
    <t>Cheese Ravioli Breaded, Square WG Oven Ready (Bulk)</t>
  </si>
  <si>
    <t>Spicy Mini Mozzarella Bites WG Breaded Oven Ready (Bulk)</t>
  </si>
  <si>
    <t>Bite Size PizzaBoli WG (Bulk)</t>
  </si>
  <si>
    <t>Han Held PizzaBoli WG (Bulk)</t>
  </si>
  <si>
    <t>1/8 cup</t>
  </si>
  <si>
    <t>Turkey Pepperoni &amp; Cheese Mini Pizza WG Bagel (Bulk)</t>
  </si>
  <si>
    <t>Bagel, Mini Cheese Pizza WG  (Bulk)</t>
  </si>
  <si>
    <t>Mozzarella Filled Twisted Topped WG Breadstick (Bulk)</t>
  </si>
  <si>
    <t>Tortellini,  WG (Bulk)</t>
  </si>
  <si>
    <t>00830WG</t>
  </si>
  <si>
    <t xml:space="preserve">Stuffed Shells WG (Bulk) </t>
  </si>
  <si>
    <t>00803WG</t>
  </si>
  <si>
    <t>Ravioli,  Jumbo Cheese WG (Bulk)</t>
  </si>
  <si>
    <t>00804WG</t>
  </si>
  <si>
    <t>Ravioli,Mini Cheese WG (Bulk)</t>
  </si>
  <si>
    <t>00837WG</t>
  </si>
  <si>
    <t>Lasagna Rollup WG  (Bulk)</t>
  </si>
  <si>
    <t>00801WG</t>
  </si>
  <si>
    <t>Barrel Cheese</t>
  </si>
  <si>
    <t>Chicken Nuggets, Whole Muscle No Sauce</t>
  </si>
  <si>
    <t>15566-1</t>
  </si>
  <si>
    <t xml:space="preserve">BBQ Teriyaki Chicken Strips No Sauce </t>
  </si>
  <si>
    <t>15565-4</t>
  </si>
  <si>
    <t>General Tso's Chicken</t>
  </si>
  <si>
    <t>15563-0</t>
  </si>
  <si>
    <t>Gluten Free BBQ Teriyaki Chicken</t>
  </si>
  <si>
    <t>15559-3</t>
  </si>
  <si>
    <t>Buffalo Hot Ling's Chicken</t>
  </si>
  <si>
    <t>15558-6</t>
  </si>
  <si>
    <t>1/8 cup vegetable</t>
  </si>
  <si>
    <t>Edamame Kung Pao Chicken</t>
  </si>
  <si>
    <t>15557-9</t>
  </si>
  <si>
    <t>Spicy Sichuan Chicken</t>
  </si>
  <si>
    <t>15556-2</t>
  </si>
  <si>
    <t>Mandarin Orange Chicken</t>
  </si>
  <si>
    <t>15555-5</t>
  </si>
  <si>
    <t>BBQ Teriyaki Chicken</t>
  </si>
  <si>
    <t>15554-8</t>
  </si>
  <si>
    <t>Lemongrass Chicken</t>
  </si>
  <si>
    <t>15553-1</t>
  </si>
  <si>
    <t>Sweet &amp; Sour Chicken</t>
  </si>
  <si>
    <t>15551-7</t>
  </si>
  <si>
    <t>Sweet Chili Thai Chicken</t>
  </si>
  <si>
    <t>15550-0</t>
  </si>
  <si>
    <t>BIG DADDY'S® Bold 16" 51% WG Rolled Edge Pork Pepperoni Pizza</t>
  </si>
  <si>
    <t>BIG DADDY'S® Bold 16" 51% WG Rolled Edge Cheese Pizza</t>
  </si>
  <si>
    <t>TONY'S® 51% WG 4x6 Sausage Pizza</t>
  </si>
  <si>
    <t>TONY'S® 51% WG 4x6 Pepperoni Pizza</t>
  </si>
  <si>
    <t>TONY’S® 51% WG 4X6 Cheese Pizza</t>
  </si>
  <si>
    <t>TONY'S® 51% WG 4x6 Pepperoni Cheese/Cheese Sub Pizza</t>
  </si>
  <si>
    <t>TONY'S® 51% WG 4x6 Cheese/Cheese Sub Cheese Pizza</t>
  </si>
  <si>
    <t>BIG DADDY'S® 16" PRIMO Pepperoni Pre-sliced 8- CUT</t>
  </si>
  <si>
    <t>BIG DADDY'S® 16" PRIMO Cheese Pre-sliced 8- CUT</t>
  </si>
  <si>
    <t>BIG DADDY'S® Primo 16" WG Four Meat Combo</t>
  </si>
  <si>
    <t>BIG DADDY'S 16" PRIMO BUFFALO CHICKEN</t>
  </si>
  <si>
    <t>BIG DADDY'S® Primo 16" 51% WG Turkey Pepperoni Pizza</t>
  </si>
  <si>
    <t>BIG DADDY'S® Primo 16" 51% WG Four Cheese Pizza</t>
  </si>
  <si>
    <t>COYOTE GRILL® 51% WG Chicken &amp; Cheese Quesadilla</t>
  </si>
  <si>
    <t>COYOTE GRILL® 51% WG Cheese Quesadilla</t>
  </si>
  <si>
    <t>TONY'S® Deep Dish 5" 51% WG 100% Mozzarella Pepperoni Pizza</t>
  </si>
  <si>
    <t>TONY'S® Deep Dish 5" 51% WG 100% Mozzarella Cheese Pizza</t>
  </si>
  <si>
    <t>TONY'S® GALAXY PIZZA® 4" 51% WG Round
Pepperoni Pizza - IW</t>
  </si>
  <si>
    <t>TONY'S® GALAXY PIZZA® 4" 51% WG Cheese Pizza
- IW</t>
  </si>
  <si>
    <t>TONY'S® GALAXY PIZZA® 4" 51% WG Round
Pepperoni Pizza</t>
  </si>
  <si>
    <t>TONY'S® GALAXY PIZZA® 4" 51% WG Round
Cheese Pizza</t>
  </si>
  <si>
    <t>TONY'S® French Bread 6" 51% WG Cheese/Cheese Sub Multi Cheese Garlic Pizza</t>
  </si>
  <si>
    <t>TONY'S® French Bread 6" 51% WG Cheese/Cheese Sub Pepperoni Pizza</t>
  </si>
  <si>
    <t>TONY'S® French Bread 6" 51% WG Cheese/Cheese Sub Pizza</t>
  </si>
  <si>
    <t>TONY'S® 51% WG Bacon Scramble Breakfast Pizza</t>
  </si>
  <si>
    <t>TONY'S® 51% WG Sausage &amp; Country Gravy Breakfast Pizza</t>
  </si>
  <si>
    <t>TONY'S® Deep Dish 5" 100% Mozzarella Cheese Pizza IW</t>
  </si>
  <si>
    <t>TONY'S® Deep Dish 5"100% Mozzarella Uncured Pepperoni Pizza - IW</t>
  </si>
  <si>
    <t>VILLA PRIMA® SCRATCH READY® 16" Cheese
Pizza</t>
  </si>
  <si>
    <t>BEACON STREET CAFÉ™ 51% WG Cheese Stuffed Sticks</t>
  </si>
  <si>
    <t>TONY'S® Classic Wedge 7" 51% WG Pepperoni Cheese/Cheese Sub Pizza</t>
  </si>
  <si>
    <t>TONY'S® Classic Wedge 7" 51% WG Cheese/Cheese Sub Pizza</t>
  </si>
  <si>
    <t>BIG DADDY’S® Original 16” Rolled Edge Pork Pepperoni Pizza</t>
  </si>
  <si>
    <t>BIG DADDY’S® Original 16” Rolled Edge Cheese Pizza</t>
  </si>
  <si>
    <t>TONY'S® French Bread 6" 51% WG Pepperoni Pizza</t>
  </si>
  <si>
    <t>TONY'S® French Bread 6" 51% WG Cheese Pizza</t>
  </si>
  <si>
    <t>TONY'S® French Bread 6" WG Multi Cheese Garlic Pizza 100%</t>
  </si>
  <si>
    <t>BIG DADDY'S™ PRIMO 16" 51% WG BBQ CHICKEN PIZZA</t>
  </si>
  <si>
    <t>BIG DADDY'S® Scratch Ready 16" WG Cheese Pizza</t>
  </si>
  <si>
    <t>BIG DADDY'S® Primo 16" Par-baked Pepperoni Pizza</t>
  </si>
  <si>
    <t>BIG DADDY'S® Primo 16" Par-baked Cheese Pizza</t>
  </si>
  <si>
    <t>BIG DADDY'S® Primo 16" Par-baked Cheese Pre- sliced Pizza</t>
  </si>
  <si>
    <t>BIG DADDY'S® Primo 16" Par-baked Uncured Pepperoni Pre-sliced Pizza</t>
  </si>
  <si>
    <t>Tony's Whole Grain Fiestada</t>
  </si>
  <si>
    <t>Breakfast Bagel Cheese Egg 100% Mozz - IW</t>
  </si>
  <si>
    <t>Breakfast Bagel Cheese Egg Sausage - IW</t>
  </si>
  <si>
    <t>TONY'S® 51% WG Turkey Sausage Cheese/Cheese Sub Breakfast Pizza - IW</t>
  </si>
  <si>
    <t>TONY'S® 51% WG Turkey Sausage Cheese/Cheese Sub Breakfast Pizza</t>
  </si>
  <si>
    <t>Big Daddy's Pepperoni Stuffed Sandwich - IW</t>
  </si>
  <si>
    <t>Big Daddy's Buffalo Chicken Stuffed Sandwich - IW</t>
  </si>
  <si>
    <t>Big Daddy's Fiestada Beef Stuffed Sandwich - IW</t>
  </si>
  <si>
    <t>Big Daddy's Pepperoni Stuffed Sandwich</t>
  </si>
  <si>
    <t>Peanut Butter Cans JIF</t>
  </si>
  <si>
    <t>Peanut Butter Cups JIF</t>
  </si>
  <si>
    <t>PB &amp; Strawberry Jam Uncrustables</t>
  </si>
  <si>
    <t>PB &amp; Grape Jelly Uncrustables</t>
  </si>
  <si>
    <t>Raw Shelled Peanuts</t>
  </si>
  <si>
    <t>Turkey, Turkey Ham &amp; Cheese on WG Wedge (I/W)
 (Turkey, Turkey ham, American Cheese)  Nitrate/Nitrite Free</t>
  </si>
  <si>
    <t>Gourmet Café Oven Roasted Turkey &amp; Mozzarella Cheese on WG Flatbread (I/W)</t>
  </si>
  <si>
    <t>Gourmet Café Black Forest Ham &amp; American Cheese on WG Flatbread (I/W)</t>
  </si>
  <si>
    <t>Gourmet Café Buffalo Style Chicken &amp; Mozzarella Cheese on WG Flatbread (I/W)</t>
  </si>
  <si>
    <t xml:space="preserve"> Gourmet Café Buffalo Style Chicken &amp; Cheddar on WG Brioche Bun (I/W)</t>
  </si>
  <si>
    <t>Gourmet Café Black Forest Ham 
&amp; Cheddar on WG Brioche Bun (I/W)</t>
  </si>
  <si>
    <t>Gourmet Café Rotisserie Chicken Breast 
&amp; Mozzarella WG Brioche Bun  (I/W)</t>
  </si>
  <si>
    <t>Sausage Patty &amp; Cheese on WG Croissant (I/W)</t>
  </si>
  <si>
    <t>Egg Patty &amp; American Cheese on WG English Muffin (I/W)</t>
  </si>
  <si>
    <t>Egg Patty &amp; American Cheese on WG Croissant (I/W)</t>
  </si>
  <si>
    <t>Turkey Ham &amp; Cheese WG Croissant Melt  (I/W) (Turkey Ham, American Cheese)</t>
  </si>
  <si>
    <t>Chicken Sausage 
&amp; American Cheese on WG Waffle Sandwich (I/W)</t>
  </si>
  <si>
    <t>American Cheese 
on WG Waffle Sandwich (I/W)</t>
  </si>
  <si>
    <t>Chicken Sausage, Egg 
&amp; American Cheese on WG English Muffin (I/W)</t>
  </si>
  <si>
    <t>WG PizzaBoli (Bulk)</t>
  </si>
  <si>
    <t>Turkey &amp; Cheese on WG Croissant (I/W)
(Turkey, American Cheese)</t>
  </si>
  <si>
    <t xml:space="preserve">Chicken, Turkey Pepperoni &amp; Cheese on WG Croissant (I/W)
(Chicken, Turkey Pepperoni, American Cheese) </t>
  </si>
  <si>
    <t xml:space="preserve">2 Cheese on WG Croissant  (I/W)
(Mozzarella Cheese, American Cheese) </t>
  </si>
  <si>
    <t xml:space="preserve">Turkey Ham &amp; Cheese WG Croissant Melt   (I/W)
(Turkey Ham, American Cheese) </t>
  </si>
  <si>
    <t>Turkey Ham, Turkey Pepperoni &amp; Cheese on WG Sub Sandwich (I/W)
(Turkey Ham, Turkey Pepperoni, Mozzarella Cheese)</t>
  </si>
  <si>
    <t>Turkey Ham &amp; Cheese on WG Sub Sandwich (I/W)
(Turkey Ham, American Cheese)</t>
  </si>
  <si>
    <t xml:space="preserve">Turkey &amp; Cheese on WG Sub Sandwich (I/W)
(Turkey, American Cheese) </t>
  </si>
  <si>
    <t xml:space="preserve">Chicken, Turkey Pepperoni &amp; Cheese on WG Sub Sandwich (I/W)
(Chicken, Turkey Pepperoni, Mozzarella Cheese) </t>
  </si>
  <si>
    <t xml:space="preserve">Turkey Ham &amp; 2 Cheese on WG Brioche Bun (I/W)
(Turkey Ham, American Cheese, Mozzarella Cheese)   </t>
  </si>
  <si>
    <t>Italian Combo on WG Brioche Bun (I/W)
(Turkey Ham, Turkey Pepperoni, Turkey Salami, Mozzarella Cheese)</t>
  </si>
  <si>
    <t xml:space="preserve">Turkey &amp; 2 Cheese on WG Wedge (I/W)
(Turkey, American Cheese, Mozzarella Cheese) </t>
  </si>
  <si>
    <t xml:space="preserve">Chicken, Turkey Ham &amp; 2 Cheese on WG Wedge (I/W)
(Chicken, Turkey Ham, American Cheese, Mozzarella Cheese) </t>
  </si>
  <si>
    <t xml:space="preserve">Turkey  &amp; 2 Cheese on WG Wrap (I/W)
(Turkey , American Cheese, Mozzarella Cheese) </t>
  </si>
  <si>
    <t xml:space="preserve">Turkey Ham &amp; 2 Cheese on WG Wrap (I/W)
(Turkey Ham, American Cheese, Mozzarella Cheese) </t>
  </si>
  <si>
    <t xml:space="preserve">Italian Combo on WG Wrap (I/W)
(Turkey Ham, Turkey Pepperoni, Turkey Salami, Mozzarella Cheese) </t>
  </si>
  <si>
    <t>ANYTIMERS® Turkey Pepperoni &amp; Cheese Kit</t>
  </si>
  <si>
    <t>ANYTIMERS® Turkey Ham &amp; Cheese Kit</t>
  </si>
  <si>
    <t>WG Chicken Parmigiana Pizza Patty (Bulk)</t>
  </si>
  <si>
    <t>WG Buffalo Chicken Pizza Patty (Bulk)</t>
  </si>
  <si>
    <t>WG Breaded Oven Ready Mini Cheese Ravioli (Bulk)</t>
  </si>
  <si>
    <t>WG Breaded Oven Ready Square Cheese Ravioli (Bulk)</t>
  </si>
  <si>
    <t>WG Breaded Oven Ready Spicy Mini Mozzarella Bites (Bulk)</t>
  </si>
  <si>
    <t>WG Breaded Oven Ready Mini Mozzarella Bites (Bulk)</t>
  </si>
  <si>
    <t>WG Breaded Oven Ready Mozzarella Sticks(Bulk)</t>
  </si>
  <si>
    <t xml:space="preserve"> PizzaBoli WG Bites (Bulk)</t>
  </si>
  <si>
    <t>Mini Cheese Pizza WG Bagel  (Bulk)</t>
  </si>
  <si>
    <t>Garlic Cheesy WG Twiz-Stik (Bulk)</t>
  </si>
  <si>
    <t>Garlic Cheesy WG Twiz-Stik  (Bulk)</t>
  </si>
  <si>
    <t>Mini Cheese WG Ravioli (Bulk)</t>
  </si>
  <si>
    <t>Square WG Ravioli (Bulk)</t>
  </si>
  <si>
    <t>00832WG</t>
  </si>
  <si>
    <t>WG Stuffed Rigatoni (Bulk)</t>
  </si>
  <si>
    <t>00831WG</t>
  </si>
  <si>
    <t>WG Tortellini (Bulk)</t>
  </si>
  <si>
    <t xml:space="preserve"> Double Stuffed WG Pasta Rolls (Bulk)</t>
  </si>
  <si>
    <t>00825WG</t>
  </si>
  <si>
    <t>Cheese &amp; Vegetable WG Lasagna Rollup (Bulk)</t>
  </si>
  <si>
    <t>00821WG</t>
  </si>
  <si>
    <t xml:space="preserve"> Cheese WG Lasagna Rollup (Bulk)</t>
  </si>
  <si>
    <t>00808WG</t>
  </si>
  <si>
    <t>Jumbo Cheese WG Ravioli (Bulk)</t>
  </si>
  <si>
    <t xml:space="preserve">WG Stuffed Shells (Bulk) </t>
  </si>
  <si>
    <t>Cheese WG Lasagna Rollup (Bulk)</t>
  </si>
  <si>
    <t>AdvancePierre™ Fully Cooked, All Natural Beef Meatballs, 0.93 oz.</t>
  </si>
  <si>
    <t>Hillshire Farm® Fine Beef Crumbles, 2.50 oz.</t>
  </si>
  <si>
    <t>AdvancePierre™ Philly Beef Steak, 2.50 oz</t>
  </si>
  <si>
    <t>AdvancePierre™ Flame Grilled Beef Pattie</t>
  </si>
  <si>
    <t>AdvancePierre™ Mini Breaded Beef Pattie, 1.97 oz.</t>
  </si>
  <si>
    <t>Pierre™ Individually Wrapped Mini Twin Cheeseburgers, 96/4.70 oz.</t>
  </si>
  <si>
    <t>Ball Park® Individually Wrapped Loaded Cheeseburger Mini Twin Sandwiches, 80/4.86 oz.</t>
  </si>
  <si>
    <t>AdvancePierre™ Fully Cooked Flamebroiled Beef Steaks, 2.29 oz</t>
  </si>
  <si>
    <t>AdvancePierre™ Flame Grilled Beef Burger, 2.01 oz.</t>
  </si>
  <si>
    <t>AdvancePierre™ Deluxe Beef Meatballs, 0.5 oz.</t>
  </si>
  <si>
    <t>Hillshire Farm® Beef Crumbles, 2.4 oz.</t>
  </si>
  <si>
    <t>AdvancePierre™ Breaded Beef Patties, 3.35 oz.</t>
  </si>
  <si>
    <t>AdvancePierre™ Wonderbites® Beef Dipper with Teriyaki, 2.8 oz.</t>
  </si>
  <si>
    <t>AdvancePierre™ Flame Grilled Beef Patties, 2.50 oz.</t>
  </si>
  <si>
    <t>AdvancePierre™ Flame Grilled Beef Steak Burger</t>
  </si>
  <si>
    <t>AdvancePierre™ Breaded Beef Fingers, 0.90 oz</t>
  </si>
  <si>
    <t>AdvancePierre™ Fully Cooked Beef Rib Patties with Honey BBQ Sauce, 3.25 oz</t>
  </si>
  <si>
    <t>AdvancePierre™ Fully Cooked Flame Grilled Chopped Beef Steaks, 3 oz.</t>
  </si>
  <si>
    <t>AdvancePierre™ Down Home Beef Salisbury Steak, 3 oz.</t>
  </si>
  <si>
    <t>Hillshire Farm® Beef Crumbles, 2.03 oz.</t>
  </si>
  <si>
    <t>AdvancePierre™ Fully Cooked Meatloaf with Cheddar Cheese and Topped with Ketchup, 2.90 oz.</t>
  </si>
  <si>
    <t>AdvancePierre™ Fully Cooked Beef Meatballs, 0.50 oz.</t>
  </si>
  <si>
    <t>AdvancePierre™ Breaded Beef Fingers, 0.97 oz.</t>
  </si>
  <si>
    <t>AdvancePierre™ Harvest Breaded Beef Patties, 3.20 oz.</t>
  </si>
  <si>
    <t>AdvancePierre™ Beef Burger, 2.0 oz.</t>
  </si>
  <si>
    <t>AdvancePierre™ Flame Grilled Beef Pattie with Onion, 2.6 oz.</t>
  </si>
  <si>
    <t>AdvancePierre™ Flame Grilled Beef Steak Burger, 2.4 oz.</t>
  </si>
  <si>
    <t>AdvancePierre™ Flame Grilled Beef Steak Burger, 3.0 oz.</t>
  </si>
  <si>
    <t>AdvancePierre™ Flame Grilled Beef Patties, 2.10 oz.</t>
  </si>
  <si>
    <t>AdvancePierre™ Fully Cooked Pork Sausage Pattie, 1.21 oz</t>
  </si>
  <si>
    <t>AdvancePierre™ Breaded Pork Steak, 3.85 oz.</t>
  </si>
  <si>
    <t>AdvancePierre™ Fully Cooked Pork Rib Patties with Honey BBQ Sauce, 3.25 oz.</t>
  </si>
  <si>
    <t>Bosco® Individually Wrapped Whole Grain Cheese Stuffed Breadsticks, 2.50 oz.</t>
  </si>
  <si>
    <t>Bosco® Whole Grain 100% LMPS Cheese Stuffed Breadsticks, 2.15 oz.</t>
  </si>
  <si>
    <t>Bosco® Whole Grain Cheese Pizza Sticks, 3.77 oz.</t>
  </si>
  <si>
    <t>Bosco® Individually Wrapped Whole Grain Garlic Flavored Cheese Stuffed Breadsticks, 2.23 oz.</t>
  </si>
  <si>
    <t>Bosco® Whole Grain Pizza Stuffed Breadsticks, 3.77 oz.</t>
  </si>
  <si>
    <t>Bosco® Whole Grain Reduced Fat Cheese Stuffed Breadsticks, 3.08 oz.</t>
  </si>
  <si>
    <t>Bosco® 7" Breadstick Stuffed with Mozzarella Cheese, 2.99 oz. with Bags</t>
  </si>
  <si>
    <t>Bosco® Whole Grain Reduced Fat Cheese Stuffed Breadsticks, 2.15 oz.</t>
  </si>
  <si>
    <t>Tyson® Fully Cooked Chicken Ham &amp; Cheese on a Whole Grain Hoagie Bun, 5.22 oz.</t>
  </si>
  <si>
    <t>Tyson® Fully Cooked Roasted Boneless Skinless Chicken Leg Meat Strips</t>
  </si>
  <si>
    <t>Tyson® Fully Cooked Chicken Drumsticks With BBQ Sauce</t>
  </si>
  <si>
    <t>Tyson® Fully Cooked Mesquite Glazed Chicken Thighs</t>
  </si>
  <si>
    <t>Tyson® Fully Cooked Breaded Chicken Thighs</t>
  </si>
  <si>
    <t>Tyson® Fully Cooked Taco Seasoned Chopped Chicken</t>
  </si>
  <si>
    <t>Tyson® Fully Cooked, Whole Grain Breaded, Pancake Flavored Chicken Sausage Bites, 0.58 oz.</t>
  </si>
  <si>
    <t>Tyson® Fully Cooked Chicken Meatballs, 0.92 oz.</t>
  </si>
  <si>
    <t>Tyson® Fully Cooked Glazed Chicken Drumsticks</t>
  </si>
  <si>
    <t>Tyson® Sliced Black Forest Chicken Ham, 0.50 oz.</t>
  </si>
  <si>
    <t>Tyson® Whole Grain Battered Chicken Corn Dogs, 4 oz.</t>
  </si>
  <si>
    <t>Tyson® Chicken Meatballs, 0.54 oz.</t>
  </si>
  <si>
    <t>Tyson® Fully Cooked Chicken Sausage Patties, 1.43 oz.</t>
  </si>
  <si>
    <t>Tyson® Fajita Dark Meat Chicken Strips, 3 oz.</t>
  </si>
  <si>
    <t>Tyson® Fully Cooked Whole Grain Breaded Mini Chicken Corn Dogs, CN, 0.67 oz.</t>
  </si>
  <si>
    <t>Tyson® Fully Cooked Breaded Chicken Drumsticks</t>
  </si>
  <si>
    <t>Tyson® Fully Cooked, Whole Grain Breaded Hot 'N Spicy Whole Muscle Chicken Breast Filets, 4.0 oz.</t>
  </si>
  <si>
    <t>Tyson® Fully Cooked Whole Grain Breaded Southern Style Select Cut Chicken Breast Filets, CN, 2.12 oz.</t>
  </si>
  <si>
    <t>Tyson® Fully Cooked Whole Grain Breaded Homestyle Chicken Breast Filets, 4 oz.</t>
  </si>
  <si>
    <t>Tyson® Mega Minis® Fully Cooked Whole Grain Breaded Homestyle Waffle Select Cut Chicken Breast Chunks CN, 0.54 oz.</t>
  </si>
  <si>
    <t>Tyson® Fully Cooked, Whole Grain Breaded Homestyle Made With Whole Muscle Boneless Chicken Wings, 0.78 oz.</t>
  </si>
  <si>
    <t>Tyson Mega Minis®, Fully Cooked, Whole Grain Breaded Homestyle Chicken Chunks, 0.43 oz.</t>
  </si>
  <si>
    <t>Tyson® Fully Cooked Whole Grain Breaded Chicken Breast Chunks</t>
  </si>
  <si>
    <t>Tyson® Fully Cooked, Wings of Fire® Chicken Wings</t>
  </si>
  <si>
    <t>Tyson® Fully Cooked, Whole Grain Breaded Dill Flavored Whole Muscle Boneless Wings</t>
  </si>
  <si>
    <t>Tyson® Mega Minis® Fully Cooked Whole Grain Breaded, Glazed Nashville Hot Style Select Cut Chicken Breast Chunks CN, 0.45 oz.</t>
  </si>
  <si>
    <t>Tyson® Fully Cooked, Whole Grain Breaded Hot 'N Spicy Made with Whole Muscle Boneless Chicken Wings, 0.76 oz.</t>
  </si>
  <si>
    <t>Tyson® Fully Cooked Unbreaded Grilled Select Cut Chicken Breast Filets, CN, 2.26 oz.</t>
  </si>
  <si>
    <t>Tyson® Fully Cooked Tempura Whole Grain Battered Chicken Nuggets, CN, 0.75 oz.</t>
  </si>
  <si>
    <t>Tyson® Fully Cooked Glazed Bone-In Chicken Wing Sections, Jumbo</t>
  </si>
  <si>
    <t>Tyson® Fully Cooked Whole Grain Breaded Homestyle Chicken Tenderloins</t>
  </si>
  <si>
    <t>Tyson® Mega Minis® Fully Cooked Whole Grain Breaded Homestyle Select Cut Chicken Breast Chunks CN, 0.43 oz.</t>
  </si>
  <si>
    <t>Tyson Red Label® Fully Cooked Unbreaded Grilled Chicken Breast Filets, 3 oz.</t>
  </si>
  <si>
    <t>Tyson® Fully Cooked Whole Grain Breaded, Glazed Nashville Hot Select Cut Chicken Tenders, CN 1.55 oz.</t>
  </si>
  <si>
    <t>Tyson® Fully Cooked Whole Grain Breaded Golden Crispy Chicken Breast Chunks CN, 0.79 oz.</t>
  </si>
  <si>
    <t>Tyson® Fully Cooked Breaded Honey Sriracha Glazed Chicken Breast Chunks CN, 0.86 oz.</t>
  </si>
  <si>
    <t>Tyson® Fully Cooked Whole Grain Breaded Hot &amp; Spicy Select Cut Chicken Tenders, CN 2.05 oz.</t>
  </si>
  <si>
    <t>Tyson® Fully Cooked Whole Grain Breaded Homestyle Select Cut Chicken Breast Strips, CN 1.5 oz.</t>
  </si>
  <si>
    <t>Tyson® Fully Cooked Whole Grain Breaded Hot &amp; Spicy Select Cut Chicken Breast Filets, CN, 3.75 oz.</t>
  </si>
  <si>
    <t>Tyson® Fully Cooked Whole Grain Breaded Golden Crispy Select Cut Chicken Breast Filets, CN, 3.75 oz.</t>
  </si>
  <si>
    <t>Tyson® Fully Cooked Whole Grain Breaded Golden Crispy Select Cut Chicken Tenders, CN 2.07 oz.</t>
  </si>
  <si>
    <t>Varied</t>
  </si>
  <si>
    <t>Tyson® Fully Cooked Breaded Assorted Chicken Pieces</t>
  </si>
  <si>
    <t>Tyson® Individually Wrapped Breaded Chicken Mini Twin Sandwiches, 80/5.40 oz.</t>
  </si>
  <si>
    <t>Tyson® Individually Wrapped Grilled Chicken with Hot Pepper Cheese Mini Twin Sandwiches, 80/4.78 oz.</t>
  </si>
  <si>
    <t>Varies</t>
  </si>
  <si>
    <t>Tyson® ProPortion® Fully Cooked Glazed Mesquite Smoke Flavor Added, Assorted Chicken Pieces</t>
  </si>
  <si>
    <t>Tyson® Krisp N' Krunchy™ Fully Cooked Whole Grain Breaded Chicken Patties, CN, 3.53 oz.</t>
  </si>
  <si>
    <t>Tyson® Fully Cooked Whole Grain Breaded Chicken Nuggets, CN, 0.79 oz.</t>
  </si>
  <si>
    <t>Tyson® Fully Cooked Whole Grain Breaded Popcorn Chicken Bites® Chicken Chunks CN, 0.257 oz.</t>
  </si>
  <si>
    <t>Tyson® Fully Cooked Whole Grain Breaded Hot &amp; Spicy Popcorn Chicken Bites® Chicken Chunks CN, 0.275 oz.</t>
  </si>
  <si>
    <t>Tyson® Fully Cooked Unbreaded Grilled Chicken Patties, CN, 2.47 oz.</t>
  </si>
  <si>
    <t>Tyson® Fully Cooked Whole Grain Fritter Golden Crispy Chicken Fries, CN, 0.43 oz.</t>
  </si>
  <si>
    <t>Tyson® Fully Cooked All Natural* Low Sodium Pulled Chicken, Reverse Blend 65 Dark/35 White Meat</t>
  </si>
  <si>
    <t>Tyson® Fully Cooked Whole Grain Breaded Chicken Patties, CN, 4.07 oz.</t>
  </si>
  <si>
    <t>Tyson® Fully Cooked Whole Grain Breaded Chicken Patty on a Whole Grain Biscuit, 100/3.15 oz.</t>
  </si>
  <si>
    <t>Tyson® Krisp N' Krunchy™ Fully Cooked Whole Grain Breaded Formed Chicken Tenders, CN 1.2 oz.</t>
  </si>
  <si>
    <t>Tyson® Fully Cooked Fajita Chicken Strips, CN</t>
  </si>
  <si>
    <t>Tyson® Fully Cooked Whole Grain Breaded Hot &amp; Spicy Chicken Patties, CN, 3.26 oz.</t>
  </si>
  <si>
    <t>Tyson® Fully Cooked Whole Grain Breaded Chicken Nuggets, CN, 0.68 oz.</t>
  </si>
  <si>
    <t>Tyson® Fully Cooked Whole Grain Breaded Hot &amp; Spicy Formed Chicken Tenders, CN 1.14 oz.</t>
  </si>
  <si>
    <t>Tyson® Fully Cooked Whole Grain Breaded Golden Crispy Chicken Patties, CN, 1.6 oz.</t>
  </si>
  <si>
    <t>Tyson® Fully Cooked Whole Grain Breaded Chicken Patties, CN 3.4 oz.</t>
  </si>
  <si>
    <t>Tyson® Fully Cooked All Natural* Low Sodium Diced Chicken, Natural Proportion 60 White/40 Dark Meat, 0.5"</t>
  </si>
  <si>
    <t>Tyson® Fully Cooked Whole Grain Breaded Chicken Patties, CN, 3.29 oz.</t>
  </si>
  <si>
    <t>Tyson® Fully Cooked Whole Grain Breaded Golden Crispy Formed Chicken Tenders, CN 1.13 oz.</t>
  </si>
  <si>
    <t>Tyson® Fully Cooked Whole Grain Breaded Chicken Nuggets, CN, 0.66 oz.</t>
  </si>
  <si>
    <t>Tyson® Fully Cooked Whole Grain Breaded Hot &amp; Spicy Chicken Patties, CN, 3 oz.</t>
  </si>
  <si>
    <t>Tyson® Fully Cooked Whole Grain Breaded Golden Crispy Popcorn Chicken Bites® Chicken Chunks CN, 0.28 oz.</t>
  </si>
  <si>
    <t>Tyson® Fully Cooked Whole Grain Breaded Golden Crispy Chicken Nuggets, CN, 0.60 oz.</t>
  </si>
  <si>
    <t>Tyson® Fully Cooked Whole Grain Breaded Golden Crispy Chicken Patties, CN, 3 oz.</t>
  </si>
  <si>
    <t>Mandarin Orange Chicken Rice Bowl</t>
  </si>
  <si>
    <t>16668-1</t>
  </si>
  <si>
    <t>BBQ Teriyaki Chicken Rice Bowl</t>
  </si>
  <si>
    <t>16667-4</t>
  </si>
  <si>
    <t>Chicken Legs - Chilled Bulk</t>
  </si>
  <si>
    <t>Chicken Tinga</t>
  </si>
  <si>
    <t>Chicken &amp; Cheese Tamale</t>
  </si>
  <si>
    <t>Chicken Shreds</t>
  </si>
  <si>
    <t>Beef Barbacoa Shreds</t>
  </si>
  <si>
    <t>Beef Shreds</t>
  </si>
  <si>
    <t>Teriyaki Beef</t>
  </si>
  <si>
    <t>Sliced Beef - No Sauce</t>
  </si>
  <si>
    <t>Chicken Tikka Masala</t>
  </si>
  <si>
    <t>New Orleans Cajun Chicken</t>
  </si>
  <si>
    <t>Teriyaki Chicken - Gluten Free</t>
  </si>
  <si>
    <t>Sriracha Honey Chicken WG</t>
  </si>
  <si>
    <t>Japanese Cherry Blossom Chicken WG</t>
  </si>
  <si>
    <t>General Tso's Chicken WG</t>
  </si>
  <si>
    <t>Tangerine Chicken WG</t>
  </si>
  <si>
    <t>Dark and White Balancing Calculator</t>
  </si>
  <si>
    <t>Required Pct.</t>
  </si>
  <si>
    <t xml:space="preserve">Current Pct. </t>
  </si>
  <si>
    <t>Subtotal of lbs</t>
  </si>
  <si>
    <t>% of White "A"</t>
  </si>
  <si>
    <t>% of Dark "B"</t>
  </si>
  <si>
    <t>Number of cases needed to balance</t>
  </si>
  <si>
    <t>REDOA5P</t>
  </si>
  <si>
    <t>Salsa Dipping Cups (Nutritionally Enhanced LS) - 168/3 oz</t>
  </si>
  <si>
    <t>Salsa Dipping Cups (Nutritionally Enhanced LS) - 264/1.5 oz</t>
  </si>
  <si>
    <t>Marinara Dipping Cup (Nutritionally Enhanced LS) - 168/2.5 oz</t>
  </si>
  <si>
    <t>Marinara Dipping Cup (Nutritionally Enhanced LS) - 264/1.25 oz</t>
  </si>
  <si>
    <t>PROCESSING FEE IS OBTAINED BY SCHOOL VIA PROCURMENT</t>
  </si>
  <si>
    <t>Tomato Paste</t>
  </si>
  <si>
    <t>08996</t>
  </si>
  <si>
    <t>Combination White/Dark Items</t>
  </si>
  <si>
    <t>Turkey Bacon FC CN</t>
  </si>
  <si>
    <t>Turkey Frank All-Natural Uncured 8:1 CN</t>
  </si>
  <si>
    <t>Turkey Burger Patty FC</t>
  </si>
  <si>
    <t>80 avg</t>
  </si>
  <si>
    <t>Turkey Thigh Roast FC CN (catch weight item)</t>
  </si>
  <si>
    <t>Turkey Sliced Cole Cut Combo Uncured CN</t>
  </si>
  <si>
    <t>Turkey Ham Sliced Uncured CN</t>
  </si>
  <si>
    <t>Turkey Tenderloin Medallions FC CN</t>
  </si>
  <si>
    <t>Turkey Breast with White Turkey Sliced CN</t>
  </si>
  <si>
    <t>Turkey Breast Sliced All Natural, CN</t>
  </si>
  <si>
    <t>144 avg.</t>
  </si>
  <si>
    <t>Turkey Breast Roast RTC, Skin On, Cook in Bag (catch wt. item)</t>
  </si>
  <si>
    <t>Turkey (Chilled Bulk)</t>
  </si>
  <si>
    <t>Beef Coarse Ground FRZ CTN- - 60 lb</t>
  </si>
  <si>
    <t>Cheese Mozz Lm Pt Skm Unfz Proc Pk (41125)</t>
  </si>
  <si>
    <t>Chicken Large Chilled - Bulk</t>
  </si>
  <si>
    <t>Pork Picnic Bnls Frz Ctn - 60 lb</t>
  </si>
  <si>
    <t>Chicken Legs Chilled - Bulk</t>
  </si>
  <si>
    <t>Cheese Moz Lm Pt Skm Unfz Proc Pk (41125)</t>
  </si>
  <si>
    <t>Pears</t>
  </si>
  <si>
    <t>Peaches</t>
  </si>
  <si>
    <t>Bulk Apples</t>
  </si>
  <si>
    <t>Cheese Mozz Lm Pt Skim Unfrz Proc Pk</t>
  </si>
  <si>
    <t>Potato Bulk for Processing Frozen</t>
  </si>
  <si>
    <t>USDA Coarse Ground Beef</t>
  </si>
  <si>
    <t>Chicken Large Chilled- Bulk</t>
  </si>
  <si>
    <t>Beef Bnls Special Trim Frz Ctn - 60 lbs</t>
  </si>
  <si>
    <t>Beef Bnls Special Trim Frz Ctn - 60 lb</t>
  </si>
  <si>
    <t>Turkey Thigh</t>
  </si>
  <si>
    <t>Cheese Nat American Barrel</t>
  </si>
  <si>
    <t>American Cheese (Barrel)</t>
  </si>
  <si>
    <t>Total NOI Lbs</t>
  </si>
  <si>
    <t>Total Entitlement to Be Spent</t>
  </si>
  <si>
    <t xml:space="preserve"> Additional Calculated Lbs to be Purchased</t>
  </si>
  <si>
    <t xml:space="preserve">Total Commodity Lbs from NOI Calculator  </t>
  </si>
  <si>
    <t>Notes</t>
  </si>
  <si>
    <t>NAE WG Mini Corn Dogs</t>
  </si>
  <si>
    <t xml:space="preserve">NAE WG Low Fat Corn Dog </t>
  </si>
  <si>
    <t>CN WG NAE Popcorn Chicken</t>
  </si>
  <si>
    <t xml:space="preserve">NAE Parmesan Garlic Bold Bites, Diced </t>
  </si>
  <si>
    <t>NAE Chili Verde Bold Bites, Diced Chicken</t>
  </si>
  <si>
    <t xml:space="preserve">NAE Cajun Bold Bites, Diced Chicken </t>
  </si>
  <si>
    <t>CN WG NAE Chicken Patty, Spicy</t>
  </si>
  <si>
    <t>CN WG NAE Chicken Nugget, 5 count</t>
  </si>
  <si>
    <t>CN WG NAE Chicken Patty</t>
  </si>
  <si>
    <t>Sunny Fresh/Cargill</t>
  </si>
  <si>
    <t>Pork, Picnic</t>
  </si>
  <si>
    <t>1/8v</t>
  </si>
  <si>
    <t>Gluten Free Pepperoni Pizza Pocket, IW</t>
  </si>
  <si>
    <t>1500M</t>
  </si>
  <si>
    <t>Mini Grilled Cheese Bites</t>
  </si>
  <si>
    <t>9077BC</t>
  </si>
  <si>
    <t>Mini Buffalo Cheese Bites</t>
  </si>
  <si>
    <t>9075BC</t>
  </si>
  <si>
    <t>Mini Breakfast Sausage Bites</t>
  </si>
  <si>
    <t>9072BC</t>
  </si>
  <si>
    <t>Mini Cheese Calzone</t>
  </si>
  <si>
    <t>9074BC</t>
  </si>
  <si>
    <t>9073BC</t>
  </si>
  <si>
    <t>Meat Lovers Stromboli</t>
  </si>
  <si>
    <t>5192BC</t>
  </si>
  <si>
    <t>Pepperoni Pizza Calzone</t>
  </si>
  <si>
    <t>211BC</t>
  </si>
  <si>
    <t>Cheezy (Garlic Parm) Breadstick</t>
  </si>
  <si>
    <t>151BC</t>
  </si>
  <si>
    <t>Ham &amp; Cheese Breadstick</t>
  </si>
  <si>
    <t>091BC</t>
  </si>
  <si>
    <t>Pepperoni Pizza Breadstick</t>
  </si>
  <si>
    <t>087BC</t>
  </si>
  <si>
    <t>Mozzarella</t>
  </si>
  <si>
    <t>Mini Pepperoni Calzone</t>
  </si>
  <si>
    <t>S&amp;F Foods</t>
  </si>
  <si>
    <t>National Food Group Pears</t>
  </si>
  <si>
    <t>National Food Group Peaches</t>
  </si>
  <si>
    <t>National Food Group Apples</t>
  </si>
  <si>
    <t>J.T.M. CHEESE</t>
  </si>
  <si>
    <t>J.T.M. BEEF</t>
  </si>
  <si>
    <t>J.T.M TURKEY</t>
  </si>
  <si>
    <t>J.T.M PORK</t>
  </si>
  <si>
    <t>International Food Solutions Chicken 100113</t>
  </si>
  <si>
    <t>International Food Solutions Chicken 100103</t>
  </si>
  <si>
    <t>International Food Solutions Beef</t>
  </si>
  <si>
    <t>Cherry Central Cherries</t>
  </si>
  <si>
    <t>Cherry Central Apples</t>
  </si>
  <si>
    <t>TLS</t>
  </si>
  <si>
    <t>Meal Rate</t>
  </si>
  <si>
    <t>Email Address</t>
  </si>
  <si>
    <t xml:space="preserve">Phone Number </t>
  </si>
  <si>
    <t>Food Service Director</t>
  </si>
  <si>
    <t>Entitlement</t>
  </si>
  <si>
    <t>LEA</t>
  </si>
  <si>
    <t>AgreementNumber</t>
  </si>
  <si>
    <t>Brookwood Farms - Pork</t>
  </si>
  <si>
    <t>Brookwood Farms - Turkey</t>
  </si>
  <si>
    <t>Jennie-O/Hormel</t>
  </si>
  <si>
    <t>TOTAL</t>
  </si>
  <si>
    <t>Phone number</t>
  </si>
  <si>
    <t>Name of contact placing orders:</t>
  </si>
  <si>
    <t>Do you need to make a change to your FFAVORS account?</t>
  </si>
  <si>
    <t xml:space="preserve">Do you currently have access to FFAVORS? </t>
  </si>
  <si>
    <t xml:space="preserve">Total Entitlement Dollars to be spent:  </t>
  </si>
  <si>
    <t xml:space="preserve">Product Description </t>
  </si>
  <si>
    <t>The Department of Defense (D.o.D) Fresh Produce Program allows schools to purchase domestic fresh produce throughout the school year using a web-based ordering system called FFAVORS. All items are delivered by C&amp;C Produce.</t>
  </si>
  <si>
    <t>SY24-25</t>
  </si>
  <si>
    <t>001-090</t>
  </si>
  <si>
    <t>001-091</t>
  </si>
  <si>
    <t>001-092</t>
  </si>
  <si>
    <t>001-401</t>
  </si>
  <si>
    <t>002-089</t>
  </si>
  <si>
    <t>002-090</t>
  </si>
  <si>
    <t>002-097</t>
  </si>
  <si>
    <t>003-031</t>
  </si>
  <si>
    <t>003-032</t>
  </si>
  <si>
    <t>003-033</t>
  </si>
  <si>
    <t>004-106</t>
  </si>
  <si>
    <t>004-109</t>
  </si>
  <si>
    <t>004-110</t>
  </si>
  <si>
    <t>004-400</t>
  </si>
  <si>
    <t>005-120</t>
  </si>
  <si>
    <t>005-121</t>
  </si>
  <si>
    <t>005-122</t>
  </si>
  <si>
    <t>005-123</t>
  </si>
  <si>
    <t>005-124</t>
  </si>
  <si>
    <t>005-127</t>
  </si>
  <si>
    <t>005-128</t>
  </si>
  <si>
    <t>006-101</t>
  </si>
  <si>
    <t>006-103</t>
  </si>
  <si>
    <t>006-104</t>
  </si>
  <si>
    <t>007-121</t>
  </si>
  <si>
    <t>007-122</t>
  </si>
  <si>
    <t>007-123</t>
  </si>
  <si>
    <t>007-124</t>
  </si>
  <si>
    <t>007-125</t>
  </si>
  <si>
    <t>007-126</t>
  </si>
  <si>
    <t>007-129</t>
  </si>
  <si>
    <t>008-106</t>
  </si>
  <si>
    <t>008-107</t>
  </si>
  <si>
    <t>008-111</t>
  </si>
  <si>
    <t>009-077</t>
  </si>
  <si>
    <t>009-078</t>
  </si>
  <si>
    <t>009-079</t>
  </si>
  <si>
    <t>009-080</t>
  </si>
  <si>
    <t>010-087</t>
  </si>
  <si>
    <t>010-089</t>
  </si>
  <si>
    <t>010-090</t>
  </si>
  <si>
    <t>010-091</t>
  </si>
  <si>
    <t>010-092</t>
  </si>
  <si>
    <t>010-093</t>
  </si>
  <si>
    <t>010-402</t>
  </si>
  <si>
    <t>011-076</t>
  </si>
  <si>
    <t>011-078</t>
  </si>
  <si>
    <t>011-079</t>
  </si>
  <si>
    <t>011-082</t>
  </si>
  <si>
    <t>011-400</t>
  </si>
  <si>
    <t>011-407</t>
  </si>
  <si>
    <t>011-409</t>
  </si>
  <si>
    <t>012-108</t>
  </si>
  <si>
    <t>012-109</t>
  </si>
  <si>
    <t>012-110</t>
  </si>
  <si>
    <t>012-400</t>
  </si>
  <si>
    <t>013-054</t>
  </si>
  <si>
    <t>013-055</t>
  </si>
  <si>
    <t>013-057</t>
  </si>
  <si>
    <t>013-058</t>
  </si>
  <si>
    <t>013-059</t>
  </si>
  <si>
    <t>013-060</t>
  </si>
  <si>
    <t>013-061</t>
  </si>
  <si>
    <t>013-062</t>
  </si>
  <si>
    <t>014-126</t>
  </si>
  <si>
    <t>014-127</t>
  </si>
  <si>
    <t>014-129</t>
  </si>
  <si>
    <t>014-130</t>
  </si>
  <si>
    <t>014-400</t>
  </si>
  <si>
    <t>014-401</t>
  </si>
  <si>
    <t>015-001</t>
  </si>
  <si>
    <t>015-002</t>
  </si>
  <si>
    <t>015-003</t>
  </si>
  <si>
    <t>015-004</t>
  </si>
  <si>
    <t>016-090</t>
  </si>
  <si>
    <t>016-092</t>
  </si>
  <si>
    <t>016-094</t>
  </si>
  <si>
    <t>016-096</t>
  </si>
  <si>
    <t>016-097</t>
  </si>
  <si>
    <t>016-400</t>
  </si>
  <si>
    <t>016-401</t>
  </si>
  <si>
    <t>016-406</t>
  </si>
  <si>
    <t>016-407</t>
  </si>
  <si>
    <t>017-121</t>
  </si>
  <si>
    <t>017-122</t>
  </si>
  <si>
    <t>017-124</t>
  </si>
  <si>
    <t>017-125</t>
  </si>
  <si>
    <t>017-126</t>
  </si>
  <si>
    <t>018-047</t>
  </si>
  <si>
    <t>018-050</t>
  </si>
  <si>
    <t>019-139</t>
  </si>
  <si>
    <t>019-140</t>
  </si>
  <si>
    <t>019-142</t>
  </si>
  <si>
    <t>019-144</t>
  </si>
  <si>
    <t>019-147</t>
  </si>
  <si>
    <t>019-148</t>
  </si>
  <si>
    <t>019-149</t>
  </si>
  <si>
    <t>019-150</t>
  </si>
  <si>
    <t>019-151</t>
  </si>
  <si>
    <t>019-152</t>
  </si>
  <si>
    <t>020-001</t>
  </si>
  <si>
    <t>020-002</t>
  </si>
  <si>
    <t>021-148</t>
  </si>
  <si>
    <t>021-149</t>
  </si>
  <si>
    <t>021-150</t>
  </si>
  <si>
    <t>021-151</t>
  </si>
  <si>
    <t>021-400</t>
  </si>
  <si>
    <t>022-088</t>
  </si>
  <si>
    <t>022-089</t>
  </si>
  <si>
    <t>022-090</t>
  </si>
  <si>
    <t>022-091</t>
  </si>
  <si>
    <t>022-092</t>
  </si>
  <si>
    <t>022-093</t>
  </si>
  <si>
    <t>022-094</t>
  </si>
  <si>
    <t>023-101</t>
  </si>
  <si>
    <t>024-086</t>
  </si>
  <si>
    <t>024-087</t>
  </si>
  <si>
    <t>024-089</t>
  </si>
  <si>
    <t>024-090</t>
  </si>
  <si>
    <t>024-091</t>
  </si>
  <si>
    <t>024-093</t>
  </si>
  <si>
    <t>025-001</t>
  </si>
  <si>
    <t>025-002</t>
  </si>
  <si>
    <t>025-003</t>
  </si>
  <si>
    <t>026-001</t>
  </si>
  <si>
    <t>026-002</t>
  </si>
  <si>
    <t>026-005</t>
  </si>
  <si>
    <t>026-006</t>
  </si>
  <si>
    <t>026-400</t>
  </si>
  <si>
    <t>026-401</t>
  </si>
  <si>
    <t>026-402</t>
  </si>
  <si>
    <t>026-403</t>
  </si>
  <si>
    <t>026-404</t>
  </si>
  <si>
    <t>026-406</t>
  </si>
  <si>
    <t>026-408</t>
  </si>
  <si>
    <t>026-530</t>
  </si>
  <si>
    <t>027-055</t>
  </si>
  <si>
    <t>027-056</t>
  </si>
  <si>
    <t>027-057</t>
  </si>
  <si>
    <t>027-058</t>
  </si>
  <si>
    <t>027-059</t>
  </si>
  <si>
    <t>027-061</t>
  </si>
  <si>
    <t>027-401</t>
  </si>
  <si>
    <t>027-402</t>
  </si>
  <si>
    <t>028-101</t>
  </si>
  <si>
    <t>028-102</t>
  </si>
  <si>
    <t>028-103</t>
  </si>
  <si>
    <t>029-001</t>
  </si>
  <si>
    <t>029-002</t>
  </si>
  <si>
    <t>029-003</t>
  </si>
  <si>
    <t>029-004</t>
  </si>
  <si>
    <t>030-093</t>
  </si>
  <si>
    <t>031-116</t>
  </si>
  <si>
    <t>031-117</t>
  </si>
  <si>
    <t>031-118</t>
  </si>
  <si>
    <t>031-121</t>
  </si>
  <si>
    <t>031-122</t>
  </si>
  <si>
    <t>032-054</t>
  </si>
  <si>
    <t>032-055</t>
  </si>
  <si>
    <t>032-056</t>
  </si>
  <si>
    <t>032-058</t>
  </si>
  <si>
    <t>033-090</t>
  </si>
  <si>
    <t>033-091</t>
  </si>
  <si>
    <t>033-092</t>
  </si>
  <si>
    <t>033-093</t>
  </si>
  <si>
    <t>033-094</t>
  </si>
  <si>
    <t>034-121</t>
  </si>
  <si>
    <t>034-122</t>
  </si>
  <si>
    <t>034-124</t>
  </si>
  <si>
    <t>035-092</t>
  </si>
  <si>
    <t>035-093</t>
  </si>
  <si>
    <t>035-094</t>
  </si>
  <si>
    <t>035-097</t>
  </si>
  <si>
    <t>035-098</t>
  </si>
  <si>
    <t>035-099</t>
  </si>
  <si>
    <t>035-102</t>
  </si>
  <si>
    <t>035-400</t>
  </si>
  <si>
    <t>036-123</t>
  </si>
  <si>
    <t>036-126</t>
  </si>
  <si>
    <t>036-131</t>
  </si>
  <si>
    <t>036-133</t>
  </si>
  <si>
    <t>036-134</t>
  </si>
  <si>
    <t>036-135</t>
  </si>
  <si>
    <t>036-136</t>
  </si>
  <si>
    <t>036-137</t>
  </si>
  <si>
    <t>036-138</t>
  </si>
  <si>
    <t>036-139</t>
  </si>
  <si>
    <t>036-409</t>
  </si>
  <si>
    <t>037-037</t>
  </si>
  <si>
    <t>037-039</t>
  </si>
  <si>
    <t>037-400</t>
  </si>
  <si>
    <t>038-044</t>
  </si>
  <si>
    <t>038-045</t>
  </si>
  <si>
    <t>038-046</t>
  </si>
  <si>
    <t>039-133</t>
  </si>
  <si>
    <t>039-134</t>
  </si>
  <si>
    <t>039-135</t>
  </si>
  <si>
    <t>039-136</t>
  </si>
  <si>
    <t>039-137</t>
  </si>
  <si>
    <t>039-139</t>
  </si>
  <si>
    <t>039-141</t>
  </si>
  <si>
    <t>039-142</t>
  </si>
  <si>
    <t>039-400</t>
  </si>
  <si>
    <t>040-100</t>
  </si>
  <si>
    <t>040-101</t>
  </si>
  <si>
    <t>040-103</t>
  </si>
  <si>
    <t>040-104</t>
  </si>
  <si>
    <t>040-107</t>
  </si>
  <si>
    <t>041-001</t>
  </si>
  <si>
    <t>041-002</t>
  </si>
  <si>
    <t>041-003</t>
  </si>
  <si>
    <t>041-004</t>
  </si>
  <si>
    <t>041-005</t>
  </si>
  <si>
    <t>042-111</t>
  </si>
  <si>
    <t>042-113</t>
  </si>
  <si>
    <t>042-117</t>
  </si>
  <si>
    <t>042-118</t>
  </si>
  <si>
    <t>042-119</t>
  </si>
  <si>
    <t>042-121</t>
  </si>
  <si>
    <t>042-124</t>
  </si>
  <si>
    <t>042-400</t>
  </si>
  <si>
    <t>042-403</t>
  </si>
  <si>
    <t>043-001</t>
  </si>
  <si>
    <t>043-002</t>
  </si>
  <si>
    <t>043-003</t>
  </si>
  <si>
    <t>043-004</t>
  </si>
  <si>
    <t>044-078</t>
  </si>
  <si>
    <t>044-083</t>
  </si>
  <si>
    <t>044-084</t>
  </si>
  <si>
    <t>045-076</t>
  </si>
  <si>
    <t>045-077</t>
  </si>
  <si>
    <t>045-078</t>
  </si>
  <si>
    <t>045-400</t>
  </si>
  <si>
    <t>046-128</t>
  </si>
  <si>
    <t>046-130</t>
  </si>
  <si>
    <t>046-131</t>
  </si>
  <si>
    <t>046-132</t>
  </si>
  <si>
    <t>046-134</t>
  </si>
  <si>
    <t>046-135</t>
  </si>
  <si>
    <t>046-137</t>
  </si>
  <si>
    <t>046-140</t>
  </si>
  <si>
    <t>047-060</t>
  </si>
  <si>
    <t>047-062</t>
  </si>
  <si>
    <t>047-064</t>
  </si>
  <si>
    <t>047-065</t>
  </si>
  <si>
    <t>048-066</t>
  </si>
  <si>
    <t>048-068</t>
  </si>
  <si>
    <t>048-069</t>
  </si>
  <si>
    <t>048-070</t>
  </si>
  <si>
    <t>048-071</t>
  </si>
  <si>
    <t>048-072</t>
  </si>
  <si>
    <t>048-073</t>
  </si>
  <si>
    <t>048-074</t>
  </si>
  <si>
    <t>048-075</t>
  </si>
  <si>
    <t>048-077</t>
  </si>
  <si>
    <t>048-078</t>
  </si>
  <si>
    <t>048-080</t>
  </si>
  <si>
    <t>048-410</t>
  </si>
  <si>
    <t>048-411</t>
  </si>
  <si>
    <t>048-413</t>
  </si>
  <si>
    <t>048-423</t>
  </si>
  <si>
    <t>048-445</t>
  </si>
  <si>
    <t>048-457</t>
  </si>
  <si>
    <t>048-471</t>
  </si>
  <si>
    <t>048-616</t>
  </si>
  <si>
    <t>048-634</t>
  </si>
  <si>
    <t>048-815</t>
  </si>
  <si>
    <t>048-901</t>
  </si>
  <si>
    <t>048-902</t>
  </si>
  <si>
    <t>048-904</t>
  </si>
  <si>
    <t>048-905</t>
  </si>
  <si>
    <t>048-909</t>
  </si>
  <si>
    <t>048-910</t>
  </si>
  <si>
    <t>048-912</t>
  </si>
  <si>
    <t>048-913</t>
  </si>
  <si>
    <t>048-914</t>
  </si>
  <si>
    <t>048-915</t>
  </si>
  <si>
    <t>048-916</t>
  </si>
  <si>
    <t>048-918</t>
  </si>
  <si>
    <t>048-922</t>
  </si>
  <si>
    <t>048-923</t>
  </si>
  <si>
    <t>048-924</t>
  </si>
  <si>
    <t>048-925</t>
  </si>
  <si>
    <t>048-926</t>
  </si>
  <si>
    <t>048-927</t>
  </si>
  <si>
    <t>048-928</t>
  </si>
  <si>
    <t>048-929</t>
  </si>
  <si>
    <t>049-132</t>
  </si>
  <si>
    <t>049-135</t>
  </si>
  <si>
    <t>049-137</t>
  </si>
  <si>
    <t>049-140</t>
  </si>
  <si>
    <t>049-142</t>
  </si>
  <si>
    <t>049-144</t>
  </si>
  <si>
    <t>049-148</t>
  </si>
  <si>
    <t>049-400</t>
  </si>
  <si>
    <t>050-001</t>
  </si>
  <si>
    <t>050-002</t>
  </si>
  <si>
    <t>050-003</t>
  </si>
  <si>
    <t>050-005</t>
  </si>
  <si>
    <t>050-006</t>
  </si>
  <si>
    <t>050-007</t>
  </si>
  <si>
    <t>050-009</t>
  </si>
  <si>
    <t>050-010</t>
  </si>
  <si>
    <t>050-012</t>
  </si>
  <si>
    <t>050-013</t>
  </si>
  <si>
    <t>050-014</t>
  </si>
  <si>
    <t>051-150</t>
  </si>
  <si>
    <t>051-152</t>
  </si>
  <si>
    <t>051-153</t>
  </si>
  <si>
    <t>051-154</t>
  </si>
  <si>
    <t>051-155</t>
  </si>
  <si>
    <t>051-156</t>
  </si>
  <si>
    <t>051-159</t>
  </si>
  <si>
    <t>052-096</t>
  </si>
  <si>
    <t>053-111</t>
  </si>
  <si>
    <t>053-112</t>
  </si>
  <si>
    <t>053-113</t>
  </si>
  <si>
    <t>053-114</t>
  </si>
  <si>
    <t>054-037</t>
  </si>
  <si>
    <t>054-039</t>
  </si>
  <si>
    <t>054-041</t>
  </si>
  <si>
    <t>054-042</t>
  </si>
  <si>
    <t>054-043</t>
  </si>
  <si>
    <t>054-045</t>
  </si>
  <si>
    <t>054-402</t>
  </si>
  <si>
    <t>055-104</t>
  </si>
  <si>
    <t>055-105</t>
  </si>
  <si>
    <t>055-106</t>
  </si>
  <si>
    <t>055-108</t>
  </si>
  <si>
    <t>055-110</t>
  </si>
  <si>
    <t>055-111</t>
  </si>
  <si>
    <t>055-401</t>
  </si>
  <si>
    <t>056-015</t>
  </si>
  <si>
    <t>056-017</t>
  </si>
  <si>
    <t>057-001</t>
  </si>
  <si>
    <t>057-002</t>
  </si>
  <si>
    <t>057-003</t>
  </si>
  <si>
    <t>057-004</t>
  </si>
  <si>
    <t>058-106</t>
  </si>
  <si>
    <t>058-107</t>
  </si>
  <si>
    <t>058-108</t>
  </si>
  <si>
    <t>058-109</t>
  </si>
  <si>
    <t>058-112</t>
  </si>
  <si>
    <t>058-400</t>
  </si>
  <si>
    <t>059-113</t>
  </si>
  <si>
    <t>059-114</t>
  </si>
  <si>
    <t>059-117</t>
  </si>
  <si>
    <t>059-400</t>
  </si>
  <si>
    <t>060-077</t>
  </si>
  <si>
    <t>061-150</t>
  </si>
  <si>
    <t>061-151</t>
  </si>
  <si>
    <t>061-154</t>
  </si>
  <si>
    <t>061-156</t>
  </si>
  <si>
    <t>061-157</t>
  </si>
  <si>
    <t>061-158</t>
  </si>
  <si>
    <t>062-070</t>
  </si>
  <si>
    <t>062-072</t>
  </si>
  <si>
    <t>063-066</t>
  </si>
  <si>
    <t>063-067</t>
  </si>
  <si>
    <t>063-400</t>
  </si>
  <si>
    <t>064-072</t>
  </si>
  <si>
    <t>064-074</t>
  </si>
  <si>
    <t>064-075</t>
  </si>
  <si>
    <t>064-403</t>
  </si>
  <si>
    <t>064-404</t>
  </si>
  <si>
    <t>065-096</t>
  </si>
  <si>
    <t>065-098</t>
  </si>
  <si>
    <t>066-102</t>
  </si>
  <si>
    <t>066-103</t>
  </si>
  <si>
    <t>066-104</t>
  </si>
  <si>
    <t>066-105</t>
  </si>
  <si>
    <t>066-107</t>
  </si>
  <si>
    <t>066-400</t>
  </si>
  <si>
    <t>067-055</t>
  </si>
  <si>
    <t>067-061</t>
  </si>
  <si>
    <t>068-070</t>
  </si>
  <si>
    <t>068-071</t>
  </si>
  <si>
    <t>068-072</t>
  </si>
  <si>
    <t>068-073</t>
  </si>
  <si>
    <t>068-074</t>
  </si>
  <si>
    <t>068-075</t>
  </si>
  <si>
    <t>068-400</t>
  </si>
  <si>
    <t>069-104</t>
  </si>
  <si>
    <t>069-106</t>
  </si>
  <si>
    <t>069-107</t>
  </si>
  <si>
    <t>069-108</t>
  </si>
  <si>
    <t>069-109</t>
  </si>
  <si>
    <t>069-400</t>
  </si>
  <si>
    <t>070-092</t>
  </si>
  <si>
    <t>070-093</t>
  </si>
  <si>
    <t>071-091</t>
  </si>
  <si>
    <t>071-092</t>
  </si>
  <si>
    <t>072-066</t>
  </si>
  <si>
    <t>072-068</t>
  </si>
  <si>
    <t>072-073</t>
  </si>
  <si>
    <t>072-074</t>
  </si>
  <si>
    <t>073-099</t>
  </si>
  <si>
    <t>073-102</t>
  </si>
  <si>
    <t>073-105</t>
  </si>
  <si>
    <t>073-106</t>
  </si>
  <si>
    <t>073-108</t>
  </si>
  <si>
    <t>074-187</t>
  </si>
  <si>
    <t>074-190</t>
  </si>
  <si>
    <t>074-194</t>
  </si>
  <si>
    <t>074-195</t>
  </si>
  <si>
    <t>074-197</t>
  </si>
  <si>
    <t>074-201</t>
  </si>
  <si>
    <t>074-202</t>
  </si>
  <si>
    <t>074-403</t>
  </si>
  <si>
    <t>075-084</t>
  </si>
  <si>
    <t>075-085</t>
  </si>
  <si>
    <t>075-086</t>
  </si>
  <si>
    <t>075-087</t>
  </si>
  <si>
    <t>076-081</t>
  </si>
  <si>
    <t>076-082</t>
  </si>
  <si>
    <t>076-083</t>
  </si>
  <si>
    <t>076-400</t>
  </si>
  <si>
    <t>076-401</t>
  </si>
  <si>
    <t>076-402</t>
  </si>
  <si>
    <t>076-407</t>
  </si>
  <si>
    <t>076-408</t>
  </si>
  <si>
    <t>077-100</t>
  </si>
  <si>
    <t>077-101</t>
  </si>
  <si>
    <t>077-102</t>
  </si>
  <si>
    <t>077-103</t>
  </si>
  <si>
    <t>077-104</t>
  </si>
  <si>
    <t>078-001</t>
  </si>
  <si>
    <t>078-002</t>
  </si>
  <si>
    <t>078-003</t>
  </si>
  <si>
    <t>078-004</t>
  </si>
  <si>
    <t>078-005</t>
  </si>
  <si>
    <t>078-009</t>
  </si>
  <si>
    <t>078-012</t>
  </si>
  <si>
    <t>079-077</t>
  </si>
  <si>
    <t>079-078</t>
  </si>
  <si>
    <t>079-407</t>
  </si>
  <si>
    <t>080-116</t>
  </si>
  <si>
    <t>080-118</t>
  </si>
  <si>
    <t>080-119</t>
  </si>
  <si>
    <t>080-121</t>
  </si>
  <si>
    <t>080-122</t>
  </si>
  <si>
    <t>080-125</t>
  </si>
  <si>
    <t>080-400</t>
  </si>
  <si>
    <t>081-094</t>
  </si>
  <si>
    <t>081-095</t>
  </si>
  <si>
    <t>081-096</t>
  </si>
  <si>
    <t>081-097</t>
  </si>
  <si>
    <t>081-401</t>
  </si>
  <si>
    <t>082-100</t>
  </si>
  <si>
    <t>082-101</t>
  </si>
  <si>
    <t>082-105</t>
  </si>
  <si>
    <t>082-108</t>
  </si>
  <si>
    <t>082-400</t>
  </si>
  <si>
    <t>083-001</t>
  </si>
  <si>
    <t>083-002</t>
  </si>
  <si>
    <t>083-003</t>
  </si>
  <si>
    <t>083-005</t>
  </si>
  <si>
    <t>083-400</t>
  </si>
  <si>
    <t>084-001</t>
  </si>
  <si>
    <t>084-002</t>
  </si>
  <si>
    <t>084-003</t>
  </si>
  <si>
    <t>084-004</t>
  </si>
  <si>
    <t>084-005</t>
  </si>
  <si>
    <t>084-006</t>
  </si>
  <si>
    <t>085-044</t>
  </si>
  <si>
    <t>085-045</t>
  </si>
  <si>
    <t>085-046</t>
  </si>
  <si>
    <t>085-048</t>
  </si>
  <si>
    <t>085-049</t>
  </si>
  <si>
    <t>086-100</t>
  </si>
  <si>
    <t>087-083</t>
  </si>
  <si>
    <t>088-072</t>
  </si>
  <si>
    <t>088-073</t>
  </si>
  <si>
    <t>088-075</t>
  </si>
  <si>
    <t>088-080</t>
  </si>
  <si>
    <t>088-081</t>
  </si>
  <si>
    <t>088-400</t>
  </si>
  <si>
    <t>089-080</t>
  </si>
  <si>
    <t>089-087</t>
  </si>
  <si>
    <t>089-088</t>
  </si>
  <si>
    <t>089-089</t>
  </si>
  <si>
    <t>090-075</t>
  </si>
  <si>
    <t>090-076</t>
  </si>
  <si>
    <t>090-077</t>
  </si>
  <si>
    <t>090-078</t>
  </si>
  <si>
    <t>091-091</t>
  </si>
  <si>
    <t>091-092</t>
  </si>
  <si>
    <t>091-093</t>
  </si>
  <si>
    <t>091-095</t>
  </si>
  <si>
    <t>092-087</t>
  </si>
  <si>
    <t>092-088</t>
  </si>
  <si>
    <t>092-089</t>
  </si>
  <si>
    <t>092-090</t>
  </si>
  <si>
    <t>092-091</t>
  </si>
  <si>
    <t>092-400</t>
  </si>
  <si>
    <t>093-120</t>
  </si>
  <si>
    <t>093-121</t>
  </si>
  <si>
    <t>093-123</t>
  </si>
  <si>
    <t>093-124</t>
  </si>
  <si>
    <t>094-076</t>
  </si>
  <si>
    <t>094-078</t>
  </si>
  <si>
    <t>094-083</t>
  </si>
  <si>
    <t>094-086</t>
  </si>
  <si>
    <t>094-087</t>
  </si>
  <si>
    <t>095-059</t>
  </si>
  <si>
    <t>096-088</t>
  </si>
  <si>
    <t>096-089</t>
  </si>
  <si>
    <t>096-090</t>
  </si>
  <si>
    <t>096-091</t>
  </si>
  <si>
    <t>096-092</t>
  </si>
  <si>
    <t>096-093</t>
  </si>
  <si>
    <t>096-094</t>
  </si>
  <si>
    <t>096-095</t>
  </si>
  <si>
    <t>096-098</t>
  </si>
  <si>
    <t>096-099</t>
  </si>
  <si>
    <t>096-101</t>
  </si>
  <si>
    <t>096-102</t>
  </si>
  <si>
    <t>096-103</t>
  </si>
  <si>
    <t>096-104</t>
  </si>
  <si>
    <t>096-106</t>
  </si>
  <si>
    <t>096-107</t>
  </si>
  <si>
    <t>096-109</t>
  </si>
  <si>
    <t>096-110</t>
  </si>
  <si>
    <t>096-111</t>
  </si>
  <si>
    <t>096-112</t>
  </si>
  <si>
    <t>096-113</t>
  </si>
  <si>
    <t>096-114</t>
  </si>
  <si>
    <t>096-119</t>
  </si>
  <si>
    <t>096-520</t>
  </si>
  <si>
    <t>096-541</t>
  </si>
  <si>
    <t>096-542</t>
  </si>
  <si>
    <t>096-549</t>
  </si>
  <si>
    <t>096-550</t>
  </si>
  <si>
    <t>096-708</t>
  </si>
  <si>
    <t>096-712</t>
  </si>
  <si>
    <t>096-901</t>
  </si>
  <si>
    <t>097-116</t>
  </si>
  <si>
    <t>097-118</t>
  </si>
  <si>
    <t>097-119</t>
  </si>
  <si>
    <t>097-122</t>
  </si>
  <si>
    <t>097-127</t>
  </si>
  <si>
    <t>097-129</t>
  </si>
  <si>
    <t>097-130</t>
  </si>
  <si>
    <t>097-131</t>
  </si>
  <si>
    <t>097-400</t>
  </si>
  <si>
    <t>098-080</t>
  </si>
  <si>
    <t>099-082</t>
  </si>
  <si>
    <t>100-059</t>
  </si>
  <si>
    <t>100-060</t>
  </si>
  <si>
    <t>100-061</t>
  </si>
  <si>
    <t>100-062</t>
  </si>
  <si>
    <t>100-063</t>
  </si>
  <si>
    <t>100-064</t>
  </si>
  <si>
    <t>100-065</t>
  </si>
  <si>
    <t>100-400</t>
  </si>
  <si>
    <t>100-402</t>
  </si>
  <si>
    <t>100-404</t>
  </si>
  <si>
    <t>100-406</t>
  </si>
  <si>
    <t>101-105</t>
  </si>
  <si>
    <t>101-107</t>
  </si>
  <si>
    <t>102-081</t>
  </si>
  <si>
    <t>102-085</t>
  </si>
  <si>
    <t>103-127</t>
  </si>
  <si>
    <t>103-128</t>
  </si>
  <si>
    <t>103-129</t>
  </si>
  <si>
    <t>103-130</t>
  </si>
  <si>
    <t>103-131</t>
  </si>
  <si>
    <t>103-132</t>
  </si>
  <si>
    <t>103-135</t>
  </si>
  <si>
    <t>104-041</t>
  </si>
  <si>
    <t>104-042</t>
  </si>
  <si>
    <t>104-043</t>
  </si>
  <si>
    <t>104-044</t>
  </si>
  <si>
    <t>104-045</t>
  </si>
  <si>
    <t>105-123</t>
  </si>
  <si>
    <t>105-124</t>
  </si>
  <si>
    <t>105-125</t>
  </si>
  <si>
    <t>106-001</t>
  </si>
  <si>
    <t>106-002</t>
  </si>
  <si>
    <t>106-003</t>
  </si>
  <si>
    <t>106-004</t>
  </si>
  <si>
    <t>106-005</t>
  </si>
  <si>
    <t>106-006</t>
  </si>
  <si>
    <t>106-008</t>
  </si>
  <si>
    <t>107-151</t>
  </si>
  <si>
    <t>107-152</t>
  </si>
  <si>
    <t>107-153</t>
  </si>
  <si>
    <t>107-154</t>
  </si>
  <si>
    <t>107-155</t>
  </si>
  <si>
    <t>107-156</t>
  </si>
  <si>
    <t>107-158</t>
  </si>
  <si>
    <t>108-142</t>
  </si>
  <si>
    <t>108-143</t>
  </si>
  <si>
    <t>108-144</t>
  </si>
  <si>
    <t>108-147</t>
  </si>
  <si>
    <t>109-002</t>
  </si>
  <si>
    <t>109-003</t>
  </si>
  <si>
    <t>110-014</t>
  </si>
  <si>
    <t>110-029</t>
  </si>
  <si>
    <t>110-030</t>
  </si>
  <si>
    <t>110-031</t>
  </si>
  <si>
    <t>111-086</t>
  </si>
  <si>
    <t>111-087</t>
  </si>
  <si>
    <t>111-602</t>
  </si>
  <si>
    <t>112-099</t>
  </si>
  <si>
    <t>112-101</t>
  </si>
  <si>
    <t>112-102</t>
  </si>
  <si>
    <t>112-103</t>
  </si>
  <si>
    <t>113-001</t>
  </si>
  <si>
    <t>114-112</t>
  </si>
  <si>
    <t>114-113</t>
  </si>
  <si>
    <t>114-114</t>
  </si>
  <si>
    <t>114-115</t>
  </si>
  <si>
    <t>114-116</t>
  </si>
  <si>
    <t>115-414</t>
  </si>
  <si>
    <t>115-499</t>
  </si>
  <si>
    <t>115-645</t>
  </si>
  <si>
    <t>115-662</t>
  </si>
  <si>
    <t>115-902</t>
  </si>
  <si>
    <t>115-903</t>
  </si>
  <si>
    <t>115-906</t>
  </si>
  <si>
    <t>115-911</t>
  </si>
  <si>
    <t>115-912</t>
  </si>
  <si>
    <t>115-913</t>
  </si>
  <si>
    <t>115-914</t>
  </si>
  <si>
    <t>115-916</t>
  </si>
  <si>
    <t>115-923</t>
  </si>
  <si>
    <t>115-924</t>
  </si>
  <si>
    <t>115-925</t>
  </si>
  <si>
    <t>115-926</t>
  </si>
  <si>
    <t>115-931</t>
  </si>
  <si>
    <t>115-933</t>
  </si>
  <si>
    <t>118-118</t>
  </si>
  <si>
    <t>509-981</t>
  </si>
  <si>
    <t>820-001</t>
  </si>
  <si>
    <t>820-002</t>
  </si>
  <si>
    <t>820-006</t>
  </si>
  <si>
    <t>820-007</t>
  </si>
  <si>
    <t>820-008</t>
  </si>
  <si>
    <t>820-010</t>
  </si>
  <si>
    <t>820-012</t>
  </si>
  <si>
    <t>820-013</t>
  </si>
  <si>
    <t>820-014</t>
  </si>
  <si>
    <t>820-015</t>
  </si>
  <si>
    <t>820-016</t>
  </si>
  <si>
    <t>820-018</t>
  </si>
  <si>
    <t>820-020</t>
  </si>
  <si>
    <t>820-022</t>
  </si>
  <si>
    <t>820-027</t>
  </si>
  <si>
    <t>820-032</t>
  </si>
  <si>
    <t>820-038</t>
  </si>
  <si>
    <t>999-352</t>
  </si>
  <si>
    <t>999-412</t>
  </si>
  <si>
    <t>999-414</t>
  </si>
  <si>
    <t>ADAIR CO. R-I</t>
  </si>
  <si>
    <t>KIRKSVILLE R-III</t>
  </si>
  <si>
    <t>ADAIR CO. R-II</t>
  </si>
  <si>
    <t>MARY IMMACULATE SCHOOL</t>
  </si>
  <si>
    <t>NORTH ANDREW CO. R-VI</t>
  </si>
  <si>
    <t>AVENUE CITY R-IX</t>
  </si>
  <si>
    <t>SAVANNAH R-III</t>
  </si>
  <si>
    <t>TARKIO R-I</t>
  </si>
  <si>
    <t>ROCK PORT R-II</t>
  </si>
  <si>
    <t>FAIRFAX R-III</t>
  </si>
  <si>
    <t>COMMUNITY R-VI</t>
  </si>
  <si>
    <t>VAN-FAR R-I</t>
  </si>
  <si>
    <t>MEXICO 59</t>
  </si>
  <si>
    <t>ST BRENDANS SCHOOL</t>
  </si>
  <si>
    <t>WHEATON R-III</t>
  </si>
  <si>
    <t>SOUTHWEST R-V</t>
  </si>
  <si>
    <t>EXETER R-VI</t>
  </si>
  <si>
    <t>CASSVILLE R-IV</t>
  </si>
  <si>
    <t>PURDY R-II</t>
  </si>
  <si>
    <t>SHELL KNOB 78</t>
  </si>
  <si>
    <t>MONETT R-I</t>
  </si>
  <si>
    <t>LIBERAL R-II</t>
  </si>
  <si>
    <t>GOLDEN CITY R-III</t>
  </si>
  <si>
    <t>LAMAR R-I</t>
  </si>
  <si>
    <t>MIAMI R-I</t>
  </si>
  <si>
    <t>BALLARD R-II</t>
  </si>
  <si>
    <t>ADRIAN R-III</t>
  </si>
  <si>
    <t>RICH HILL R-IV</t>
  </si>
  <si>
    <t>HUME R-VIII</t>
  </si>
  <si>
    <t>HUDSON R-IX</t>
  </si>
  <si>
    <t>BUTLER R-V</t>
  </si>
  <si>
    <t>LINCOLN R-II</t>
  </si>
  <si>
    <t>WARSAW R-IX</t>
  </si>
  <si>
    <t>COLE CAMP R-I</t>
  </si>
  <si>
    <t>MEADOW HEIGHTS R-II</t>
  </si>
  <si>
    <t>LEOPOLD R-III</t>
  </si>
  <si>
    <t>ZALMA R-V</t>
  </si>
  <si>
    <t>WOODLAND R-IV</t>
  </si>
  <si>
    <t>SOUTHERN BOONE CO. R-I</t>
  </si>
  <si>
    <t>HALLSVILLE R-IV</t>
  </si>
  <si>
    <t>STURGEON R-V</t>
  </si>
  <si>
    <t>CENTRALIA R-VI</t>
  </si>
  <si>
    <t>HARRISBURG R-VIII</t>
  </si>
  <si>
    <t>COLUMBIA 93</t>
  </si>
  <si>
    <t>OUR LADY OF LOURDES INTERPARISH SCHOOL</t>
  </si>
  <si>
    <t>EAST BUCHANAN CO. C-1</t>
  </si>
  <si>
    <t>MID-BUCHANAN CO. R-V</t>
  </si>
  <si>
    <t>BUCHANAN CO. R-IV</t>
  </si>
  <si>
    <t>ST JOSEPH</t>
  </si>
  <si>
    <t>ST JOSEPHS CO CATHEDRAL SCH</t>
  </si>
  <si>
    <t>ST FRANCIS XAVIER SCHOOL</t>
  </si>
  <si>
    <t>ST JAMES SCHOOL</t>
  </si>
  <si>
    <t>NEELYVILLE R-IV</t>
  </si>
  <si>
    <t>POPLAR BLUFF R-I</t>
  </si>
  <si>
    <t>TWIN RIVERS R-X</t>
  </si>
  <si>
    <t>SACRED HEART SCHOOL</t>
  </si>
  <si>
    <t>BRECKENRIDGE R-I</t>
  </si>
  <si>
    <t>HAMILTON R-II</t>
  </si>
  <si>
    <t>NEW YORK R-IV</t>
  </si>
  <si>
    <t>COWGILL R-VI</t>
  </si>
  <si>
    <t>POLO R-VII</t>
  </si>
  <si>
    <t>MIRABILE C-1</t>
  </si>
  <si>
    <t>BRAYMER C-4</t>
  </si>
  <si>
    <t>KINGSTON 42</t>
  </si>
  <si>
    <t>NORTH CALLAWAY CO. R-I</t>
  </si>
  <si>
    <t>NEW BLOOMFIELD R-III</t>
  </si>
  <si>
    <t>FULTON 58</t>
  </si>
  <si>
    <t>SOUTH CALLAWAY CO. R-II</t>
  </si>
  <si>
    <t>MO SCHOOL FOR THE DEAF</t>
  </si>
  <si>
    <t>ST PETERS SCHOOL</t>
  </si>
  <si>
    <t>STOUTLAND R-II</t>
  </si>
  <si>
    <t>CAMDENTON R-III</t>
  </si>
  <si>
    <t>CLIMAX SPRINGS R-IV</t>
  </si>
  <si>
    <t>MACKS CREEK R-V</t>
  </si>
  <si>
    <t>JACKSON R-II</t>
  </si>
  <si>
    <t>DELTA R-V</t>
  </si>
  <si>
    <t>OAK RIDGE R-VI</t>
  </si>
  <si>
    <t>CAPE GIRARDEAU 63</t>
  </si>
  <si>
    <t>NELL HOLCOMB R-IV</t>
  </si>
  <si>
    <t>ST MARYS SCHOOL</t>
  </si>
  <si>
    <t>ST VINCENT ELEM SCHOOL</t>
  </si>
  <si>
    <t>IMMACULATE CONCEPTION SCHOOL</t>
  </si>
  <si>
    <t>ST PAUL LUTHERAN SCHOOL</t>
  </si>
  <si>
    <t>HALE R-I</t>
  </si>
  <si>
    <t>TINA-AVALON R-II</t>
  </si>
  <si>
    <t>BOSWORTH R-V</t>
  </si>
  <si>
    <t>CARROLLTON R-VII</t>
  </si>
  <si>
    <t>NORBORNE R-VIII</t>
  </si>
  <si>
    <t>EAST CARTER CO. R-II</t>
  </si>
  <si>
    <t>VAN BUREN R-I</t>
  </si>
  <si>
    <t>ARCHIE R-V</t>
  </si>
  <si>
    <t>STRASBURG C-3</t>
  </si>
  <si>
    <t>RAYMORE-PECULIAR R-II</t>
  </si>
  <si>
    <t>SHERWOOD CASS R-VIII</t>
  </si>
  <si>
    <t>EAST LYNNE 40</t>
  </si>
  <si>
    <t>PLEASANT HILL R-III</t>
  </si>
  <si>
    <t>HARRISONVILLE R-IX</t>
  </si>
  <si>
    <t>DREXEL R-IV</t>
  </si>
  <si>
    <t>MIDWAY R-I</t>
  </si>
  <si>
    <t>BELTON 124</t>
  </si>
  <si>
    <t>STOCKTON R-I</t>
  </si>
  <si>
    <t>EL DORADO SPRINGS R-II</t>
  </si>
  <si>
    <t>NORTHWESTERN R-I</t>
  </si>
  <si>
    <t>BRUNSWICK R-II</t>
  </si>
  <si>
    <t>KEYTESVILLE R-III</t>
  </si>
  <si>
    <t>SALISBURY R-IV</t>
  </si>
  <si>
    <t>ST JOSEPH'S SCHOOL</t>
  </si>
  <si>
    <t>CHADWICK R-I</t>
  </si>
  <si>
    <t>NIXA R-II</t>
  </si>
  <si>
    <t>SPARTA R-III</t>
  </si>
  <si>
    <t>BILLINGS R-IV</t>
  </si>
  <si>
    <t>CLEVER R-V</t>
  </si>
  <si>
    <t>OZARK R-VI</t>
  </si>
  <si>
    <t>SPOKANE R-VII</t>
  </si>
  <si>
    <t>CLARK CO. R-I</t>
  </si>
  <si>
    <t>KEARNEY R-I</t>
  </si>
  <si>
    <t>SMITHVILLE R-II</t>
  </si>
  <si>
    <t>EXCELSIOR SPRINGS 40</t>
  </si>
  <si>
    <t>LIBERTY 53</t>
  </si>
  <si>
    <t>MISSOURI CITY 56</t>
  </si>
  <si>
    <t>NORTH KANSAS CITY 74</t>
  </si>
  <si>
    <t>CAMERON R-I</t>
  </si>
  <si>
    <t>LATHROP R-II</t>
  </si>
  <si>
    <t>CLINTON CO. R-III</t>
  </si>
  <si>
    <t>COLE CO. R-I</t>
  </si>
  <si>
    <t>BLAIR OAKS R-II</t>
  </si>
  <si>
    <t>COLE CO. R-V</t>
  </si>
  <si>
    <t>JEFFERSON CITY</t>
  </si>
  <si>
    <t>TRINITY LUTHERAN SCHOOL</t>
  </si>
  <si>
    <t>ST JOSEPHS SCHOOL</t>
  </si>
  <si>
    <t>IMMACULATE CONCEPTION SCH</t>
  </si>
  <si>
    <t>ST STANISLAUS SCHOOL</t>
  </si>
  <si>
    <t>ST MARTINS SCHOOL</t>
  </si>
  <si>
    <t>ST THOMAS THE APOSTLE SCH</t>
  </si>
  <si>
    <t>BLACKWATER R-II</t>
  </si>
  <si>
    <t>COOPER CO. R-IV</t>
  </si>
  <si>
    <t>PRAIRIE HOME R-V</t>
  </si>
  <si>
    <t>OTTERVILLE R-VI</t>
  </si>
  <si>
    <t>PILOT GROVE C-4</t>
  </si>
  <si>
    <t>BOONVILLE R-I</t>
  </si>
  <si>
    <t>ST PETER &amp; PAUL SCHOOL</t>
  </si>
  <si>
    <t>ST JOSEPH SCHOOL</t>
  </si>
  <si>
    <t>CRAWFORD CO. R-I</t>
  </si>
  <si>
    <t>CRAWFORD CO. R-II</t>
  </si>
  <si>
    <t>STEELVILLE R-III</t>
  </si>
  <si>
    <t>LOCKWOOD R-I</t>
  </si>
  <si>
    <t>DADEVILLE R-II</t>
  </si>
  <si>
    <t>EVERTON R-III</t>
  </si>
  <si>
    <t>GREENFIELD R-IV</t>
  </si>
  <si>
    <t>DALLAS CO. R-I</t>
  </si>
  <si>
    <t>PATTONSBURG R-II</t>
  </si>
  <si>
    <t>WINSTON R-VI</t>
  </si>
  <si>
    <t>NORTH DAVIESS R-III</t>
  </si>
  <si>
    <t>GALLATIN R-V</t>
  </si>
  <si>
    <t>TRI-COUNTY R-VII</t>
  </si>
  <si>
    <t>OSBORN R-O</t>
  </si>
  <si>
    <t>MAYSVILLE R-I</t>
  </si>
  <si>
    <t>UNION STAR R-II</t>
  </si>
  <si>
    <t>STEWARTSVILLE C-2</t>
  </si>
  <si>
    <t>SALEM R-80</t>
  </si>
  <si>
    <t>OAK HILL R-I</t>
  </si>
  <si>
    <t>GREEN FOREST R-II</t>
  </si>
  <si>
    <t>DENT-PHELPS R-III</t>
  </si>
  <si>
    <t>NORTH WOOD R-IV</t>
  </si>
  <si>
    <t>SKYLINE R-II</t>
  </si>
  <si>
    <t>PLAINVIEW R-VIII</t>
  </si>
  <si>
    <t>AVA R-I</t>
  </si>
  <si>
    <t>MALDEN R-I</t>
  </si>
  <si>
    <t>CAMPBELL R-II</t>
  </si>
  <si>
    <t>HOLCOMB R-III</t>
  </si>
  <si>
    <t>CLARKTON C-4</t>
  </si>
  <si>
    <t>SENATH-HORNERSVILLE C-8</t>
  </si>
  <si>
    <t>SOUTHLAND C-9</t>
  </si>
  <si>
    <t>KENNETT 39</t>
  </si>
  <si>
    <t>ST TERESA SCHOOL</t>
  </si>
  <si>
    <t>FRANKLIN CO. R-II</t>
  </si>
  <si>
    <t>MERAMEC VALLEY R-III</t>
  </si>
  <si>
    <t>UNION R-XI</t>
  </si>
  <si>
    <t>LONEDELL R-XIV</t>
  </si>
  <si>
    <t>SPRING BLUFF R-XV</t>
  </si>
  <si>
    <t>STRAIN-JAPAN R-XVI</t>
  </si>
  <si>
    <t>ST. CLAIR R-XIII</t>
  </si>
  <si>
    <t>SULLIVAN C-2</t>
  </si>
  <si>
    <t>NEW HAVEN</t>
  </si>
  <si>
    <t>WASHINGTON</t>
  </si>
  <si>
    <t>IMMANUEL LUTHERAN SCHOOL</t>
  </si>
  <si>
    <t>GASCONADE CO. R-II</t>
  </si>
  <si>
    <t>GASCONADE CO. R-I</t>
  </si>
  <si>
    <t>ST GEORGE SCHOOLS</t>
  </si>
  <si>
    <t>KING CITY R-I</t>
  </si>
  <si>
    <t>STANBERRY R-II</t>
  </si>
  <si>
    <t>ALBANY R-III</t>
  </si>
  <si>
    <t>WILLARD R-II</t>
  </si>
  <si>
    <t>REPUBLIC R-III</t>
  </si>
  <si>
    <t>ASH GROVE R-IV</t>
  </si>
  <si>
    <t>WALNUT GROVE R-V</t>
  </si>
  <si>
    <t>STRAFFORD R-VI</t>
  </si>
  <si>
    <t>LOGAN-ROGERSVILLE R-VIII</t>
  </si>
  <si>
    <t>SPRINGFIELD R-XII</t>
  </si>
  <si>
    <t>FAIR GROVE R-X</t>
  </si>
  <si>
    <t>GRUNDY CO R-V</t>
  </si>
  <si>
    <t>SPICKARD R-II</t>
  </si>
  <si>
    <t>PLEASANT VIEW R-VI</t>
  </si>
  <si>
    <t>LAREDO R-VII</t>
  </si>
  <si>
    <t>TRENTON R-IX</t>
  </si>
  <si>
    <t>CAINSVILLE R-I</t>
  </si>
  <si>
    <t>SOUTH HARRISON CO. R-II</t>
  </si>
  <si>
    <t>NORTH HARRISON R-III</t>
  </si>
  <si>
    <t>GILMAN CITY R-IV</t>
  </si>
  <si>
    <t>RIDGEWAY R-V</t>
  </si>
  <si>
    <t>HENRY CO. R-I</t>
  </si>
  <si>
    <t>SHAWNEE R-III</t>
  </si>
  <si>
    <t>CALHOUN R-VIII</t>
  </si>
  <si>
    <t>LEESVILLE R-IX</t>
  </si>
  <si>
    <t>DAVIS R-XII</t>
  </si>
  <si>
    <t>MONTROSE R-XIV</t>
  </si>
  <si>
    <t>CLINTON</t>
  </si>
  <si>
    <t>CLINTON CHRISTIAN ACADEMY</t>
  </si>
  <si>
    <t>HICKORY CO. R-I</t>
  </si>
  <si>
    <t>WHEATLAND R-II</t>
  </si>
  <si>
    <t>WEAUBLEAU R-III</t>
  </si>
  <si>
    <t>HERMITAGE R-IV</t>
  </si>
  <si>
    <t>CRAIG R-III</t>
  </si>
  <si>
    <t>MOUND CITY R-II</t>
  </si>
  <si>
    <t>SOUTH HOLT CO. R-I</t>
  </si>
  <si>
    <t>NEW FRANKLIN R-I</t>
  </si>
  <si>
    <t>FAYETTE R-III</t>
  </si>
  <si>
    <t>GLASGOW</t>
  </si>
  <si>
    <t>HOWELL VALLEY R-I</t>
  </si>
  <si>
    <t>MOUNTAIN VIEW-BIRCH TREE R-III</t>
  </si>
  <si>
    <t>WILLOW SPRINGS R-IV</t>
  </si>
  <si>
    <t>RICHARDS R-V</t>
  </si>
  <si>
    <t>WEST PLAINS R-VII</t>
  </si>
  <si>
    <t>GLENWOOD R-VIII</t>
  </si>
  <si>
    <t>JUNCTION HILL C-12</t>
  </si>
  <si>
    <t>FAIRVIEW R-XI</t>
  </si>
  <si>
    <t>SOUTH IRON CO. R-I</t>
  </si>
  <si>
    <t>ARCADIA VALLEY R-II</t>
  </si>
  <si>
    <t>BELLEVIEW R-III</t>
  </si>
  <si>
    <t>IRON CO. C-4</t>
  </si>
  <si>
    <t>FORT OSAGE R-I</t>
  </si>
  <si>
    <t>BLUE SPRINGS R-IV</t>
  </si>
  <si>
    <t>GRAIN VALLEY R-V</t>
  </si>
  <si>
    <t>OAK GROVE R-VI</t>
  </si>
  <si>
    <t>LEE'S SUMMIT R-VII</t>
  </si>
  <si>
    <t>HICKMAN MILLS C-1</t>
  </si>
  <si>
    <t>RAYTOWN C-2</t>
  </si>
  <si>
    <t>GRANDVIEW C-4</t>
  </si>
  <si>
    <t>LONE JACK C-6</t>
  </si>
  <si>
    <t>INDEPENDENCE 30</t>
  </si>
  <si>
    <t>KANSAS CITY 33</t>
  </si>
  <si>
    <t>CENTER 58</t>
  </si>
  <si>
    <t>HOLY CROSS SCHOOL</t>
  </si>
  <si>
    <t>Our Lady of Hope School</t>
  </si>
  <si>
    <t>CALVARY LUTHERAN SCHOOL</t>
  </si>
  <si>
    <t>NOVA CENTER</t>
  </si>
  <si>
    <t>NATIVITY BVM SCHOOL</t>
  </si>
  <si>
    <t>ISLAMIC SCH OF GREATER KC</t>
  </si>
  <si>
    <t>ST JOHN REGIS SCHOOL</t>
  </si>
  <si>
    <t>GILLIS CENTER</t>
  </si>
  <si>
    <t>FAITH ACADEMY</t>
  </si>
  <si>
    <t>SHERWOOD CENTER FOR THE EXCEPT</t>
  </si>
  <si>
    <t>CRISTO REY KANSAS CITY</t>
  </si>
  <si>
    <t>UNIVERSITY ACADEMY</t>
  </si>
  <si>
    <t>GUADALUPE CENTERS SCHOOLS</t>
  </si>
  <si>
    <t>HOGAN PREPARATORY ACADEMY</t>
  </si>
  <si>
    <t>GENESIS SCHOOL INC</t>
  </si>
  <si>
    <t>ALLEN VILLAGE</t>
  </si>
  <si>
    <t>LEE A. TOLBERT COM. ACADEMY</t>
  </si>
  <si>
    <t>KC INTERNATIONAL ACADEMY</t>
  </si>
  <si>
    <t>GORDON PARKS ELEM.</t>
  </si>
  <si>
    <t>ACADEMIE LAFAYETTE</t>
  </si>
  <si>
    <t>SCUOLA VITA NUOVA</t>
  </si>
  <si>
    <t>BROOKSIDE CHARTER SCH</t>
  </si>
  <si>
    <t>KIPP: ENDEAVOR ACADEMY</t>
  </si>
  <si>
    <t>FRONTIER SCHOOL OF INNOVATION</t>
  </si>
  <si>
    <t>DE LA SALLE CHARTER SCHOOL</t>
  </si>
  <si>
    <t>EWING MARION KAUFFMAN SCHOOL</t>
  </si>
  <si>
    <t>HOPE LEADERSHIP ACADEMY</t>
  </si>
  <si>
    <t>CROSSROADS CHARTER SCHOOLS</t>
  </si>
  <si>
    <t>ACADEMY FOR INTEGRATED ARTS</t>
  </si>
  <si>
    <t>CITIZENS OF THE WORLD CHARTER</t>
  </si>
  <si>
    <t>KANSAS CITY GIRLS PREP ACADEMY</t>
  </si>
  <si>
    <t>CARL JUNCTION R-I</t>
  </si>
  <si>
    <t>AVILLA R-XIII</t>
  </si>
  <si>
    <t>JASPER CO. R-V</t>
  </si>
  <si>
    <t>SARCOXIE R-II</t>
  </si>
  <si>
    <t>CARTHAGE R-IX</t>
  </si>
  <si>
    <t>WEBB CITY R-VII</t>
  </si>
  <si>
    <t>JOPLIN SCHOOLS</t>
  </si>
  <si>
    <t>NORTHWEST R-I</t>
  </si>
  <si>
    <t>GRANDVIEW R-II</t>
  </si>
  <si>
    <t>HILLSBORO R-III</t>
  </si>
  <si>
    <t>DUNKLIN R-V</t>
  </si>
  <si>
    <t>FESTUS R-VI</t>
  </si>
  <si>
    <t>JEFFERSON CO. R-VII</t>
  </si>
  <si>
    <t>SUNRISE R-IX</t>
  </si>
  <si>
    <t>WINDSOR C-1</t>
  </si>
  <si>
    <t>FOX C-6</t>
  </si>
  <si>
    <t>CRYSTAL CITY 47</t>
  </si>
  <si>
    <t>DESOTO 73</t>
  </si>
  <si>
    <t>KINGSVILLE R-I</t>
  </si>
  <si>
    <t>HOLDEN R-III</t>
  </si>
  <si>
    <t>CHILHOWEE R-IV</t>
  </si>
  <si>
    <t>JOHNSON CO. R-VII</t>
  </si>
  <si>
    <t>KNOB NOSTER R-VIII</t>
  </si>
  <si>
    <t>LEETON R-X</t>
  </si>
  <si>
    <t>WARRENSBURG R-VI</t>
  </si>
  <si>
    <t>KNOX CO. R-I</t>
  </si>
  <si>
    <t>LACLEDE CO. R-I</t>
  </si>
  <si>
    <t>GASCONADE C-4</t>
  </si>
  <si>
    <t>LEBANON R-III</t>
  </si>
  <si>
    <t>LACLEDE CO. C-5</t>
  </si>
  <si>
    <t>CONCORDIA R-II</t>
  </si>
  <si>
    <t>LAFAYETTE CO. C-1</t>
  </si>
  <si>
    <t>ODESSA R-VII</t>
  </si>
  <si>
    <t>SANTA FE R-X</t>
  </si>
  <si>
    <t>WELLINGTON-NAPOLEON R-IX</t>
  </si>
  <si>
    <t>LEXINGTON R-V</t>
  </si>
  <si>
    <t>MILLER R-II</t>
  </si>
  <si>
    <t>PIERCE CITY R-VI</t>
  </si>
  <si>
    <t>MARIONVILLE R-IX</t>
  </si>
  <si>
    <t>MT. VERNON R-V</t>
  </si>
  <si>
    <t>AURORA R-VIII</t>
  </si>
  <si>
    <t>VERONA R-VII</t>
  </si>
  <si>
    <t>CANTON R-V</t>
  </si>
  <si>
    <t>LEWIS CO. C-1</t>
  </si>
  <si>
    <t>SILEX R-I</t>
  </si>
  <si>
    <t>ELSBERRY R-II</t>
  </si>
  <si>
    <t>TROY R-III</t>
  </si>
  <si>
    <t>WINFIELD R-IV</t>
  </si>
  <si>
    <t>LINN CO. R-I</t>
  </si>
  <si>
    <t>BUCKLIN R-II</t>
  </si>
  <si>
    <t>MEADVILLE R-IV</t>
  </si>
  <si>
    <t>MARCELINE R-V</t>
  </si>
  <si>
    <t>BROOKFIELD R-III</t>
  </si>
  <si>
    <t>MC CARTAN MEMORIAL SCHOOL</t>
  </si>
  <si>
    <t>SOUTHWEST LIVINGSTON CO. R-I</t>
  </si>
  <si>
    <t>LIVINGSTON CO. R-III</t>
  </si>
  <si>
    <t>CHILLICOTHE R-II</t>
  </si>
  <si>
    <t>BISHOP HOGAN SCHOOLS</t>
  </si>
  <si>
    <t>MCDONALD CO. R-I</t>
  </si>
  <si>
    <t>ATLANTA C-3</t>
  </si>
  <si>
    <t>BEVIER C-4</t>
  </si>
  <si>
    <t>LA PLATA R-II</t>
  </si>
  <si>
    <t>MACON CO. R-I</t>
  </si>
  <si>
    <t>CALLAO C-8</t>
  </si>
  <si>
    <t>MACON CO. R-IV</t>
  </si>
  <si>
    <t>MARQUAND-ZION R-VI</t>
  </si>
  <si>
    <t>FREDERICKTOWN R-I</t>
  </si>
  <si>
    <t>MARIES CO. R-I</t>
  </si>
  <si>
    <t>MARIES CO. R-II</t>
  </si>
  <si>
    <t>VISITATION SCHOOL</t>
  </si>
  <si>
    <t>MARION CO. R-II</t>
  </si>
  <si>
    <t>PALMYRA R-I</t>
  </si>
  <si>
    <t>HANNIBAL 60</t>
  </si>
  <si>
    <t>HOLY FAMILY CATH SCHOOL</t>
  </si>
  <si>
    <t>ST JOHNS LUTHERAN SCHOOL</t>
  </si>
  <si>
    <t>NORTH MERCER CO. R-III</t>
  </si>
  <si>
    <t>PRINCETON R-V</t>
  </si>
  <si>
    <t>ELDON R-I</t>
  </si>
  <si>
    <t>MILLER CO. R-III</t>
  </si>
  <si>
    <t>ST. ELIZABETH R-IV</t>
  </si>
  <si>
    <t>SCHOOL OF THE OSAGE</t>
  </si>
  <si>
    <t>IBERIA R-V</t>
  </si>
  <si>
    <t>OUR LADY OF SNOWS</t>
  </si>
  <si>
    <t>EAST PRAIRIE R-II</t>
  </si>
  <si>
    <t>CHARLESTON R-I</t>
  </si>
  <si>
    <t>MONITEAU CO. R-I</t>
  </si>
  <si>
    <t>HIGH POINT R-III</t>
  </si>
  <si>
    <t>MONITEAU CO. R-V</t>
  </si>
  <si>
    <t>TIPTON R-VI</t>
  </si>
  <si>
    <t>JAMESTOWN C-1</t>
  </si>
  <si>
    <t>CLARKSBURG C-2</t>
  </si>
  <si>
    <t>ST ANDREW SCHOOL</t>
  </si>
  <si>
    <t>MIDDLE GROVE C-1</t>
  </si>
  <si>
    <t>MONROE CITY R-I</t>
  </si>
  <si>
    <t>HOLLIDAY C-2</t>
  </si>
  <si>
    <t>MADISON C-3</t>
  </si>
  <si>
    <t>PARIS R-II</t>
  </si>
  <si>
    <t>HOLY ROSARY SCHOOL</t>
  </si>
  <si>
    <t>WELLSVILLE MIDDLETOWN R-I</t>
  </si>
  <si>
    <t>MONTGOMERY CO. R-II</t>
  </si>
  <si>
    <t>MORGAN CO. R-I</t>
  </si>
  <si>
    <t>MORGAN CO. R-II</t>
  </si>
  <si>
    <t>RISCO R-II</t>
  </si>
  <si>
    <t>PORTAGEVILLE</t>
  </si>
  <si>
    <t>GIDEON 37</t>
  </si>
  <si>
    <t>NEW MADRID CO. R-I</t>
  </si>
  <si>
    <t>EAST NEWTON CO. R-VI</t>
  </si>
  <si>
    <t>DIAMOND R-IV</t>
  </si>
  <si>
    <t>WESTVIEW C-6</t>
  </si>
  <si>
    <t>SENECA R-VII</t>
  </si>
  <si>
    <t>NEOSHO SCHOOL DISTRICT</t>
  </si>
  <si>
    <t>NODAWAY-HOLT R-VII</t>
  </si>
  <si>
    <t>WEST NODAWAY CO. R-I</t>
  </si>
  <si>
    <t>NORTHEAST NODAWAY CO. R-V</t>
  </si>
  <si>
    <t>JEFFERSON C-123</t>
  </si>
  <si>
    <t>NORTH NODAWAY CO. R-VI</t>
  </si>
  <si>
    <t>MARYVILLE R-II</t>
  </si>
  <si>
    <t>SOUTH NODAWAY CO. R-IV</t>
  </si>
  <si>
    <t>ST GREGORYS SCHOOL</t>
  </si>
  <si>
    <t>COUCH R-I</t>
  </si>
  <si>
    <t>THAYER R-II</t>
  </si>
  <si>
    <t>OREGON-HOWELL R-III</t>
  </si>
  <si>
    <t>ALTON R-IV</t>
  </si>
  <si>
    <t>OSAGE CO. R-I</t>
  </si>
  <si>
    <t>OSAGE CO. R-II</t>
  </si>
  <si>
    <t>OSAGE CO. R-III</t>
  </si>
  <si>
    <t>ST GEORGE SCHOOL</t>
  </si>
  <si>
    <t>HOLY FAMILY SCHOOL</t>
  </si>
  <si>
    <t>ST. JOSEPH SCHOOL</t>
  </si>
  <si>
    <t>THORNFIELD R-I</t>
  </si>
  <si>
    <t>BAKERSFIELD R-IV</t>
  </si>
  <si>
    <t>GAINESVILLE R-V</t>
  </si>
  <si>
    <t>DORA R-III</t>
  </si>
  <si>
    <t>LUTIE R-VI</t>
  </si>
  <si>
    <t>NORTH PEMISCOT CO. R-I</t>
  </si>
  <si>
    <t>HAYTI R-II</t>
  </si>
  <si>
    <t>PEMISCOT CO. R-III</t>
  </si>
  <si>
    <t>COOTER R-IV</t>
  </si>
  <si>
    <t>SOUTH PEMISCOT CO. R-V</t>
  </si>
  <si>
    <t>DELTA C-7</t>
  </si>
  <si>
    <t>CARUTHERSVILLE 18</t>
  </si>
  <si>
    <t>PERRY CO. 32</t>
  </si>
  <si>
    <t>ALTENBURG 48</t>
  </si>
  <si>
    <t>UNITED IN CHRIST LUTHERAN SCHL</t>
  </si>
  <si>
    <t>PETTIS CO. R-V</t>
  </si>
  <si>
    <t>LA MONTE R-IV</t>
  </si>
  <si>
    <t>SMITHTON R-VI</t>
  </si>
  <si>
    <t>GREEN RIDGE R-VIII</t>
  </si>
  <si>
    <t>PETTIS CO. R-XII</t>
  </si>
  <si>
    <t>SEDALIA 200</t>
  </si>
  <si>
    <t>ST. JAMES R-I</t>
  </si>
  <si>
    <t>NEWBURG R-II</t>
  </si>
  <si>
    <t>ROLLA 31</t>
  </si>
  <si>
    <t>PHELPS CO. R-III</t>
  </si>
  <si>
    <t>BOWLING GREEN R-I</t>
  </si>
  <si>
    <t>PIKE CO. R-III</t>
  </si>
  <si>
    <t>BONCL R-X</t>
  </si>
  <si>
    <t>LOUISIANA R-II</t>
  </si>
  <si>
    <t>ST CLEMENT SCHOOL</t>
  </si>
  <si>
    <t>NORTH PLATTE CO. R-I</t>
  </si>
  <si>
    <t>WEST PLATTE CO. R-II</t>
  </si>
  <si>
    <t>PLATTE CO. R-III</t>
  </si>
  <si>
    <t>PARK HILL</t>
  </si>
  <si>
    <t>ST THERESE SCHOOL</t>
  </si>
  <si>
    <t>BOLIVAR R-I</t>
  </si>
  <si>
    <t>FAIR PLAY R-II</t>
  </si>
  <si>
    <t>HALFWAY R-III</t>
  </si>
  <si>
    <t>HUMANSVILLE R-IV</t>
  </si>
  <si>
    <t>MARION C. EARLY R-V</t>
  </si>
  <si>
    <t>PLEASANT HOPE R-VI</t>
  </si>
  <si>
    <t>RICHLAND R-IV</t>
  </si>
  <si>
    <t>LAQUEY R-V</t>
  </si>
  <si>
    <t>WAYNESVILLE R-VI</t>
  </si>
  <si>
    <t>DIXON R-I</t>
  </si>
  <si>
    <t>CROCKER R-II</t>
  </si>
  <si>
    <t>PUTNAM CO. R-I</t>
  </si>
  <si>
    <t>RALLS CO. R-II</t>
  </si>
  <si>
    <t>NORTHEAST RANDOLPH CO. R-IV</t>
  </si>
  <si>
    <t>RENICK R-V</t>
  </si>
  <si>
    <t>HIGBEE R-VIII</t>
  </si>
  <si>
    <t>WESTRAN R-I</t>
  </si>
  <si>
    <t>MOBERLY</t>
  </si>
  <si>
    <t>ST PIUS X SCHOOL</t>
  </si>
  <si>
    <t>LAWSON R-XIV</t>
  </si>
  <si>
    <t>ORRICK R-XI</t>
  </si>
  <si>
    <t>HARDIN-CENTRAL C-2</t>
  </si>
  <si>
    <t>RICHMOND R-XVI</t>
  </si>
  <si>
    <t>CENTERVILLE R-I</t>
  </si>
  <si>
    <t>SOUTHERN REYNOLDS CO. R-II</t>
  </si>
  <si>
    <t>BUNKER R-III</t>
  </si>
  <si>
    <t>LESTERVILLE R-IV</t>
  </si>
  <si>
    <t>NAYLOR R-II</t>
  </si>
  <si>
    <t>DONIPHAN R-I</t>
  </si>
  <si>
    <t>RIPLEY CO. R-IV</t>
  </si>
  <si>
    <t>RIPLEY CO. R-III</t>
  </si>
  <si>
    <t>FT. ZUMWALT R-II</t>
  </si>
  <si>
    <t>FRANCIS HOWELL R-III</t>
  </si>
  <si>
    <t>WENTZVILLE R-IV</t>
  </si>
  <si>
    <t>ST. CHARLES R-VI</t>
  </si>
  <si>
    <t>ORCHARD FARM R-V</t>
  </si>
  <si>
    <t>APPLETON CITY R-II</t>
  </si>
  <si>
    <t>ROSCOE C-1</t>
  </si>
  <si>
    <t>LAKELAND R-III</t>
  </si>
  <si>
    <t>OSCEOLA</t>
  </si>
  <si>
    <t>BISMARCK R-V</t>
  </si>
  <si>
    <t>FARMINGTON R-VII</t>
  </si>
  <si>
    <t>NORTH ST. FRANCOIS CO. R-I</t>
  </si>
  <si>
    <t>CENTRAL R-III</t>
  </si>
  <si>
    <t>WEST ST. FRANCOIS CO. R-IV</t>
  </si>
  <si>
    <t>STE. GENEVIEVE CO. R-II</t>
  </si>
  <si>
    <t>HAZELWOOD</t>
  </si>
  <si>
    <t>FERGUSON-FLORISSANT R-II</t>
  </si>
  <si>
    <t>PATTONVILLE R-III</t>
  </si>
  <si>
    <t>ROCKWOOD R-VI</t>
  </si>
  <si>
    <t>KIRKWOOD R-VII</t>
  </si>
  <si>
    <t>LINDBERGH SCHOOLS</t>
  </si>
  <si>
    <t>MEHLVILLE R-IX</t>
  </si>
  <si>
    <t>PARKWAY C-2</t>
  </si>
  <si>
    <t>AFFTON 101</t>
  </si>
  <si>
    <t>BAYLESS</t>
  </si>
  <si>
    <t>BRENTWOOD</t>
  </si>
  <si>
    <t>CLAYTON</t>
  </si>
  <si>
    <t>HANCOCK PLACE</t>
  </si>
  <si>
    <t>JENNINGS</t>
  </si>
  <si>
    <t>LADUE</t>
  </si>
  <si>
    <t>MAPLEWOOD-RICHMOND HEIGHTS</t>
  </si>
  <si>
    <t>NORMANDY</t>
  </si>
  <si>
    <t>RITENOUR</t>
  </si>
  <si>
    <t>RIVERVIEW GARDENS</t>
  </si>
  <si>
    <t>UNIVERSITY CITY</t>
  </si>
  <si>
    <t>VALLEY PARK</t>
  </si>
  <si>
    <t>WEBSTER GROVES</t>
  </si>
  <si>
    <t>SPECIAL SCHOOL DST. ST. LOUIS CO.</t>
  </si>
  <si>
    <t>GREAT CIRCLE; EDGEWOOD</t>
  </si>
  <si>
    <t>CHRIST COMM LUTHERAN SCH</t>
  </si>
  <si>
    <t>GRACE CHAPEL LUTHERAN SCH</t>
  </si>
  <si>
    <t>ST PAULS LUTHERAN SCHOOL</t>
  </si>
  <si>
    <t>SALEM LUTHERAN SCHOOL</t>
  </si>
  <si>
    <t>BLOSSOM WOOD DAY SCHOOL</t>
  </si>
  <si>
    <t>THE FREEDOM SCHOOL</t>
  </si>
  <si>
    <t>THE LEADERSHIP SCHOOL</t>
  </si>
  <si>
    <t>OREARVILLE R-IV</t>
  </si>
  <si>
    <t>MALTA BEND R-V</t>
  </si>
  <si>
    <t>HARDEMAN R-X</t>
  </si>
  <si>
    <t>GILLIAM C-4</t>
  </si>
  <si>
    <t>MARSHALL</t>
  </si>
  <si>
    <t>SLATER</t>
  </si>
  <si>
    <t>SWEET SPRINGS R-VII</t>
  </si>
  <si>
    <t>SCHUYLER CO. R-I</t>
  </si>
  <si>
    <t>SCOTLAND CO. R-I</t>
  </si>
  <si>
    <t>SCOTT CITY R-I</t>
  </si>
  <si>
    <t>CHAFFEE R-II</t>
  </si>
  <si>
    <t>SCOTT CO. R-IV</t>
  </si>
  <si>
    <t>SCOTT CO. CENTRAL</t>
  </si>
  <si>
    <t>SIKESTON R-6</t>
  </si>
  <si>
    <t>KELSO C-7</t>
  </si>
  <si>
    <t>ORAN R-III</t>
  </si>
  <si>
    <t>ST AUGUSTINES SCHOOL</t>
  </si>
  <si>
    <t>GUARDIAN ANGEL SCHOOL</t>
  </si>
  <si>
    <t>ST AMBROSE SCHOOL</t>
  </si>
  <si>
    <t>WINONA R-III</t>
  </si>
  <si>
    <t>EMINENCE R-I</t>
  </si>
  <si>
    <t>NORTH SHELBY</t>
  </si>
  <si>
    <t>SHELBY CO. R-IV</t>
  </si>
  <si>
    <t>RICHLAND R-I</t>
  </si>
  <si>
    <t>BELL CITY R-II</t>
  </si>
  <si>
    <t>ADVANCE R-IV</t>
  </si>
  <si>
    <t>PUXICO R-VIII</t>
  </si>
  <si>
    <t>BLOOMFIELD R-XIV</t>
  </si>
  <si>
    <t>DEXTER R-XI</t>
  </si>
  <si>
    <t>BERNIE R-XIII</t>
  </si>
  <si>
    <t>HURLEY R-I</t>
  </si>
  <si>
    <t>GALENA R-II</t>
  </si>
  <si>
    <t>CRANE R-III</t>
  </si>
  <si>
    <t>REEDS SPRING R-IV</t>
  </si>
  <si>
    <t>BLUE EYE R-V</t>
  </si>
  <si>
    <t>GREEN CITY R-I</t>
  </si>
  <si>
    <t>MILAN C-2</t>
  </si>
  <si>
    <t>NEWTOWN-HARRIS R-III</t>
  </si>
  <si>
    <t>BRADLEYVILLE R-I</t>
  </si>
  <si>
    <t>TANEYVILLE R-II</t>
  </si>
  <si>
    <t>FORSYTH R-III</t>
  </si>
  <si>
    <t>BRANSON R-IV</t>
  </si>
  <si>
    <t>HOLLISTER R-V</t>
  </si>
  <si>
    <t>KIRBYVILLE R-VI</t>
  </si>
  <si>
    <t>MARK TWAIN R-VIII</t>
  </si>
  <si>
    <t>SUCCESS R-VI</t>
  </si>
  <si>
    <t>HOUSTON R-I</t>
  </si>
  <si>
    <t>SUMMERSVILLE R-II</t>
  </si>
  <si>
    <t>LICKING R-VIII</t>
  </si>
  <si>
    <t>CABOOL R-IV</t>
  </si>
  <si>
    <t>PLATO R-V</t>
  </si>
  <si>
    <t>RAYMONDVILLE R-VII</t>
  </si>
  <si>
    <t>NEVADA R-V</t>
  </si>
  <si>
    <t>BRONAUGH R-VII</t>
  </si>
  <si>
    <t>SHELDON R-VIII</t>
  </si>
  <si>
    <t>NORTHEAST VERNON CO. R-I</t>
  </si>
  <si>
    <t>WRIGHT CITY R-II SCHOOL DISTRICT OF WARREN CO</t>
  </si>
  <si>
    <t>WARREN CO. R-III</t>
  </si>
  <si>
    <t>KINGSTON K-14</t>
  </si>
  <si>
    <t>POTOSI R-III</t>
  </si>
  <si>
    <t>RICHWOODS R-VII</t>
  </si>
  <si>
    <t>VALLEY R-VI</t>
  </si>
  <si>
    <t>GREENVILLE R-II</t>
  </si>
  <si>
    <t>CLEARWATER R-I</t>
  </si>
  <si>
    <t>NEW HOPE CHRISTIAN ACADEMY</t>
  </si>
  <si>
    <t>NIANGUA R-V</t>
  </si>
  <si>
    <t>FORDLAND R-III</t>
  </si>
  <si>
    <t>MARSHFIELD R-I</t>
  </si>
  <si>
    <t>SEYMOUR R-II</t>
  </si>
  <si>
    <t>WORTH CO. R-III</t>
  </si>
  <si>
    <t>NORWOOD R-I</t>
  </si>
  <si>
    <t>HARTVILLE R-II</t>
  </si>
  <si>
    <t>MOUNTAIN GROVE R-III</t>
  </si>
  <si>
    <t>MANSFIELD R-IV</t>
  </si>
  <si>
    <t>MANES R-V</t>
  </si>
  <si>
    <t>AGAPE CHILD DEVELOPMENT</t>
  </si>
  <si>
    <t>MO SCHOOL FOR THE BLIND</t>
  </si>
  <si>
    <t>RIVER ROADS LUTHERAN SCH</t>
  </si>
  <si>
    <t>MARIAN MIDDLE SCHOOL</t>
  </si>
  <si>
    <t>LOYOLA ACADEMY</t>
  </si>
  <si>
    <t>CITY ACADEMY</t>
  </si>
  <si>
    <t>LIFT FOR LIFE ACADEMY</t>
  </si>
  <si>
    <t>Premier Charter School</t>
  </si>
  <si>
    <t>CONFLUENCE ACADEMIES</t>
  </si>
  <si>
    <t>CITY GARDEN MONTESSORI</t>
  </si>
  <si>
    <t>ST. LOUIS LANG IMMERSION SCH</t>
  </si>
  <si>
    <t>NORTH SIDE COMMUNITY SCHOOL</t>
  </si>
  <si>
    <t>KIPP ST LOUIS</t>
  </si>
  <si>
    <t>GATEWAY SCIENCE ACADEMY OF ST LOUIS</t>
  </si>
  <si>
    <t>EAGLE COLLEGE PREP ENDEAVOR</t>
  </si>
  <si>
    <t>LAFAYETTE PREPARATORY ACADEMY</t>
  </si>
  <si>
    <t>HAWTHORN LEADERSHIP SCHL GIRLS</t>
  </si>
  <si>
    <t>THE BIOME</t>
  </si>
  <si>
    <t>KAIROS ACADEMY</t>
  </si>
  <si>
    <t>ATLAS PUBLIC SCHOOLS</t>
  </si>
  <si>
    <t>N W MO STATE UNIVERSITY</t>
  </si>
  <si>
    <t>DEPT OF MENTAL HEALTH</t>
  </si>
  <si>
    <t>ECH EVERY CHILDS HOPE</t>
  </si>
  <si>
    <t>EPWORTH CHILDREN'S SERVICES</t>
  </si>
  <si>
    <t>CTY OF BOONE-13TH JUDICIAL CIR</t>
  </si>
  <si>
    <t>MISSOURI GIRLS TOWN FOUNDATION</t>
  </si>
  <si>
    <t>NILES HOME FOR CHILDREN</t>
  </si>
  <si>
    <t>CITY OF ST LOUIS JUVENILE DIV</t>
  </si>
  <si>
    <t>JACKSON CTY JUVENILE SERVICES</t>
  </si>
  <si>
    <t>CRITTENTON CENTER</t>
  </si>
  <si>
    <t>MICHAEL W. PRENGER FAMILY CTR</t>
  </si>
  <si>
    <t>GOOD SAMARITAN BOYS RANCH</t>
  </si>
  <si>
    <t>OZANAM HOME</t>
  </si>
  <si>
    <t>ANNIE MALONE CHLD &amp; FAMILY SRV</t>
  </si>
  <si>
    <t>JUVENILE DETENTION CTR.</t>
  </si>
  <si>
    <t>MARYGROVE</t>
  </si>
  <si>
    <t>GREENE CNTY JUVENILE DETENTION</t>
  </si>
  <si>
    <t>BRUCE NORMILE JUV JUSTICE CTR</t>
  </si>
  <si>
    <t>OZARKS REGNL JUVENILE DET DST</t>
  </si>
  <si>
    <t>OZARK TRAILS COUNCIL BSA</t>
  </si>
  <si>
    <t>Removed St. Louis</t>
  </si>
  <si>
    <t>010-420</t>
  </si>
  <si>
    <t>GREAT CIRCLE COLUMBIA SCHOOL DISTRICT</t>
  </si>
  <si>
    <t>GREAT CIRCLE ST JAMES CAMPUS</t>
  </si>
  <si>
    <t>039-420</t>
  </si>
  <si>
    <t>GREAT CIRCLE SPRINGFIELD</t>
  </si>
  <si>
    <t>Division of Youth Service 347-347</t>
  </si>
  <si>
    <t>057-012</t>
  </si>
  <si>
    <t>CAMP AVERY PARK CAMP</t>
  </si>
  <si>
    <t>039-006</t>
  </si>
  <si>
    <t>COMMUNITY LEARNING CENTER</t>
  </si>
  <si>
    <t>039-056</t>
  </si>
  <si>
    <t>DATEMA HOUSE</t>
  </si>
  <si>
    <t>096-073</t>
  </si>
  <si>
    <t>FORT BELLEFONTAINE CAMPUS SCHOOL DISTRICT</t>
  </si>
  <si>
    <t>014-017</t>
  </si>
  <si>
    <t>FULTON TREATMENT CENTER</t>
  </si>
  <si>
    <t>107-020</t>
  </si>
  <si>
    <t>GENTRY RESIDENTIAL TREATMENT CENTER</t>
  </si>
  <si>
    <t>016-006</t>
  </si>
  <si>
    <t>GIRARDOT CENTER FOR YOUTH</t>
  </si>
  <si>
    <t>115-148</t>
  </si>
  <si>
    <t>HOGAN ST REGIONAL YOUTH CENTER</t>
  </si>
  <si>
    <t>048-050</t>
  </si>
  <si>
    <t>LANGSFORD HOUSE</t>
  </si>
  <si>
    <t>055-017</t>
  </si>
  <si>
    <t>MOUNT VERNON TREATMENT CENTER</t>
  </si>
  <si>
    <t>024-020</t>
  </si>
  <si>
    <t>NORTHWEST REGIONAL YOUTH CENTER</t>
  </si>
  <si>
    <t>011-042</t>
  </si>
  <si>
    <t>RIVERBEND TREATMENT CENTER</t>
  </si>
  <si>
    <t>024-009</t>
  </si>
  <si>
    <t>WATKINS MILL PARK CAMP</t>
  </si>
  <si>
    <t>054-018</t>
  </si>
  <si>
    <t>WAVERLY REGIONAL YOUTH CENTER</t>
  </si>
  <si>
    <t>012-014</t>
  </si>
  <si>
    <t>WE SEARS YOUTH CENTER</t>
  </si>
  <si>
    <t>039-019</t>
  </si>
  <si>
    <t>WILSON CREEK</t>
  </si>
  <si>
    <t>036-414</t>
  </si>
  <si>
    <t>AUTUMN HILL STATE SCHOOL</t>
  </si>
  <si>
    <t>092-425</t>
  </si>
  <si>
    <t>BOONSLICK STATE SCHOOL</t>
  </si>
  <si>
    <t>049-406</t>
  </si>
  <si>
    <t>COLLEGE VIEW STATE SCHOOL</t>
  </si>
  <si>
    <t>080-403</t>
  </si>
  <si>
    <t>E W THOMPSON STATE SCHOOL</t>
  </si>
  <si>
    <t>115-487</t>
  </si>
  <si>
    <t>GATEWAY HUBERT WHEELER ST SCH</t>
  </si>
  <si>
    <t>039-404</t>
  </si>
  <si>
    <t>GREENE VALLEY STATE SCHOOL</t>
  </si>
  <si>
    <t>011-401</t>
  </si>
  <si>
    <t>HELEN M DAVIS STATE SCHOOL DISTRICT</t>
  </si>
  <si>
    <t>048-464</t>
  </si>
  <si>
    <t>LAKEVIEW WOODS STATE SCHOOL</t>
  </si>
  <si>
    <t>050-414</t>
  </si>
  <si>
    <t>MAPAVILLE STATE SCHOOL</t>
  </si>
  <si>
    <t>024-409</t>
  </si>
  <si>
    <t>MAPLE VALLEY STATE SCHOOL</t>
  </si>
  <si>
    <t>064-407</t>
  </si>
  <si>
    <t>MISSISSIPPI VALLEY STATE SCHOOL</t>
  </si>
  <si>
    <t>100-407</t>
  </si>
  <si>
    <t>NEW DAWN STATE SCHOOL DISTRICT</t>
  </si>
  <si>
    <t>016-410</t>
  </si>
  <si>
    <t>PARKVIEW MISSOURI SCHOOLS FOR SEVERELY DISABLED</t>
  </si>
  <si>
    <t>012-402</t>
  </si>
  <si>
    <t>SHADY GROVE STATE SCHOOL DISTRICT</t>
  </si>
  <si>
    <t>048-474</t>
  </si>
  <si>
    <t>TRAILS WEST SCHOOL DISTRICT</t>
  </si>
  <si>
    <t>900-008</t>
  </si>
  <si>
    <t>DELMAR A COBBLE SCHOOL</t>
  </si>
  <si>
    <t>Entitlement Total 24-25</t>
  </si>
  <si>
    <t>Total TLS</t>
  </si>
  <si>
    <t>= Difference</t>
  </si>
  <si>
    <t>= Total Entitlement with schools rounded up to $1500*</t>
  </si>
  <si>
    <t>*Also rounded all schools under $1500 in entitlement up to $1500</t>
  </si>
  <si>
    <t>GREAT CIRCLE BOONVILLE</t>
  </si>
  <si>
    <t>GREAT CIRCLE CAMERON</t>
  </si>
  <si>
    <t>MO Schools for the Sevely Disabled 201-201</t>
  </si>
  <si>
    <t>Removed Great Cirlce schools, Division of Youth Services schools, and MO Schools for the Sevely Disabled from main list and added individual RAs to the bottom of the list.</t>
  </si>
  <si>
    <t>820-003</t>
  </si>
  <si>
    <t>ST LOUIS COUNTY FAMILY COURT</t>
  </si>
  <si>
    <t>Added St. Louis Family Courts because they reentered the program</t>
  </si>
  <si>
    <t>A3530UN</t>
  </si>
  <si>
    <t>A3510UN</t>
  </si>
  <si>
    <t>Unsw. Wild Watermelon Applesauce Cup, 4.5oz</t>
  </si>
  <si>
    <t>Unsw. Rockin' Blue Raspberry Applesauce Cup, 4.5oz</t>
  </si>
  <si>
    <t>Ott's Sweet N' Mild BBQ Sauce (4/1 GAL)</t>
  </si>
  <si>
    <t>Ott's BBQ Sauce Portion Cups (200/1.76 oz)</t>
  </si>
  <si>
    <t>Ott's</t>
  </si>
  <si>
    <t>This includes Great Circle Lebanon and Edgewood Children Ct.</t>
  </si>
  <si>
    <t>048-448</t>
  </si>
  <si>
    <t>115-406</t>
  </si>
  <si>
    <t>115-620</t>
  </si>
  <si>
    <t>Donna Griffin</t>
  </si>
  <si>
    <t>Removed Great Circle - Tom Butterfield (not participating in commodities), Hillsboro Treatment Center, Doulos Ministries, Lutheran School Assn, 039-403 Immaculate Conception School, 061-401 Immaculate Conception Sch, Valle Schools, Torah Prep School, St Lukes Lutheran, La Salle Charter School, Kansas City Doulos Ministries</t>
  </si>
  <si>
    <t>&lt;-- Added St Louis County Family Court (didn't participate 2 years ago but started again this year). Removed Great Circle - Tom Butterfield (not participating in commodities), Hillsboro Treatment Center, Doulos Ministries, Lutheran School Assn, 039-403 Immaculate Conception School, 061-401 Immaculate Conception Sch, Valle Schools, Torah Prep School, St Lukes Lutheran, La Salle Charter School, Kansas City Doulos Ministries (these schools are no longer participating in NSLP).</t>
  </si>
  <si>
    <t>Margie Kennedy</t>
  </si>
  <si>
    <t>(660) 488-6411</t>
  </si>
  <si>
    <t>kitchen@novinger.k12.mo.us</t>
  </si>
  <si>
    <t>Sue Barrett</t>
  </si>
  <si>
    <t>(660) 626-1441</t>
  </si>
  <si>
    <t>sbarrett@kirksville.k12.mo.us</t>
  </si>
  <si>
    <t>Kayla Lawson</t>
  </si>
  <si>
    <t>(660) 323-5272</t>
  </si>
  <si>
    <t>kayla_lawson@adair2.brashear.k12.mo.us</t>
  </si>
  <si>
    <t>Eric Caldwell</t>
  </si>
  <si>
    <t>(660) 665-1006</t>
  </si>
  <si>
    <t>eric.caldwell@miparish.org</t>
  </si>
  <si>
    <t>Mark McDaniel</t>
  </si>
  <si>
    <t>(816) 567-2965</t>
  </si>
  <si>
    <t>mmcdaniel@northandrew.org</t>
  </si>
  <si>
    <t>Katie Burkett</t>
  </si>
  <si>
    <t>(816) 662-2305</t>
  </si>
  <si>
    <t>kburkett@avenuecityschool.org</t>
  </si>
  <si>
    <t>Keri Woods</t>
  </si>
  <si>
    <t>(816) 324-3916</t>
  </si>
  <si>
    <t>kwoods@savannahr3.com</t>
  </si>
  <si>
    <t>Michelle Navin</t>
  </si>
  <si>
    <t>(660) 736-4161</t>
  </si>
  <si>
    <t>navmic@tarkio.k12.mo.us</t>
  </si>
  <si>
    <t>Rex Bollinger</t>
  </si>
  <si>
    <t>(660) 744-6298</t>
  </si>
  <si>
    <t>rex.bollinger@rpbluejays.com</t>
  </si>
  <si>
    <t>Nick Kemerling</t>
  </si>
  <si>
    <t>(660) 686-1010</t>
  </si>
  <si>
    <t>nkemerling@fxbulldogs.net</t>
  </si>
  <si>
    <t>Kala Gollaher</t>
  </si>
  <si>
    <t>(855) 708-7567</t>
  </si>
  <si>
    <t>kgollaher@opaafood.com</t>
  </si>
  <si>
    <t>Kaylein Wilson</t>
  </si>
  <si>
    <t>(573) 594-6111</t>
  </si>
  <si>
    <t>kwilson@opaafood.com</t>
  </si>
  <si>
    <t>Joyce Fenner</t>
  </si>
  <si>
    <t>(573) 581-3773</t>
  </si>
  <si>
    <t>jfenner@mexico.k12.mo.us</t>
  </si>
  <si>
    <t>Kathy Scheiner</t>
  </si>
  <si>
    <t>(573) 581-2443</t>
  </si>
  <si>
    <t>kcoulson@saintbrendans.org</t>
  </si>
  <si>
    <t>Janie Daugherty</t>
  </si>
  <si>
    <t>(417) 652-7240</t>
  </si>
  <si>
    <t>jdaugherty@opaafood.com</t>
  </si>
  <si>
    <t>Carrie Hendrix</t>
  </si>
  <si>
    <t>(417) 826-5168</t>
  </si>
  <si>
    <t>chendrix@swr5.net</t>
  </si>
  <si>
    <t>Velveeta Steinbach</t>
  </si>
  <si>
    <t>(417) 835-2922</t>
  </si>
  <si>
    <t>vsteinbach@exeter.k12.mo.us</t>
  </si>
  <si>
    <t>Kam Howerton</t>
  </si>
  <si>
    <t>(417) 847-0342</t>
  </si>
  <si>
    <t>khowerton@cassville.k12.mo.us</t>
  </si>
  <si>
    <t>Stormy Stiffler</t>
  </si>
  <si>
    <t>(417) 442-3216</t>
  </si>
  <si>
    <t>sstiffler@purdyk12.com</t>
  </si>
  <si>
    <t>Katie Magula</t>
  </si>
  <si>
    <t>(417) 858-6743</t>
  </si>
  <si>
    <t>kmagula@shellknob78.com</t>
  </si>
  <si>
    <t>Ralph Meredith</t>
  </si>
  <si>
    <t>(417) 354-2181</t>
  </si>
  <si>
    <t>rmeredith@monettschools.org</t>
  </si>
  <si>
    <t>Rachel Miller</t>
  </si>
  <si>
    <t>(417) 843-2125</t>
  </si>
  <si>
    <t>rachelmiller@liberal.k12.mo.us</t>
  </si>
  <si>
    <t>Rikki Garrett</t>
  </si>
  <si>
    <t>(417) 537-4900</t>
  </si>
  <si>
    <t>rgarrett@goldencity.k12.mo.us</t>
  </si>
  <si>
    <t>Doneva Strawmyer</t>
  </si>
  <si>
    <t>(417) 682-3527</t>
  </si>
  <si>
    <t>dstrawmyer@lamar.k12.mo.us</t>
  </si>
  <si>
    <t>Alanda Powell</t>
  </si>
  <si>
    <t>(660) 267-3480</t>
  </si>
  <si>
    <t>apowell@miamik12.net</t>
  </si>
  <si>
    <t>Lori Wainscott</t>
  </si>
  <si>
    <t>(816) 297-2656</t>
  </si>
  <si>
    <t>lwainscott@ballard.k12.mo.us</t>
  </si>
  <si>
    <t>Kasey Murray</t>
  </si>
  <si>
    <t>(816) 297-2158</t>
  </si>
  <si>
    <t>kasey.murray@adrian.k12.mo.us</t>
  </si>
  <si>
    <t>Janet Nelson</t>
  </si>
  <si>
    <t>(417) 395-2227</t>
  </si>
  <si>
    <t>jnelson@richhill.k12.mo.us</t>
  </si>
  <si>
    <t>Jenna Dearinger</t>
  </si>
  <si>
    <t>(660) 643-7411</t>
  </si>
  <si>
    <t>jdearinger@opaafood.com</t>
  </si>
  <si>
    <t>Karen Warmbrodt</t>
  </si>
  <si>
    <t>(660) 476-5467</t>
  </si>
  <si>
    <t>karenwarmbrodt@gmail.com</t>
  </si>
  <si>
    <t>Anna Stone</t>
  </si>
  <si>
    <t>(660) 679-6121</t>
  </si>
  <si>
    <t>tina.simmons@butler.k12.mo.us</t>
  </si>
  <si>
    <t>Angie Ball</t>
  </si>
  <si>
    <t>(660) 547-3514</t>
  </si>
  <si>
    <t>aball@opaafood.com</t>
  </si>
  <si>
    <t>Ashley Haidusek</t>
  </si>
  <si>
    <t>(660) 438-7351</t>
  </si>
  <si>
    <t>ahaidusek@warsawk12.org</t>
  </si>
  <si>
    <t>Leslie Hesse</t>
  </si>
  <si>
    <t>(660) 668-4427</t>
  </si>
  <si>
    <t>hessel@colecamp.k12.mo.us</t>
  </si>
  <si>
    <t>Tammy Hanners</t>
  </si>
  <si>
    <t>(573) 866-2924</t>
  </si>
  <si>
    <t>thanners@meadowheights.k12.mo.us</t>
  </si>
  <si>
    <t>Holly Landewee</t>
  </si>
  <si>
    <t>(573) 238-2211</t>
  </si>
  <si>
    <t>hlandewee@leopold.k12.mo.us</t>
  </si>
  <si>
    <t>Connie Fuwell</t>
  </si>
  <si>
    <t>(573) 722-3320</t>
  </si>
  <si>
    <t>cafeteria@zalma.k12.mo.us</t>
  </si>
  <si>
    <t>Mindy McClanahan</t>
  </si>
  <si>
    <t>(573) 238-2656</t>
  </si>
  <si>
    <t>mmcclanahan.opaa@wsdr4.net</t>
  </si>
  <si>
    <t>Faith Calvin</t>
  </si>
  <si>
    <t>(573) 657-2144</t>
  </si>
  <si>
    <t>fcalvin@opaafood.com</t>
  </si>
  <si>
    <t>Rachel Hartman</t>
  </si>
  <si>
    <t>(573) 696-5512</t>
  </si>
  <si>
    <t>rhartman@hallsville.org</t>
  </si>
  <si>
    <t>Carla Winterbower</t>
  </si>
  <si>
    <t>(573) 687-3519</t>
  </si>
  <si>
    <t>cwinterbower@sturgeon.k12.mo.us</t>
  </si>
  <si>
    <t>Delories Thomas-Galmiche</t>
  </si>
  <si>
    <t>(573) 682-3451</t>
  </si>
  <si>
    <t>dthomas-galmiche@opaafood.com</t>
  </si>
  <si>
    <t>Lisa Baker</t>
  </si>
  <si>
    <t>(573) 817-5857</t>
  </si>
  <si>
    <t>bakerl@harrisburg.k12.mo.us</t>
  </si>
  <si>
    <t>Laina Fullum</t>
  </si>
  <si>
    <t>(573) 214-3480</t>
  </si>
  <si>
    <t>lfullum@CPSK12.org</t>
  </si>
  <si>
    <t>Allison Lupo</t>
  </si>
  <si>
    <t>(573) 445-6516</t>
  </si>
  <si>
    <t>alupo@ollisk8.org</t>
  </si>
  <si>
    <t>Tasha Hoffman</t>
  </si>
  <si>
    <t>(816) 424-6466</t>
  </si>
  <si>
    <t>hoffmant@ebs.k12.mo.us</t>
  </si>
  <si>
    <t>Jennifer Parks</t>
  </si>
  <si>
    <t>(816) 238-1646</t>
  </si>
  <si>
    <t>jparks@midbuchanan.k12.mo.us</t>
  </si>
  <si>
    <t>Sondra Stubbs</t>
  </si>
  <si>
    <t>(816) 935-9940</t>
  </si>
  <si>
    <t>sstubbs@opaafood.com</t>
  </si>
  <si>
    <t>Rebecca Schoeneck</t>
  </si>
  <si>
    <t>(816) 671-4000</t>
  </si>
  <si>
    <t>rebeccaschoeneck@sjsd.k12.mo.us</t>
  </si>
  <si>
    <t>Patty McIntosh</t>
  </si>
  <si>
    <t>(816) 232-8486</t>
  </si>
  <si>
    <t>pamcintosh03@yahoo.com</t>
  </si>
  <si>
    <t>Kristy Cochran</t>
  </si>
  <si>
    <t>(816) 232-4911</t>
  </si>
  <si>
    <t>kcochran@sfxstjoe.com</t>
  </si>
  <si>
    <t>Katrina Williams</t>
  </si>
  <si>
    <t>(816) 238-0281</t>
  </si>
  <si>
    <t>kwilliams@saintjamessaintjoseph.org</t>
  </si>
  <si>
    <t>Angela Rigdon</t>
  </si>
  <si>
    <t>(573) 989-3813</t>
  </si>
  <si>
    <t>arigdon@opaafood.com</t>
  </si>
  <si>
    <t>Dixie Harden</t>
  </si>
  <si>
    <t>(573) 785-0486</t>
  </si>
  <si>
    <t>dixieharden@pb.k12.mo.us</t>
  </si>
  <si>
    <t>Sherry Johnson</t>
  </si>
  <si>
    <t>(573) 328-4321</t>
  </si>
  <si>
    <t>sjohnson@tr10.us</t>
  </si>
  <si>
    <t>Karen Moore</t>
  </si>
  <si>
    <t>(573) 785-5836</t>
  </si>
  <si>
    <t>kmoore@sacredheartpb.eduk12.net</t>
  </si>
  <si>
    <t>Linda Bills</t>
  </si>
  <si>
    <t>(660) 644-5715</t>
  </si>
  <si>
    <t>lbills@breckenridger1.org</t>
  </si>
  <si>
    <t>Dustin Hibler</t>
  </si>
  <si>
    <t>(816) 583-4811</t>
  </si>
  <si>
    <t>dhibler@opaafood.com</t>
  </si>
  <si>
    <t>Jamie Moon</t>
  </si>
  <si>
    <t>(816) 583-2563</t>
  </si>
  <si>
    <t>jmoon@newyork.k12.mo.us</t>
  </si>
  <si>
    <t>Toi Cox</t>
  </si>
  <si>
    <t>(660) 255-4415</t>
  </si>
  <si>
    <t>tcox@cowgillR6.org</t>
  </si>
  <si>
    <t>Shelby McKee</t>
  </si>
  <si>
    <t>(660) 354-2326</t>
  </si>
  <si>
    <t>mckees@polo.k12.mo.us</t>
  </si>
  <si>
    <t>Katy Habrock</t>
  </si>
  <si>
    <t>(816) 586-4129</t>
  </si>
  <si>
    <t>katyhabrock@mirabilec1.org</t>
  </si>
  <si>
    <t>Suzann Clevenger</t>
  </si>
  <si>
    <t>(660) 645-2284</t>
  </si>
  <si>
    <t>sclevenger@braymerc4.net</t>
  </si>
  <si>
    <t>Andrea Hieronymus</t>
  </si>
  <si>
    <t>(816) 586-3111</t>
  </si>
  <si>
    <t>andrea.hieronymus@kingston42.com</t>
  </si>
  <si>
    <t>Rachael Barnhart</t>
  </si>
  <si>
    <t>(573) 642-7739</t>
  </si>
  <si>
    <t>rbarnhart@nc.k12.mo.us</t>
  </si>
  <si>
    <t>Alicia Wise</t>
  </si>
  <si>
    <t>(573) 491-3700</t>
  </si>
  <si>
    <t>awise@opaafood.com</t>
  </si>
  <si>
    <t>Brian Heiberger</t>
  </si>
  <si>
    <t>(573) 590-8045</t>
  </si>
  <si>
    <t>bheiberger@fulton58.org</t>
  </si>
  <si>
    <t>Danitra Kirk</t>
  </si>
  <si>
    <t>(573) 676-5225</t>
  </si>
  <si>
    <t>danitra.kirk@sc.k12.mo.us</t>
  </si>
  <si>
    <t>Angela Kinney</t>
  </si>
  <si>
    <t>(573) 592-2525</t>
  </si>
  <si>
    <t>Angela.Kinney@msd.dese.mo.gov</t>
  </si>
  <si>
    <t>Crystal Atterberry</t>
  </si>
  <si>
    <t>(573) 642-2839</t>
  </si>
  <si>
    <t>kitchen@stpeterfultonmo.org</t>
  </si>
  <si>
    <t>Paige Chaffin</t>
  </si>
  <si>
    <t>(417) 286-3711</t>
  </si>
  <si>
    <t>chaffinp@stoutlandschools.com</t>
  </si>
  <si>
    <t>Julie Evans</t>
  </si>
  <si>
    <t>(573) 317-3456</t>
  </si>
  <si>
    <t>jevans@camdentonschools.org</t>
  </si>
  <si>
    <t>Tanni Brown</t>
  </si>
  <si>
    <t>(573) 347-2351</t>
  </si>
  <si>
    <t>trbrown@cspringsr4.org</t>
  </si>
  <si>
    <t>Amber Shofner</t>
  </si>
  <si>
    <t>(573) 363-5909</t>
  </si>
  <si>
    <t>ashofner@mackscreekpirates.org</t>
  </si>
  <si>
    <t>Karen Sander</t>
  </si>
  <si>
    <t>(573) 243-9597</t>
  </si>
  <si>
    <t>ksander@jackson.k12.mo.us</t>
  </si>
  <si>
    <t>Polly Koch</t>
  </si>
  <si>
    <t>(573) 794-2500</t>
  </si>
  <si>
    <t>polly.koch@deltarv.k12.mo.us</t>
  </si>
  <si>
    <t>Sheila Kirn</t>
  </si>
  <si>
    <t>(573) 266-3218</t>
  </si>
  <si>
    <t>skirn@oakridge.k12.mo.us</t>
  </si>
  <si>
    <t>Dana McClard</t>
  </si>
  <si>
    <t>(573) 335-1867</t>
  </si>
  <si>
    <t>mcclardd@capetigers.com</t>
  </si>
  <si>
    <t>Kathy Kirchhoff</t>
  </si>
  <si>
    <t>(573) 334-3644</t>
  </si>
  <si>
    <t>kkirchhoff@nhshawks.com</t>
  </si>
  <si>
    <t>Leah Pobst</t>
  </si>
  <si>
    <t>(573) 335-3840</t>
  </si>
  <si>
    <t>stmarycooks@stmarycape.org</t>
  </si>
  <si>
    <t>JENNY THORNTON</t>
  </si>
  <si>
    <t>(573) 334-2935</t>
  </si>
  <si>
    <t>jthornton@svcape.com</t>
  </si>
  <si>
    <t>Courtney Ruch</t>
  </si>
  <si>
    <t>(573) 204-0089</t>
  </si>
  <si>
    <t>courtneyallgier@hotmail.com</t>
  </si>
  <si>
    <t>Michelle May</t>
  </si>
  <si>
    <t>(573) 243-5360</t>
  </si>
  <si>
    <t>stp_cafeteria@stpauljackson.com</t>
  </si>
  <si>
    <t>Cindy Corf</t>
  </si>
  <si>
    <t>(660) 565-2417</t>
  </si>
  <si>
    <t>ccorf@hale.k12.mo.us</t>
  </si>
  <si>
    <t>Rita Jones</t>
  </si>
  <si>
    <t>(660) 622-4211</t>
  </si>
  <si>
    <t>rjones@tinaavalon.k12.mo.us</t>
  </si>
  <si>
    <t>Lachrissa Smith</t>
  </si>
  <si>
    <t>(660) 534-7311</t>
  </si>
  <si>
    <t>superintendent@bosworthr-v.k12.mo.us</t>
  </si>
  <si>
    <t>April Reynolds</t>
  </si>
  <si>
    <t>(660) 542-2535</t>
  </si>
  <si>
    <t>areynolds@opaafood.com</t>
  </si>
  <si>
    <t>Tina Lyon</t>
  </si>
  <si>
    <t>(660) 593-3616</t>
  </si>
  <si>
    <t>tlyon@norborneschools.com</t>
  </si>
  <si>
    <t>OLIVIA PRICE</t>
  </si>
  <si>
    <t>(573) 322-5653</t>
  </si>
  <si>
    <t>oprice@opaafood.com</t>
  </si>
  <si>
    <t>Kim Dixon</t>
  </si>
  <si>
    <t>(573) 323-4281</t>
  </si>
  <si>
    <t>kdixon@opaafood.com</t>
  </si>
  <si>
    <t>Donna Peirce</t>
  </si>
  <si>
    <t>(816) 293-5312</t>
  </si>
  <si>
    <t>dpeirce@archie.k12.mo.us</t>
  </si>
  <si>
    <t>Kelly Spitler</t>
  </si>
  <si>
    <t>(816) 680-3333</t>
  </si>
  <si>
    <t>kspitler@strasburg.k12.mo.us</t>
  </si>
  <si>
    <t>Katlyn Lanoue</t>
  </si>
  <si>
    <t>(816) 892-1371</t>
  </si>
  <si>
    <t>katlyn.lanoue@raypec.org</t>
  </si>
  <si>
    <t>Ashley Kelso</t>
  </si>
  <si>
    <t>(660) 499-2239</t>
  </si>
  <si>
    <t>ashley.kelso@sherwoodk12.net</t>
  </si>
  <si>
    <t>Cyndi Ramage</t>
  </si>
  <si>
    <t>(816) 925-2380</t>
  </si>
  <si>
    <t>cramage@elynne.k12.mo.us</t>
  </si>
  <si>
    <t>Wayne Burke</t>
  </si>
  <si>
    <t>(816) 540-3161</t>
  </si>
  <si>
    <t>wburke@phr3.org</t>
  </si>
  <si>
    <t>Joe Parkins</t>
  </si>
  <si>
    <t>(816) 380-4226</t>
  </si>
  <si>
    <t>jparkins@opaafood.com</t>
  </si>
  <si>
    <t>Janice Russell</t>
  </si>
  <si>
    <t>(816) 652-0402</t>
  </si>
  <si>
    <t>jrussell@drexelbobcats.net</t>
  </si>
  <si>
    <t>Tina Simmons</t>
  </si>
  <si>
    <t>(660) 424-4308</t>
  </si>
  <si>
    <t>tsimmons@opaafood.com</t>
  </si>
  <si>
    <t>Steve Swigert</t>
  </si>
  <si>
    <t>(816) 489-7067</t>
  </si>
  <si>
    <t>sswigert@bsd124.org</t>
  </si>
  <si>
    <t>Tonya Collins</t>
  </si>
  <si>
    <t>(417) 276-5143</t>
  </si>
  <si>
    <t>tcollins@stockton.k12.mo.us</t>
  </si>
  <si>
    <t>Angela Smith</t>
  </si>
  <si>
    <t>(417) 876-3112</t>
  </si>
  <si>
    <t>asmith@eldok12.org</t>
  </si>
  <si>
    <t>Merri Woody</t>
  </si>
  <si>
    <t>(660) 272-3201</t>
  </si>
  <si>
    <t>mwoody@northwestern.k12.mo.us</t>
  </si>
  <si>
    <t>Gabrielle Wilson</t>
  </si>
  <si>
    <t>(660) 548-3771</t>
  </si>
  <si>
    <t>gwilson@brunswick.k12.mo.us</t>
  </si>
  <si>
    <t>Susanne Enyeart</t>
  </si>
  <si>
    <t>(660) 288-3767</t>
  </si>
  <si>
    <t>enyearts@keytesville.k12.mo.us</t>
  </si>
  <si>
    <t>Brooke Sellers</t>
  </si>
  <si>
    <t>(660) 388-6442</t>
  </si>
  <si>
    <t>bsellers@salisbury.k12.mo.us</t>
  </si>
  <si>
    <t>Darcy Fessler</t>
  </si>
  <si>
    <t>(660) 388-5518</t>
  </si>
  <si>
    <t>dfessler@school.stjoe.church</t>
  </si>
  <si>
    <t>Carla Anderson</t>
  </si>
  <si>
    <t>(417) 634-3588</t>
  </si>
  <si>
    <t>foodservice@chadwick.k12.mo.us</t>
  </si>
  <si>
    <t>Bridget Blankenship</t>
  </si>
  <si>
    <t>(417) 724-6385</t>
  </si>
  <si>
    <t>bridgetblankenship@nixaschools.net</t>
  </si>
  <si>
    <t>Mariea Ramos</t>
  </si>
  <si>
    <t>(417) 634-3224</t>
  </si>
  <si>
    <t>mramos@sparta.k12.mo.us</t>
  </si>
  <si>
    <t>Hope Keith</t>
  </si>
  <si>
    <t>(417) 848-7895</t>
  </si>
  <si>
    <t>brandtc@billings.k12.mo.us</t>
  </si>
  <si>
    <t>Jana Rice</t>
  </si>
  <si>
    <t>(417) 743-4800</t>
  </si>
  <si>
    <t>riceja@cleverbluejays.org</t>
  </si>
  <si>
    <t>CHERYL JOHNSON</t>
  </si>
  <si>
    <t>(417) 582-5925</t>
  </si>
  <si>
    <t>CHERYLJOHNSON@ozarktigers.org</t>
  </si>
  <si>
    <t>Sandy Wilkinson</t>
  </si>
  <si>
    <t>(417) 443-3502</t>
  </si>
  <si>
    <t>wilkinsons@spokane.k12.mo.us</t>
  </si>
  <si>
    <t>Melinda Hanson</t>
  </si>
  <si>
    <t>(660) 727-3318</t>
  </si>
  <si>
    <t>mhanson@clarkcounty.k12.mo.us</t>
  </si>
  <si>
    <t>Erek Noland</t>
  </si>
  <si>
    <t>(816) 628-4116</t>
  </si>
  <si>
    <t>nolande@ksdr1.net</t>
  </si>
  <si>
    <t>Jasan Kraus</t>
  </si>
  <si>
    <t>(816) 873-3217</t>
  </si>
  <si>
    <t>KRAUSJ@SMITHVILLE.K12.MO.US</t>
  </si>
  <si>
    <t>Stephanie Navinsky</t>
  </si>
  <si>
    <t>(816) 630-9260</t>
  </si>
  <si>
    <t>navinsky-stephanie@aramark.com</t>
  </si>
  <si>
    <t>Misty Newland</t>
  </si>
  <si>
    <t>(816) 736-6826</t>
  </si>
  <si>
    <t>misty.newland@lps53.org</t>
  </si>
  <si>
    <t>Teresa McKown</t>
  </si>
  <si>
    <t>(816) 750-4391</t>
  </si>
  <si>
    <t>teresa@mocity.k12.mo.us</t>
  </si>
  <si>
    <t>Jenna Knuth</t>
  </si>
  <si>
    <t>(816) 321-5008</t>
  </si>
  <si>
    <t>jenna.knuth@nkcschools.org</t>
  </si>
  <si>
    <t>Donna Frazier</t>
  </si>
  <si>
    <t>(816) 882-1104</t>
  </si>
  <si>
    <t>dfrazier@cameronschools.org</t>
  </si>
  <si>
    <t>Heidi Mayo</t>
  </si>
  <si>
    <t>(816) 710-6116</t>
  </si>
  <si>
    <t>LathropFSD@taher.com</t>
  </si>
  <si>
    <t>(816) 539-2184</t>
  </si>
  <si>
    <t>Navinsky-Stephanie@aramark.com</t>
  </si>
  <si>
    <t>Laurie Geiger</t>
  </si>
  <si>
    <t>(573) 782-3006</t>
  </si>
  <si>
    <t>lgeiger@coler1indians.org</t>
  </si>
  <si>
    <t>Sharon Townsend</t>
  </si>
  <si>
    <t>(573) 636-2020</t>
  </si>
  <si>
    <t>stownsend@blairoaks.org</t>
  </si>
  <si>
    <t>Becca Schulte</t>
  </si>
  <si>
    <t>(573) 498-4002</t>
  </si>
  <si>
    <t>becca.schulte@coler5.us</t>
  </si>
  <si>
    <t>Dana Doerhoff</t>
  </si>
  <si>
    <t>(573) 659-3010</t>
  </si>
  <si>
    <t>dana.doerhoff@jcschools.us</t>
  </si>
  <si>
    <t>Jennifer Farris</t>
  </si>
  <si>
    <t>(573) 636-7807</t>
  </si>
  <si>
    <t>jfarris@trinityjc.org</t>
  </si>
  <si>
    <t>Debbie Adrian</t>
  </si>
  <si>
    <t>(573) 635-5024</t>
  </si>
  <si>
    <t>dadrian@sjcsmo.org</t>
  </si>
  <si>
    <t>Donna Withouse</t>
  </si>
  <si>
    <t>(573) 636-7680</t>
  </si>
  <si>
    <t>dwithouse@icangels.com</t>
  </si>
  <si>
    <t>Barbara Kliethermes</t>
  </si>
  <si>
    <t>(573) 395-4612</t>
  </si>
  <si>
    <t>sfxcooks123@gmail.com</t>
  </si>
  <si>
    <t>Tracie Lloyd</t>
  </si>
  <si>
    <t>(573) 636-7802</t>
  </si>
  <si>
    <t>traciel@ststan.net</t>
  </si>
  <si>
    <t>Debbie Boeckman</t>
  </si>
  <si>
    <t>(573) 893-3519</t>
  </si>
  <si>
    <t>dboeckman@stmartinjc.org</t>
  </si>
  <si>
    <t>Debbie Schrimpf</t>
  </si>
  <si>
    <t>(573) 636-8922</t>
  </si>
  <si>
    <t>dschrimpf@stpeterjc.org</t>
  </si>
  <si>
    <t>Angie Christian</t>
  </si>
  <si>
    <t>(573) 477-3322</t>
  </si>
  <si>
    <t>angelinas16@ICloud.com</t>
  </si>
  <si>
    <t>Tina Ricklin</t>
  </si>
  <si>
    <t>(660) 846-2461</t>
  </si>
  <si>
    <t>tricklin@blackwater.k12.mo.us</t>
  </si>
  <si>
    <t>Kathryn Anderson</t>
  </si>
  <si>
    <t>(660) 427-5344</t>
  </si>
  <si>
    <t>kanderson@bunceton.k12.mo.us</t>
  </si>
  <si>
    <t>Sharon Coffelt</t>
  </si>
  <si>
    <t>(660) 841-5339</t>
  </si>
  <si>
    <t>coffelts@prairiehome.k12.mo.us</t>
  </si>
  <si>
    <t>SUSIE BLANKENSHIP</t>
  </si>
  <si>
    <t>(660) 366-4621</t>
  </si>
  <si>
    <t>sblankenship@ottervillervi.k12.mo.us</t>
  </si>
  <si>
    <t>Randy Glenn</t>
  </si>
  <si>
    <t>(660) 834-4415</t>
  </si>
  <si>
    <t>rglenn@pilotgrove.k12.mo.us</t>
  </si>
  <si>
    <t>Glenda Curnutte</t>
  </si>
  <si>
    <t>(660) 882-7474</t>
  </si>
  <si>
    <t>glenda.curnutte@bpsk12.net</t>
  </si>
  <si>
    <t>Shelley Adair</t>
  </si>
  <si>
    <t>(660) 882-2589</t>
  </si>
  <si>
    <t>cafeteria@ssppschool.net</t>
  </si>
  <si>
    <t>Nichole Watring</t>
  </si>
  <si>
    <t>(660) 834-5600</t>
  </si>
  <si>
    <t>nwatring@stjosephcougars.com</t>
  </si>
  <si>
    <t>Kim Harmon</t>
  </si>
  <si>
    <t>(573) 732-5365</t>
  </si>
  <si>
    <t>harmonk@warhawks.k12.mo.us</t>
  </si>
  <si>
    <t>Koren McGinnis</t>
  </si>
  <si>
    <t>(573) 885-2534</t>
  </si>
  <si>
    <t>kmcginnis@freshideasfood.com</t>
  </si>
  <si>
    <t>Rebecca Adams</t>
  </si>
  <si>
    <t>(573) 775-2176</t>
  </si>
  <si>
    <t>badams@freshideasfood.com</t>
  </si>
  <si>
    <t>Kamey Baker</t>
  </si>
  <si>
    <t>(417) 232-4528</t>
  </si>
  <si>
    <t>kbaker@opaafood.com</t>
  </si>
  <si>
    <t>Erin McGee</t>
  </si>
  <si>
    <t>(417) 995-2201</t>
  </si>
  <si>
    <t>emcgee@dadeville.k12.mo.us</t>
  </si>
  <si>
    <t>Susan Vandegrift</t>
  </si>
  <si>
    <t>(417) 535-2221</t>
  </si>
  <si>
    <t>svandegrift@evertontigers.org</t>
  </si>
  <si>
    <t>KAMEY BAKER</t>
  </si>
  <si>
    <t>(417) 214-2710</t>
  </si>
  <si>
    <t>Paula Clemmons</t>
  </si>
  <si>
    <t>(417) 345-2222</t>
  </si>
  <si>
    <t>paula.clemmons@bisonpride.org</t>
  </si>
  <si>
    <t>Susie Sperry</t>
  </si>
  <si>
    <t>(660) 367-2111</t>
  </si>
  <si>
    <t>ssperry@pattonsburg.k12.mo.us</t>
  </si>
  <si>
    <t>Kathy Cheek</t>
  </si>
  <si>
    <t>(660) 339-6462</t>
  </si>
  <si>
    <t>kcheek@winston.k12.mo.us</t>
  </si>
  <si>
    <t>Nanette Burge</t>
  </si>
  <si>
    <t>(660) 828-4123</t>
  </si>
  <si>
    <t>nburge@northdaviessr-iii.com</t>
  </si>
  <si>
    <t>Stephanie Lollar</t>
  </si>
  <si>
    <t>(660) 663-2171</t>
  </si>
  <si>
    <t>slollar@gallatin.k12.mo.us</t>
  </si>
  <si>
    <t>Jenny Cook</t>
  </si>
  <si>
    <t>(660) 684-6117</t>
  </si>
  <si>
    <t>jcook@trico.k12.mo.us</t>
  </si>
  <si>
    <t>Rebecca Smelley</t>
  </si>
  <si>
    <t>(816) 675-2217</t>
  </si>
  <si>
    <t>rebecca.smelley@osbornwildcats.org</t>
  </si>
  <si>
    <t>LAURA CLARK</t>
  </si>
  <si>
    <t>(816) 449-2308</t>
  </si>
  <si>
    <t>clarkl@maysville.k12.mo.us</t>
  </si>
  <si>
    <t>SAMANTHA Gillip</t>
  </si>
  <si>
    <t>(816) 593-2294</t>
  </si>
  <si>
    <t>sgillip@usr2.com</t>
  </si>
  <si>
    <t>Stephanie Ayres</t>
  </si>
  <si>
    <t>(816) 724-5035</t>
  </si>
  <si>
    <t>sayres@opaafood.com</t>
  </si>
  <si>
    <t>Chasity Boettcher</t>
  </si>
  <si>
    <t>(573) 729-6350</t>
  </si>
  <si>
    <t>chasity.boettcher@salemr80.org</t>
  </si>
  <si>
    <t>Melinda Dreiswerd</t>
  </si>
  <si>
    <t>(573) 729-5618</t>
  </si>
  <si>
    <t>kitchen@oakhillr1.k12.mo.us</t>
  </si>
  <si>
    <t>Christy Adamson</t>
  </si>
  <si>
    <t>(573) 729-3902</t>
  </si>
  <si>
    <t>cadamson@gfr2.k12.mo.us</t>
  </si>
  <si>
    <t>Leanna Gibbs</t>
  </si>
  <si>
    <t>(573) 729-4680</t>
  </si>
  <si>
    <t>lgibbs@dentphelps.k12.mo.us</t>
  </si>
  <si>
    <t>Shiloh Derennaux</t>
  </si>
  <si>
    <t>(573) 729-4607</t>
  </si>
  <si>
    <t>shilohderennaux@northwood.k12.mo.us</t>
  </si>
  <si>
    <t>Rhonda Nava</t>
  </si>
  <si>
    <t>(417) 683-4874</t>
  </si>
  <si>
    <t>rnava@skyliner2.net</t>
  </si>
  <si>
    <t>Brenda Reed</t>
  </si>
  <si>
    <t>(417) 683-2046</t>
  </si>
  <si>
    <t>brendareed@plainviewschool.org</t>
  </si>
  <si>
    <t>Yvonne Honerkamp</t>
  </si>
  <si>
    <t>(417) 683-4717</t>
  </si>
  <si>
    <t>yhonerkamp@avabears.net</t>
  </si>
  <si>
    <t>Rewa Harris</t>
  </si>
  <si>
    <t>(573) 276-5794</t>
  </si>
  <si>
    <t>rewaharris@maldenmoschools.org</t>
  </si>
  <si>
    <t>Deanna Treat</t>
  </si>
  <si>
    <t>(573) 246-2133</t>
  </si>
  <si>
    <t>dtreat@campbell.k12.mo.us</t>
  </si>
  <si>
    <t>Durrell Smith</t>
  </si>
  <si>
    <t>(573) 792-3113</t>
  </si>
  <si>
    <t>dsmith@holcomb.k12.mo.us</t>
  </si>
  <si>
    <t>Angela Beville</t>
  </si>
  <si>
    <t>(573) 448-3712</t>
  </si>
  <si>
    <t>abevill1@clarktonschools.org</t>
  </si>
  <si>
    <t>Amanda Dogoli</t>
  </si>
  <si>
    <t>(573) 738-2897</t>
  </si>
  <si>
    <t>adogoli@shs.k12.mo.us</t>
  </si>
  <si>
    <t>Deborah Dorris</t>
  </si>
  <si>
    <t>(573) 654-3574</t>
  </si>
  <si>
    <t>ddorris@southland.k12.mo.us</t>
  </si>
  <si>
    <t>Jeannie Putman</t>
  </si>
  <si>
    <t>(573) 717-1070</t>
  </si>
  <si>
    <t>jputman@kennett.k12.mo.us</t>
  </si>
  <si>
    <t>Holly Wallace</t>
  </si>
  <si>
    <t>(573) 328-4197</t>
  </si>
  <si>
    <t>stcafeteria@stteresamo.net</t>
  </si>
  <si>
    <t>Amy Covington</t>
  </si>
  <si>
    <t>(573) 237-2414</t>
  </si>
  <si>
    <t>acovington@fcr2.org</t>
  </si>
  <si>
    <t>Matt Wright</t>
  </si>
  <si>
    <t>(636) 271-1428</t>
  </si>
  <si>
    <t>mwright@mvr3.k12.mo.us</t>
  </si>
  <si>
    <t>Lynn Scharfenberg</t>
  </si>
  <si>
    <t>(636) 583-5840</t>
  </si>
  <si>
    <t>scharfenbergl@unionrxi.org</t>
  </si>
  <si>
    <t>Stephanie York</t>
  </si>
  <si>
    <t>(636) 629-4974</t>
  </si>
  <si>
    <t>syork@lonedell.org</t>
  </si>
  <si>
    <t>Sharon Breece</t>
  </si>
  <si>
    <t>(573) 457-8302</t>
  </si>
  <si>
    <t>sbreece@springbluffpirates.com</t>
  </si>
  <si>
    <t>Kathy Vandegriffe</t>
  </si>
  <si>
    <t>(573) 627-3243</t>
  </si>
  <si>
    <t>mrsvandegriffe@strainjapan.com</t>
  </si>
  <si>
    <t>Elizabeth Prater</t>
  </si>
  <si>
    <t>(636) 629-3500</t>
  </si>
  <si>
    <t>eprater@opaafood.com</t>
  </si>
  <si>
    <t>Megan Montee</t>
  </si>
  <si>
    <t>(573) 468-5171</t>
  </si>
  <si>
    <t>monteem@sullivaneagles.org</t>
  </si>
  <si>
    <t>Kristine Zumsteg</t>
  </si>
  <si>
    <t>(573) 237-3231</t>
  </si>
  <si>
    <t>kzumsteg@newhavenschools.us</t>
  </si>
  <si>
    <t>Jill Poepsel</t>
  </si>
  <si>
    <t>(636) 231-2050</t>
  </si>
  <si>
    <t>jill.poepsel@sdowmo.org</t>
  </si>
  <si>
    <t>Marie Quaethem</t>
  </si>
  <si>
    <t>(636) 239-1636</t>
  </si>
  <si>
    <t>marie.quaethem@imlutheran.org</t>
  </si>
  <si>
    <t>Lori Angell</t>
  </si>
  <si>
    <t>(573) 646-4039</t>
  </si>
  <si>
    <t>loria@dutchmen.us</t>
  </si>
  <si>
    <t>Letha Sadler</t>
  </si>
  <si>
    <t>(573) 486-3523</t>
  </si>
  <si>
    <t>lsadler@hermann.k12.mo.us</t>
  </si>
  <si>
    <t>Debbie Bruno</t>
  </si>
  <si>
    <t>(573) 486-2564</t>
  </si>
  <si>
    <t>cafeteria@sgs-hermann.com</t>
  </si>
  <si>
    <t>Angie Hittle</t>
  </si>
  <si>
    <t>(660) 535-4319</t>
  </si>
  <si>
    <t>angiehittle@kingcityschools.org</t>
  </si>
  <si>
    <t>Kristen O'Callaghan</t>
  </si>
  <si>
    <t>(660) 783-2136</t>
  </si>
  <si>
    <t>k.ocallaghan@lunchtimesolutions.com</t>
  </si>
  <si>
    <t>Ashley Miler</t>
  </si>
  <si>
    <t>(660) 726-3911</t>
  </si>
  <si>
    <t>amiller@albany.k12.mo.us</t>
  </si>
  <si>
    <t>Phil Broyles</t>
  </si>
  <si>
    <t>(417) 742-5418</t>
  </si>
  <si>
    <t>philipbroyles@willardschools.net</t>
  </si>
  <si>
    <t>Carrie Vasquez</t>
  </si>
  <si>
    <t>(417) 735-3753</t>
  </si>
  <si>
    <t>carrie.vasquez@republicschools.org</t>
  </si>
  <si>
    <t>Rita White</t>
  </si>
  <si>
    <t>(417) 751-2534</t>
  </si>
  <si>
    <t>rwhite@agpirates.com</t>
  </si>
  <si>
    <t>Dawna Miller</t>
  </si>
  <si>
    <t>(417) 788-2543</t>
  </si>
  <si>
    <t>dmiller@wgtigers.com</t>
  </si>
  <si>
    <t>Vickie Collins</t>
  </si>
  <si>
    <t>(417) 736-7000</t>
  </si>
  <si>
    <t>vickic@straffordschools.net</t>
  </si>
  <si>
    <t>Randy Patton</t>
  </si>
  <si>
    <t>(417) 753-2891</t>
  </si>
  <si>
    <t>rpatton@logrogstudents.net</t>
  </si>
  <si>
    <t>Kim Keller</t>
  </si>
  <si>
    <t>(417) 523-1110</t>
  </si>
  <si>
    <t>kkeller@spsmail.org</t>
  </si>
  <si>
    <t>Tina McElroy</t>
  </si>
  <si>
    <t>(417) 759-2233</t>
  </si>
  <si>
    <t>mcelroyt@fgsmail.org</t>
  </si>
  <si>
    <t>Jorena Seigmann</t>
  </si>
  <si>
    <t>(417) 866-0667</t>
  </si>
  <si>
    <t>shoffman@stjosephcatholicacademy.org</t>
  </si>
  <si>
    <t>Phillip Fox</t>
  </si>
  <si>
    <t>(660) 673-6511</t>
  </si>
  <si>
    <t>pfox@grundyr5.k12.mo.us</t>
  </si>
  <si>
    <t>Erica Eakes</t>
  </si>
  <si>
    <t>(660) 485-6121</t>
  </si>
  <si>
    <t>eeakes@spickard.k12.mo.us</t>
  </si>
  <si>
    <t>Valeri Kitchen</t>
  </si>
  <si>
    <t>(660) 359-3438</t>
  </si>
  <si>
    <t>vkitchen@pleasantviewr6.org</t>
  </si>
  <si>
    <t>Tammy Mayer</t>
  </si>
  <si>
    <t>(660) 286-2225</t>
  </si>
  <si>
    <t>tmayer@laredotigers.net</t>
  </si>
  <si>
    <t>Daniel Gott</t>
  </si>
  <si>
    <t>(660) 359-3994</t>
  </si>
  <si>
    <t>dgott@trentonr9.k12.mo.us</t>
  </si>
  <si>
    <t>Melanie Chaney</t>
  </si>
  <si>
    <t>(660) 893-5213</t>
  </si>
  <si>
    <t>mchaneymelanie8@gmail.com</t>
  </si>
  <si>
    <t>Joyce Ellis</t>
  </si>
  <si>
    <t>(660) 425-8044</t>
  </si>
  <si>
    <t>joellis@shr2.k12.mo.us</t>
  </si>
  <si>
    <t>Cyndi Owens</t>
  </si>
  <si>
    <t>(660) 867-5214</t>
  </si>
  <si>
    <t>owensc@nhr3.net</t>
  </si>
  <si>
    <t>Sonja Crump</t>
  </si>
  <si>
    <t>(660) 876-5221</t>
  </si>
  <si>
    <t>scrump@gilman.k12.mo.us</t>
  </si>
  <si>
    <t>Kay Meek</t>
  </si>
  <si>
    <t>(660) 872-6813</t>
  </si>
  <si>
    <t>kmeek@rhsk12.org</t>
  </si>
  <si>
    <t>Elizabeth Yount</t>
  </si>
  <si>
    <t>(660) 647-3533</t>
  </si>
  <si>
    <t>younte@hcr1.org</t>
  </si>
  <si>
    <t>Sarah Stewart</t>
  </si>
  <si>
    <t>(660) 885-3620</t>
  </si>
  <si>
    <t>stewart@shawnee.k12.mo.us</t>
  </si>
  <si>
    <t>Karrie Harris</t>
  </si>
  <si>
    <t>(660) 694-3422</t>
  </si>
  <si>
    <t>kharris@calhoun.k12.mo.us</t>
  </si>
  <si>
    <t>Tracy Grigsby</t>
  </si>
  <si>
    <t>(660) 477-3406</t>
  </si>
  <si>
    <t>tgrigsby@leesville.k12.mo.us</t>
  </si>
  <si>
    <t>Brenda Vaughn</t>
  </si>
  <si>
    <t>(660) 885-2629</t>
  </si>
  <si>
    <t>brendavaughn80@hotmail.com</t>
  </si>
  <si>
    <t>(660) 693-4812</t>
  </si>
  <si>
    <t>Jessica Heggestad</t>
  </si>
  <si>
    <t>(660) 885-2237</t>
  </si>
  <si>
    <t>jheggestad@clintoncardinals.org</t>
  </si>
  <si>
    <t>Theresa Munsterman</t>
  </si>
  <si>
    <t>(660) 693-4502</t>
  </si>
  <si>
    <t>tmunsterman@stmarysmontrose.org</t>
  </si>
  <si>
    <t>Jackie McClure</t>
  </si>
  <si>
    <t>(660) 890-2111</t>
  </si>
  <si>
    <t>office@clintonacademy.org</t>
  </si>
  <si>
    <t>Jason Pursley</t>
  </si>
  <si>
    <t>(417) 993-4241</t>
  </si>
  <si>
    <t>jpursley@skylineschools.net</t>
  </si>
  <si>
    <t>Joey Venancio</t>
  </si>
  <si>
    <t>(417) 282-5833</t>
  </si>
  <si>
    <t>jvenancio@wheatland.k12.mo.us</t>
  </si>
  <si>
    <t>Miriam Durnell</t>
  </si>
  <si>
    <t>(417) 428-3368</t>
  </si>
  <si>
    <t>miriam.durnell@weaubleau.k12.mo.us</t>
  </si>
  <si>
    <t>Amanda Ivy</t>
  </si>
  <si>
    <t>(417) 745-6277</t>
  </si>
  <si>
    <t>aivy6969@gmail.com</t>
  </si>
  <si>
    <t>Patricia Johnson</t>
  </si>
  <si>
    <t>(660) 683-5351</t>
  </si>
  <si>
    <t>pjohnson@craigr3school.org</t>
  </si>
  <si>
    <t>Amy Keith</t>
  </si>
  <si>
    <t>(660) 442-3737</t>
  </si>
  <si>
    <t>amy.keith@mndcty.k12.mo.us</t>
  </si>
  <si>
    <t>Carmen Mudd</t>
  </si>
  <si>
    <t>(660) 446-2282</t>
  </si>
  <si>
    <t>muddc@southholtr1.com</t>
  </si>
  <si>
    <t>Jason Maupin</t>
  </si>
  <si>
    <t>(660) 848-2112</t>
  </si>
  <si>
    <t>jmaupin@nfranklin.k12.mo.us</t>
  </si>
  <si>
    <t>Paula Volkmann</t>
  </si>
  <si>
    <t>(660) 248-3800</t>
  </si>
  <si>
    <t>pvolkmann@fayette.k12.mo.us</t>
  </si>
  <si>
    <t>Mary Jane Weydert</t>
  </si>
  <si>
    <t>(660) 338-2012</t>
  </si>
  <si>
    <t>mweydert@glasgow.k12.mo.us</t>
  </si>
  <si>
    <t>Carol Morris</t>
  </si>
  <si>
    <t>(660) 338-2258</t>
  </si>
  <si>
    <t>stmarycafe@att.net</t>
  </si>
  <si>
    <t>Shelly Saldana</t>
  </si>
  <si>
    <t>(417) 256-2268</t>
  </si>
  <si>
    <t>ssaldana@hvpanthers.org</t>
  </si>
  <si>
    <t>DAN WOLFF</t>
  </si>
  <si>
    <t>(952) 358-1723</t>
  </si>
  <si>
    <t>d.wolff@taher.com</t>
  </si>
  <si>
    <t>Regina Roberts</t>
  </si>
  <si>
    <t>(417) 469-3260</t>
  </si>
  <si>
    <t>robertsr@wspgs.com</t>
  </si>
  <si>
    <t>Melissa Collins</t>
  </si>
  <si>
    <t>(417) 256-5239</t>
  </si>
  <si>
    <t>mcollins@richardsschool.k12.mo.us</t>
  </si>
  <si>
    <t>Kayla HARPER</t>
  </si>
  <si>
    <t>(417) 256-6150</t>
  </si>
  <si>
    <t>kharper@opaafood.com</t>
  </si>
  <si>
    <t>Joyce Vonallmen</t>
  </si>
  <si>
    <t>(417) 256-4849</t>
  </si>
  <si>
    <t>jvonallmen@glenwood.k12.mo.us</t>
  </si>
  <si>
    <t>Debra Belt</t>
  </si>
  <si>
    <t>(417) 256-4265</t>
  </si>
  <si>
    <t>dbelt@junctionhill.k12.mo.us</t>
  </si>
  <si>
    <t>Cindy Kirkland</t>
  </si>
  <si>
    <t>(417) 256-1063</t>
  </si>
  <si>
    <t>ckirkland@fairview.k12.mo.us</t>
  </si>
  <si>
    <t>ANGEL SLUSHER</t>
  </si>
  <si>
    <t>(573) 598-4241</t>
  </si>
  <si>
    <t>aslusher@sipanthers.k12.mo.us</t>
  </si>
  <si>
    <t>Angela Asher</t>
  </si>
  <si>
    <t>(573) 546-9700</t>
  </si>
  <si>
    <t>aasher@avr2.org</t>
  </si>
  <si>
    <t>Amanda Weston</t>
  </si>
  <si>
    <t>(573) 697-5702</t>
  </si>
  <si>
    <t>aweston@belleviewbraves.org</t>
  </si>
  <si>
    <t>Michelle Major</t>
  </si>
  <si>
    <t>(573) 244-1222</t>
  </si>
  <si>
    <t>michelle.major@ironc4.com</t>
  </si>
  <si>
    <t>Stacie Waller</t>
  </si>
  <si>
    <t>(816) 650-7207</t>
  </si>
  <si>
    <t>swaller@fortosage.net</t>
  </si>
  <si>
    <t>Deena Knabe</t>
  </si>
  <si>
    <t>(816) 874-3387</t>
  </si>
  <si>
    <t>dknabe@bssd.net</t>
  </si>
  <si>
    <t>Andy Hughes</t>
  </si>
  <si>
    <t>(816) 994-4812</t>
  </si>
  <si>
    <t>ahughes@gvr5.net</t>
  </si>
  <si>
    <t>Shelley Ryan</t>
  </si>
  <si>
    <t>(816) 690-4156</t>
  </si>
  <si>
    <t>sryan@ogr6.org</t>
  </si>
  <si>
    <t>Lori Danella</t>
  </si>
  <si>
    <t>(816) 986-2206</t>
  </si>
  <si>
    <t>lori.danella@lsr7.net</t>
  </si>
  <si>
    <t>Donna Hoover</t>
  </si>
  <si>
    <t>(816) 316-7103</t>
  </si>
  <si>
    <t>donnaho@hickmanmills.org</t>
  </si>
  <si>
    <t>Dana Seiler</t>
  </si>
  <si>
    <t>(816) 268-7076</t>
  </si>
  <si>
    <t>dana.seiler@raytownschools.org</t>
  </si>
  <si>
    <t>Jennifer Earthly</t>
  </si>
  <si>
    <t>(816) 316-5204</t>
  </si>
  <si>
    <t>jennifer.earthly@grandviewc4.net</t>
  </si>
  <si>
    <t>Jennifer Mausbach</t>
  </si>
  <si>
    <t>(816) 697-3539</t>
  </si>
  <si>
    <t>jmausbach@opaafood.com</t>
  </si>
  <si>
    <t>Brad Kramer</t>
  </si>
  <si>
    <t>(816) 521-5371</t>
  </si>
  <si>
    <t>brad_kramer@isdschools.org</t>
  </si>
  <si>
    <t>Chon Walters</t>
  </si>
  <si>
    <t>(816) 418-7011</t>
  </si>
  <si>
    <t>cwalters@kcpublicschools.org</t>
  </si>
  <si>
    <t>Roberta Kiloh</t>
  </si>
  <si>
    <t>(816) 519-2494</t>
  </si>
  <si>
    <t>rkiloh@afvusa.com</t>
  </si>
  <si>
    <t>Patricia Koloh</t>
  </si>
  <si>
    <t>(913) 661-1740</t>
  </si>
  <si>
    <t>tferguson@afvusa.com</t>
  </si>
  <si>
    <t>Trish Ferguson</t>
  </si>
  <si>
    <t>Rachel Lauer</t>
  </si>
  <si>
    <t>(816) 595-4020</t>
  </si>
  <si>
    <t>kitchenmanager@calvarykc.com</t>
  </si>
  <si>
    <t>Georgette Elder</t>
  </si>
  <si>
    <t>(816) 924-1703</t>
  </si>
  <si>
    <t>georgette.elder@novacenter.org</t>
  </si>
  <si>
    <t>Ann Thomason</t>
  </si>
  <si>
    <t>(816) 520-5201</t>
  </si>
  <si>
    <t>annthomason@sbcglobal.net</t>
  </si>
  <si>
    <t>Badia Falah</t>
  </si>
  <si>
    <t>(816) 763-0322</t>
  </si>
  <si>
    <t>schooladmin@iscgkc.org</t>
  </si>
  <si>
    <t>Susan Young</t>
  </si>
  <si>
    <t>(816) 763-5837</t>
  </si>
  <si>
    <t>syoung@regisschool.org</t>
  </si>
  <si>
    <t>Matthew Anderson</t>
  </si>
  <si>
    <t>(913) 421-8197</t>
  </si>
  <si>
    <t>Yvette Webb</t>
  </si>
  <si>
    <t>(816) 455-7777</t>
  </si>
  <si>
    <t>ywebb@harvestchurchkc.org</t>
  </si>
  <si>
    <t>Linda Anderlick</t>
  </si>
  <si>
    <t>(816) 333-3344</t>
  </si>
  <si>
    <t>spedsec@sherwoodcenter.org</t>
  </si>
  <si>
    <t>Jon Sornet</t>
  </si>
  <si>
    <t>(816) 457-6044</t>
  </si>
  <si>
    <t>jsornet@cristoreykc.org</t>
  </si>
  <si>
    <t>Sabrina Ballinger</t>
  </si>
  <si>
    <t>(816) 412-5943</t>
  </si>
  <si>
    <t>Foodmanager@universityacademy.org</t>
  </si>
  <si>
    <t>Sonia Lopez Tinico</t>
  </si>
  <si>
    <t>(816) 702-7415</t>
  </si>
  <si>
    <t>slopez@guadalupecenters.org</t>
  </si>
  <si>
    <t>Shirley Wright</t>
  </si>
  <si>
    <t>(816) 444-3484</t>
  </si>
  <si>
    <t>swright@hoganprep.net</t>
  </si>
  <si>
    <t>Kevin Foster</t>
  </si>
  <si>
    <t>(816) 921-0775</t>
  </si>
  <si>
    <t>kfoster@genesisschool.org</t>
  </si>
  <si>
    <t>William Harris</t>
  </si>
  <si>
    <t>(816) 931-0177</t>
  </si>
  <si>
    <t>willharris@allenvillageschool.com</t>
  </si>
  <si>
    <t>Carnest Mitchell</t>
  </si>
  <si>
    <t>(816) 561-0114</t>
  </si>
  <si>
    <t>cmitchell@tolbertacademy.org</t>
  </si>
  <si>
    <t>Stacy King</t>
  </si>
  <si>
    <t>(816) 242-4206</t>
  </si>
  <si>
    <t>sking@kcia.us</t>
  </si>
  <si>
    <t>Dan Ruwe</t>
  </si>
  <si>
    <t>(816) 753-6700</t>
  </si>
  <si>
    <t>druwe2@gpes.org</t>
  </si>
  <si>
    <t>Anna Pham</t>
  </si>
  <si>
    <t>(816) 743-4973</t>
  </si>
  <si>
    <t>jsumy@academielafayette.org</t>
  </si>
  <si>
    <t>Nicole Goodman</t>
  </si>
  <si>
    <t>(816) 231-5788</t>
  </si>
  <si>
    <t>ngoodman@svncharter.org</t>
  </si>
  <si>
    <t>Marc Witt</t>
  </si>
  <si>
    <t>(816) 531-2192</t>
  </si>
  <si>
    <t>mwitt@brooksidecharter.org</t>
  </si>
  <si>
    <t>Mayra Bencomo</t>
  </si>
  <si>
    <t>(816) 522-2369</t>
  </si>
  <si>
    <t>mbencomo@kippkc.org</t>
  </si>
  <si>
    <t>Sadho Habib</t>
  </si>
  <si>
    <t>(816) 601-3014</t>
  </si>
  <si>
    <t>shabib@frontierschools.org</t>
  </si>
  <si>
    <t>Danielle Love</t>
  </si>
  <si>
    <t>(816) 561-4445</t>
  </si>
  <si>
    <t>loved@delasallecenter.org</t>
  </si>
  <si>
    <t>Samantha Preston</t>
  </si>
  <si>
    <t>(816) 268-5660</t>
  </si>
  <si>
    <t>spreston@kauffmanschool.org</t>
  </si>
  <si>
    <t>Michelle James</t>
  </si>
  <si>
    <t>(816) 921-1213</t>
  </si>
  <si>
    <t>mjames@hlakc.org</t>
  </si>
  <si>
    <t>Leah Willard</t>
  </si>
  <si>
    <t>(816) 221-2600</t>
  </si>
  <si>
    <t>LWillard@crossroadsschoolskc.org</t>
  </si>
  <si>
    <t>Phoebe DeVorce-Bassue</t>
  </si>
  <si>
    <t>(816) 444-1720</t>
  </si>
  <si>
    <t>phoebe.devorce@afiakc.org</t>
  </si>
  <si>
    <t>Blake Smith</t>
  </si>
  <si>
    <t>(816) 979-3581</t>
  </si>
  <si>
    <t>blake.smith@cwckansascity.org</t>
  </si>
  <si>
    <t>Kiana Brown</t>
  </si>
  <si>
    <t>(913) 568-7885</t>
  </si>
  <si>
    <t>kbrown1@kcgpa.org</t>
  </si>
  <si>
    <t>Lindsey Stevenson</t>
  </si>
  <si>
    <t>(417) 649-7026</t>
  </si>
  <si>
    <t>lstevenson@cjr1.org</t>
  </si>
  <si>
    <t>Debra Johnston</t>
  </si>
  <si>
    <t>(417) 246-5330</t>
  </si>
  <si>
    <t>djohnston@avillapanthers.org</t>
  </si>
  <si>
    <t>(417) 682-3548</t>
  </si>
  <si>
    <t>DStrawmyer@opaafood.com</t>
  </si>
  <si>
    <t>ROBYN PARADEIS</t>
  </si>
  <si>
    <t>(417) 548-2153</t>
  </si>
  <si>
    <t>rparadeis@sarcoxie.k12.mo.us</t>
  </si>
  <si>
    <t>Janeane Myhre</t>
  </si>
  <si>
    <t>(417) 359-7010</t>
  </si>
  <si>
    <t>myhrej@carthagetigers.org</t>
  </si>
  <si>
    <t>Megan Henson</t>
  </si>
  <si>
    <t>(417) 673-6009</t>
  </si>
  <si>
    <t>mhenson@wcr7.org</t>
  </si>
  <si>
    <t>Richard Kenkel</t>
  </si>
  <si>
    <t>(417) 625-5315</t>
  </si>
  <si>
    <t>rickkenkel@joplinschools.org</t>
  </si>
  <si>
    <t>Amelia Faulkner</t>
  </si>
  <si>
    <t>(417) 623-1465</t>
  </si>
  <si>
    <t>marycook@jacss.org</t>
  </si>
  <si>
    <t>Victoria Christie</t>
  </si>
  <si>
    <t>(636) 671-3554</t>
  </si>
  <si>
    <t>vchristie@northwestschools.net</t>
  </si>
  <si>
    <t>Tricia Mills</t>
  </si>
  <si>
    <t>(636) 944-3941</t>
  </si>
  <si>
    <t>Tricia.Mills@compass-usa.com</t>
  </si>
  <si>
    <t>Morgan Jones</t>
  </si>
  <si>
    <t>(636) 789-0002</t>
  </si>
  <si>
    <t>jones_morgan@hsdr3.org</t>
  </si>
  <si>
    <t>Nichole Arnold</t>
  </si>
  <si>
    <t>(636) 479-5200</t>
  </si>
  <si>
    <t>narnold@dunklin.k12.mo.us</t>
  </si>
  <si>
    <t>Brooklyn Ragsdale</t>
  </si>
  <si>
    <t>(636) 937-7747</t>
  </si>
  <si>
    <t>ragsdalebrooklyn@festusedu.com</t>
  </si>
  <si>
    <t>Donica Wagner</t>
  </si>
  <si>
    <t>(636) 933-6940</t>
  </si>
  <si>
    <t>wagnerdo@jr7.k12.mo.us</t>
  </si>
  <si>
    <t>Susan Edgar</t>
  </si>
  <si>
    <t>(636) 586-6660</t>
  </si>
  <si>
    <t>sedgar@sunrise-r9.org</t>
  </si>
  <si>
    <t>Jamie Beckermann</t>
  </si>
  <si>
    <t>(636) 464-4436</t>
  </si>
  <si>
    <t>jbeckermann@windsorc1.com</t>
  </si>
  <si>
    <t>Gail Jones</t>
  </si>
  <si>
    <t>(636) 282-1465</t>
  </si>
  <si>
    <t>jonesg@foxc6.org</t>
  </si>
  <si>
    <t>Laurie Portell</t>
  </si>
  <si>
    <t>(636) 937-4411</t>
  </si>
  <si>
    <t>portelll@crystal.k12.mo.us</t>
  </si>
  <si>
    <t>Tonya Peeler</t>
  </si>
  <si>
    <t>(636) 586-4023</t>
  </si>
  <si>
    <t>peeler.tonya@desoto.k12.mo.us</t>
  </si>
  <si>
    <t>Becky Langston</t>
  </si>
  <si>
    <t>(816) 597-3422</t>
  </si>
  <si>
    <t>blangston@kingsville.k12.mo.us</t>
  </si>
  <si>
    <t>Tabitha Woodworth</t>
  </si>
  <si>
    <t>(816) 850-4444</t>
  </si>
  <si>
    <t>twoodworth@opaafood.com</t>
  </si>
  <si>
    <t>Chris Hutchison</t>
  </si>
  <si>
    <t>(660) 678-4511</t>
  </si>
  <si>
    <t>chutchison@chilhowee.k12.mo.us</t>
  </si>
  <si>
    <t>Mechelle Toole</t>
  </si>
  <si>
    <t>(660) 656-3316</t>
  </si>
  <si>
    <t>mtoole@crestridge.org</t>
  </si>
  <si>
    <t>Jaynee Sader</t>
  </si>
  <si>
    <t>(660) 563-2283</t>
  </si>
  <si>
    <t>jsader@knobnoster.k12.mo.us</t>
  </si>
  <si>
    <t>Jennifer Hayworth</t>
  </si>
  <si>
    <t>(660) 653-2301</t>
  </si>
  <si>
    <t>jhayworth@leeton.k12.mo.us</t>
  </si>
  <si>
    <t>Elizabeth Tarr</t>
  </si>
  <si>
    <t>(660) 747-7823</t>
  </si>
  <si>
    <t>etarr@warrensburgr6.org</t>
  </si>
  <si>
    <t>Kisha Goodwin</t>
  </si>
  <si>
    <t>(660) 397-2228</t>
  </si>
  <si>
    <t>kgoodwin@knoxr1.us</t>
  </si>
  <si>
    <t>Marie Oliver</t>
  </si>
  <si>
    <t>(417) 589-2941</t>
  </si>
  <si>
    <t>moliver@lcr1.org</t>
  </si>
  <si>
    <t>Terri Gregory</t>
  </si>
  <si>
    <t>(417) 532-4821</t>
  </si>
  <si>
    <t>tgregory@gasconadec4.k12.mo.us</t>
  </si>
  <si>
    <t>Robert Albright</t>
  </si>
  <si>
    <t>(417) 657-6010</t>
  </si>
  <si>
    <t>balbright@lebanon.k12.mo.us</t>
  </si>
  <si>
    <t>Edie Pearcy</t>
  </si>
  <si>
    <t>(417) 532-4837</t>
  </si>
  <si>
    <t>epearcy@jebc5.k12.mo.us</t>
  </si>
  <si>
    <t>Karen Hemme</t>
  </si>
  <si>
    <t>(660) 463-2246</t>
  </si>
  <si>
    <t>khemme@concordia.k12.mo.us</t>
  </si>
  <si>
    <t>Tamara Agustin</t>
  </si>
  <si>
    <t>(660) 584-6065</t>
  </si>
  <si>
    <t>agustint@huskersk12.org</t>
  </si>
  <si>
    <t>Kat Andrew</t>
  </si>
  <si>
    <t>(816) 633-5316</t>
  </si>
  <si>
    <t>kandrew@odessar7.net</t>
  </si>
  <si>
    <t>Casey Klein</t>
  </si>
  <si>
    <t>(660) 493-2811</t>
  </si>
  <si>
    <t>cklein@santafechiefs.k12.mo.us</t>
  </si>
  <si>
    <t>Amy Soendker</t>
  </si>
  <si>
    <t>(816) 240-2621</t>
  </si>
  <si>
    <t>asoendker@wntigers.net</t>
  </si>
  <si>
    <t>Becky Morton</t>
  </si>
  <si>
    <t>(660) 259-3122</t>
  </si>
  <si>
    <t>bmorton@opaafood.com</t>
  </si>
  <si>
    <t>Mary Bargfrede</t>
  </si>
  <si>
    <t>(660) 674-2444</t>
  </si>
  <si>
    <t>trinity@almanet.net</t>
  </si>
  <si>
    <t>Lanette Kleeman</t>
  </si>
  <si>
    <t>(417) 452-3517</t>
  </si>
  <si>
    <t>lkleeman@millerschools.org</t>
  </si>
  <si>
    <t>Greg Powell</t>
  </si>
  <si>
    <t>(417) 466-7573</t>
  </si>
  <si>
    <t>powellgreg@mountvernon.k12.mo.us</t>
  </si>
  <si>
    <t>Delanya Thompson</t>
  </si>
  <si>
    <t>(417) 258-7755</t>
  </si>
  <si>
    <t>dthompson@marionville.us</t>
  </si>
  <si>
    <t>powellgreg@mtvernon.k12.mo.us</t>
  </si>
  <si>
    <t>JASON JONES</t>
  </si>
  <si>
    <t>(417) 678-3355</t>
  </si>
  <si>
    <t>JJONES@AURORAR8.ORG</t>
  </si>
  <si>
    <t>Mary Elder</t>
  </si>
  <si>
    <t>(833) 402-9580</t>
  </si>
  <si>
    <t>melder@veronar7.net</t>
  </si>
  <si>
    <t>Shirley Doss</t>
  </si>
  <si>
    <t>(417) 476-2180</t>
  </si>
  <si>
    <t>stmarygina@hotmail.com</t>
  </si>
  <si>
    <t>Lee Gosney</t>
  </si>
  <si>
    <t>(573) 288-5216</t>
  </si>
  <si>
    <t>lgosney@opaafood.com</t>
  </si>
  <si>
    <t>John French</t>
  </si>
  <si>
    <t>(573) 209-3217</t>
  </si>
  <si>
    <t>jfrench@lewis.k12.mo.us</t>
  </si>
  <si>
    <t>Brittany Lindsay</t>
  </si>
  <si>
    <t>(573) 384-5227</t>
  </si>
  <si>
    <t>blindsay@silex.k12.mo.us</t>
  </si>
  <si>
    <t>Danielle Schrader</t>
  </si>
  <si>
    <t>(636) 383-5149</t>
  </si>
  <si>
    <t>dschrader@opaafood.com</t>
  </si>
  <si>
    <t>Michael Blankley</t>
  </si>
  <si>
    <t>(636) 462-7115</t>
  </si>
  <si>
    <t>Michael.Blankley@compass-usa.com</t>
  </si>
  <si>
    <t>Sandra Lada</t>
  </si>
  <si>
    <t>(636) 668-8001</t>
  </si>
  <si>
    <t>sandralada@winfieldriv.us</t>
  </si>
  <si>
    <t>Carol Smith</t>
  </si>
  <si>
    <t>(660) 244-5035</t>
  </si>
  <si>
    <t>csmith@linnr1.k12.mo.us</t>
  </si>
  <si>
    <t>Cara Turpin</t>
  </si>
  <si>
    <t>(660) 695-3225</t>
  </si>
  <si>
    <t>cturpin@bucklin.k12.mo.us</t>
  </si>
  <si>
    <t>Wanda Strouse</t>
  </si>
  <si>
    <t>(660) 938-4111</t>
  </si>
  <si>
    <t>wstrouse@meadville.k12.mo.us</t>
  </si>
  <si>
    <t>Megan Berry</t>
  </si>
  <si>
    <t>(660) 376-2166</t>
  </si>
  <si>
    <t>mberry@opaafood.com</t>
  </si>
  <si>
    <t>Stacie Stanfield</t>
  </si>
  <si>
    <t>(660) 258-2241</t>
  </si>
  <si>
    <t>sstanfield@brookfieldr3.org</t>
  </si>
  <si>
    <t>Carly Smith</t>
  </si>
  <si>
    <t>(660) 376-3580</t>
  </si>
  <si>
    <t>office@fathermccartan.com</t>
  </si>
  <si>
    <t>Burnie Schneiderheinze</t>
  </si>
  <si>
    <t>(660) 738-4433</t>
  </si>
  <si>
    <t>bschneiderheinze@southwestr1.org</t>
  </si>
  <si>
    <t>Sheila Imgarten</t>
  </si>
  <si>
    <t>(660) 639-3135</t>
  </si>
  <si>
    <t>simgarten@chulaschool.org</t>
  </si>
  <si>
    <t>Brian Sherrow</t>
  </si>
  <si>
    <t>(660) 646-4566</t>
  </si>
  <si>
    <t>bsherrow@chillicotheschools.org</t>
  </si>
  <si>
    <t>Carol Trouvel</t>
  </si>
  <si>
    <t>(660) 646-0705</t>
  </si>
  <si>
    <t>ctrovel@bishophogan.org</t>
  </si>
  <si>
    <t>Sandra Feregrino</t>
  </si>
  <si>
    <t>(417) 845-3321</t>
  </si>
  <si>
    <t>sferegrino@mcdonaldr1.net</t>
  </si>
  <si>
    <t>Stacie McVey</t>
  </si>
  <si>
    <t>(660) 239-4212</t>
  </si>
  <si>
    <t>smcvey@atlanta.k12.mo.us</t>
  </si>
  <si>
    <t>Mende Rhoads</t>
  </si>
  <si>
    <t>(660) 773-6611</t>
  </si>
  <si>
    <t>rhoadsm@bevier.k12.mo.us</t>
  </si>
  <si>
    <t>Tina Lawrence</t>
  </si>
  <si>
    <t>(660) 332-7003</t>
  </si>
  <si>
    <t>tpape@laplata.k12.mo.us</t>
  </si>
  <si>
    <t>Bryan Thomsen</t>
  </si>
  <si>
    <t>(660) 395-6164</t>
  </si>
  <si>
    <t>bhodge@macon.k12.mo.us</t>
  </si>
  <si>
    <t>Denata Sparks</t>
  </si>
  <si>
    <t>(660) 768-5541</t>
  </si>
  <si>
    <t>dsparks@callaoc8.k12.mo.us</t>
  </si>
  <si>
    <t>Bretta Bixenman</t>
  </si>
  <si>
    <t>(660) 226-5615</t>
  </si>
  <si>
    <t>bbixenman@mcr4.k12.mo.us</t>
  </si>
  <si>
    <t>Robin Ellenberger-Smith</t>
  </si>
  <si>
    <t>(573) 783-3388</t>
  </si>
  <si>
    <t>rellenberger@mz.k12.mo.us</t>
  </si>
  <si>
    <t>Brandie Colyott</t>
  </si>
  <si>
    <t>(573) 783-3477</t>
  </si>
  <si>
    <t>bcolyott@opaafood.com</t>
  </si>
  <si>
    <t>Amy Rowden</t>
  </si>
  <si>
    <t>(573) 422-3240</t>
  </si>
  <si>
    <t>arowden@viennaeagles.org</t>
  </si>
  <si>
    <t>Whitney Sooter</t>
  </si>
  <si>
    <t>(573) 859-3800</t>
  </si>
  <si>
    <t>wsooter@opaafood.com</t>
  </si>
  <si>
    <t>Kathy Hale</t>
  </si>
  <si>
    <t>(573) 422-3375</t>
  </si>
  <si>
    <t>khale@visitationip.org</t>
  </si>
  <si>
    <t>Sydney Copenhaver</t>
  </si>
  <si>
    <t>(573) 439-5913</t>
  </si>
  <si>
    <t>scopenhaver@marion.k12.mo.us</t>
  </si>
  <si>
    <t>(573) 629-5277</t>
  </si>
  <si>
    <t>gosneyl@palmyra.k12.mo.us</t>
  </si>
  <si>
    <t>Ashley Gottman</t>
  </si>
  <si>
    <t>(573) 221-2378</t>
  </si>
  <si>
    <t>agottman@hannibal.k12.mo.us</t>
  </si>
  <si>
    <t>Debra Pierceall</t>
  </si>
  <si>
    <t>(573) 221-0456</t>
  </si>
  <si>
    <t>slee@myholyfamily.com</t>
  </si>
  <si>
    <t>Cheryl Mack</t>
  </si>
  <si>
    <t>(573) 221-0615</t>
  </si>
  <si>
    <t>kcheadle@stjohnshannibal.org</t>
  </si>
  <si>
    <t>Terry Bomgardner</t>
  </si>
  <si>
    <t>(660) 382-4214</t>
  </si>
  <si>
    <t>terryb@northmercer.k12.mo.us</t>
  </si>
  <si>
    <t>Sylvia Pauley</t>
  </si>
  <si>
    <t>(660) 748-3335</t>
  </si>
  <si>
    <t>spauley@tigertown.k12.mo.us</t>
  </si>
  <si>
    <t>Shawndra Taylor</t>
  </si>
  <si>
    <t>(573) 434-1614</t>
  </si>
  <si>
    <t>shawndra.taylor@eldonmustangs.org</t>
  </si>
  <si>
    <t>Tina Spencer</t>
  </si>
  <si>
    <t>(573) 369-2375</t>
  </si>
  <si>
    <t>tspencer@tuscumbialions.k12.mo.us</t>
  </si>
  <si>
    <t>Liz Johnson</t>
  </si>
  <si>
    <t>(573) 493-2246</t>
  </si>
  <si>
    <t>lizj@ste.k12.mo.us</t>
  </si>
  <si>
    <t>Kimberly Whittle</t>
  </si>
  <si>
    <t>(573) 348-0004</t>
  </si>
  <si>
    <t>whittlek@osageschools.org</t>
  </si>
  <si>
    <t>HOLLY HENDERSON</t>
  </si>
  <si>
    <t>(573) 793-6818</t>
  </si>
  <si>
    <t>hollyh@iberia.k12.mo.us</t>
  </si>
  <si>
    <t>Cindy Lepper</t>
  </si>
  <si>
    <t>(573) 498-3574</t>
  </si>
  <si>
    <t>clepper@olosschool.org</t>
  </si>
  <si>
    <t>Jennifer Jones</t>
  </si>
  <si>
    <t>(573) 427-8869</t>
  </si>
  <si>
    <t>jennifer.jones@eastprairie.org</t>
  </si>
  <si>
    <t>Catrina Woodworth</t>
  </si>
  <si>
    <t>(573) 683-3761</t>
  </si>
  <si>
    <t>cwoodworth@charleston.k12.mo.us</t>
  </si>
  <si>
    <t>Kate Klein</t>
  </si>
  <si>
    <t>(573) 796-2161</t>
  </si>
  <si>
    <t>kate.klein@californiak12.org</t>
  </si>
  <si>
    <t>Yolanda Fisher</t>
  </si>
  <si>
    <t>(660) 489-2213</t>
  </si>
  <si>
    <t>fishery@highpointr3.com</t>
  </si>
  <si>
    <t>Tracey Bieri</t>
  </si>
  <si>
    <t>(660) 458-6271</t>
  </si>
  <si>
    <t>admin@lathambraves.com</t>
  </si>
  <si>
    <t>Melissa Fields</t>
  </si>
  <si>
    <t>(660) 433-5528</t>
  </si>
  <si>
    <t>mfields@opaafood.com</t>
  </si>
  <si>
    <t>Crystal Davenport</t>
  </si>
  <si>
    <t>(660) 849-2141</t>
  </si>
  <si>
    <t>davenportc@jamestown.k12.mo.us</t>
  </si>
  <si>
    <t>Carrie Long</t>
  </si>
  <si>
    <t>(573) 787-3511</t>
  </si>
  <si>
    <t>clong@clarksburg.k12.mo.us</t>
  </si>
  <si>
    <t>Lisa Knipp</t>
  </si>
  <si>
    <t>(660) 433-2232</t>
  </si>
  <si>
    <t>ldknipp@saintandrewpirates.com</t>
  </si>
  <si>
    <t>Terri Cox</t>
  </si>
  <si>
    <t>(660) 291-8583</t>
  </si>
  <si>
    <t>tcox@middlegrove.k12.mo.us</t>
  </si>
  <si>
    <t>Billie Jo Whelan</t>
  </si>
  <si>
    <t>(573) 735-4631</t>
  </si>
  <si>
    <t>bwhelan@monroe.k12.mo.us</t>
  </si>
  <si>
    <t>Donna Arends</t>
  </si>
  <si>
    <t>(660) 266-3412</t>
  </si>
  <si>
    <t>darends@hollidayschool.com</t>
  </si>
  <si>
    <t>Rita Herron</t>
  </si>
  <si>
    <t>(660) 651-6738</t>
  </si>
  <si>
    <t>rherron@opaafood.com</t>
  </si>
  <si>
    <t>Tina Erwin</t>
  </si>
  <si>
    <t>(660) 289-0970</t>
  </si>
  <si>
    <t>terwin@opaafood.com</t>
  </si>
  <si>
    <t>Sally Lemongelli</t>
  </si>
  <si>
    <t>(573) 231-6980</t>
  </si>
  <si>
    <t>sallylemo@gmail.com</t>
  </si>
  <si>
    <t>(573) 684-2428</t>
  </si>
  <si>
    <t>Brandy Grote</t>
  </si>
  <si>
    <t>(573) 470-2595</t>
  </si>
  <si>
    <t>bgrote@opaafood.com</t>
  </si>
  <si>
    <t>Jessica Dixon</t>
  </si>
  <si>
    <t>(573) 377-2217</t>
  </si>
  <si>
    <t>jessica.dixon@mcr1.us</t>
  </si>
  <si>
    <t>Jackie Kennedy</t>
  </si>
  <si>
    <t>(573) 378-4697</t>
  </si>
  <si>
    <t>morgancountyfsd@taher.com</t>
  </si>
  <si>
    <t>Ann Midgett</t>
  </si>
  <si>
    <t>(573) 396-5568</t>
  </si>
  <si>
    <t>Amidgett@risco.k12.mo.us</t>
  </si>
  <si>
    <t>Sidney Williams</t>
  </si>
  <si>
    <t>(573) 379-5706</t>
  </si>
  <si>
    <t>swilliams@opaafood.com</t>
  </si>
  <si>
    <t>Kristie Hewitt</t>
  </si>
  <si>
    <t>(573) 448-3447</t>
  </si>
  <si>
    <t>khewitt@gideon.k12.mo.us</t>
  </si>
  <si>
    <t>Adrianne Steimle</t>
  </si>
  <si>
    <t>(573) 688-2161</t>
  </si>
  <si>
    <t>lsteimle@opaafood.com</t>
  </si>
  <si>
    <t>Stephen Nokes</t>
  </si>
  <si>
    <t>(417) 472-6231</t>
  </si>
  <si>
    <t>nokess@eastnewton.org</t>
  </si>
  <si>
    <t>ANGIE SMITH</t>
  </si>
  <si>
    <t>(417) 325-5189</t>
  </si>
  <si>
    <t>ASMITH9@DIAMONDWILDCATS.ORG</t>
  </si>
  <si>
    <t>(417) 845-3111</t>
  </si>
  <si>
    <t>Heidi Boyer</t>
  </si>
  <si>
    <t>(417) 776-2585</t>
  </si>
  <si>
    <t>hboyer@senecar7.com</t>
  </si>
  <si>
    <t>Carole McDaniel</t>
  </si>
  <si>
    <t>(417) 451-8603</t>
  </si>
  <si>
    <t>mcdanielcarole@neoshosd.org</t>
  </si>
  <si>
    <t>Mike Hollingsworth</t>
  </si>
  <si>
    <t>(660) 939-2137</t>
  </si>
  <si>
    <t>mhollingsworth@nodholt.org</t>
  </si>
  <si>
    <t>Norma Bragg</t>
  </si>
  <si>
    <t>(660) 725-4613</t>
  </si>
  <si>
    <t>nbragg@wnrockets.com</t>
  </si>
  <si>
    <t>Kristen OCallaghan</t>
  </si>
  <si>
    <t>(660) 937-3125</t>
  </si>
  <si>
    <t>kitchen@nen.k12.mo.us</t>
  </si>
  <si>
    <t>Deanna Cozine</t>
  </si>
  <si>
    <t>(660) 944-2316</t>
  </si>
  <si>
    <t>dcozine@jc123.k12.mo.us</t>
  </si>
  <si>
    <t>Lynette Berg</t>
  </si>
  <si>
    <t>(660) 778-3411</t>
  </si>
  <si>
    <t>lberg@nnr6.org</t>
  </si>
  <si>
    <t>Steve Klotz</t>
  </si>
  <si>
    <t>(660) 562-3255</t>
  </si>
  <si>
    <t>klotz@maryviller2.com</t>
  </si>
  <si>
    <t>Pam Bledsoe</t>
  </si>
  <si>
    <t>(660) 652-3715</t>
  </si>
  <si>
    <t>pam.bledsoe@southnodaway.k12.mo.us</t>
  </si>
  <si>
    <t>Spencer Miller</t>
  </si>
  <si>
    <t>(660) 582-3833</t>
  </si>
  <si>
    <t>smiller@stgregorysschool.org</t>
  </si>
  <si>
    <t>LaWanda Johnson</t>
  </si>
  <si>
    <t>(417) 938-4211</t>
  </si>
  <si>
    <t>ljohnson@couchk12.com</t>
  </si>
  <si>
    <t>Nina Crase</t>
  </si>
  <si>
    <t>(417) 264-4600</t>
  </si>
  <si>
    <t>ncrase@thayer.k12.mo.us</t>
  </si>
  <si>
    <t>Teresa Green</t>
  </si>
  <si>
    <t>(417) 867-5601</t>
  </si>
  <si>
    <t>green@koshk12.org</t>
  </si>
  <si>
    <t>Amber Sisco</t>
  </si>
  <si>
    <t>(417) 778-7217</t>
  </si>
  <si>
    <t>ambersisco@alton.k12.mo.us</t>
  </si>
  <si>
    <t>Melinda Porter</t>
  </si>
  <si>
    <t>(573) 763-5666</t>
  </si>
  <si>
    <t>porterm@osager1.com</t>
  </si>
  <si>
    <t>Kelley Crouse</t>
  </si>
  <si>
    <t>(573) 897-4226</t>
  </si>
  <si>
    <t>crousek@linn.k12.mo.us</t>
  </si>
  <si>
    <t>Shelly Trube</t>
  </si>
  <si>
    <t>(573) 455-2375</t>
  </si>
  <si>
    <t>trubes@fatimacomets.org</t>
  </si>
  <si>
    <t>Deborah Peters</t>
  </si>
  <si>
    <t>(573) 897-3645</t>
  </si>
  <si>
    <t>lgrellner@saint-george-parish.org</t>
  </si>
  <si>
    <t>Geraldine Wieberg</t>
  </si>
  <si>
    <t>(573) 744-5200</t>
  </si>
  <si>
    <t>gwieberg@holyfamilyfreeburg.com</t>
  </si>
  <si>
    <t>Debby Jaegers</t>
  </si>
  <si>
    <t>(573) 897-3516</t>
  </si>
  <si>
    <t>debbyjaegers@hotmail.com</t>
  </si>
  <si>
    <t>Lucy Luebbering</t>
  </si>
  <si>
    <t>(573) 455-2339</t>
  </si>
  <si>
    <t>sjcafeteria@stjosephwestphalia.org</t>
  </si>
  <si>
    <t>Donna Baysinger</t>
  </si>
  <si>
    <t>(573) 744-5898</t>
  </si>
  <si>
    <t>dreinkemeyer@schoolsacredheartrf.com</t>
  </si>
  <si>
    <t>Melissa Reichert</t>
  </si>
  <si>
    <t>(417) 265-3212</t>
  </si>
  <si>
    <t>melissareichertcook1@gmail.com</t>
  </si>
  <si>
    <t>Kristi Edens</t>
  </si>
  <si>
    <t>(417) 284-7333</t>
  </si>
  <si>
    <t>kedens@bakersfield.k12.mo.us</t>
  </si>
  <si>
    <t>Cindy Potter</t>
  </si>
  <si>
    <t>(417) 679-4200</t>
  </si>
  <si>
    <t>cpotter@gainesville.k12.mo.us</t>
  </si>
  <si>
    <t>Deanna Frazier</t>
  </si>
  <si>
    <t>(417) 261-2346</t>
  </si>
  <si>
    <t>dfrazier@dora.org</t>
  </si>
  <si>
    <t>Debi Hutton</t>
  </si>
  <si>
    <t>(417) 273-4274</t>
  </si>
  <si>
    <t>dhutton@lutieschool.com</t>
  </si>
  <si>
    <t>Kim Emmons</t>
  </si>
  <si>
    <t>(573) 628-3471</t>
  </si>
  <si>
    <t>kemmons@northpem.k12.mo.us</t>
  </si>
  <si>
    <t>CARLANDRIA CARTER</t>
  </si>
  <si>
    <t>(573) 359-6500</t>
  </si>
  <si>
    <t>haytifsd@taher.com</t>
  </si>
  <si>
    <t>(573) 333-1856</t>
  </si>
  <si>
    <t>jputman@opaafood.com</t>
  </si>
  <si>
    <t>Brooke Alexander</t>
  </si>
  <si>
    <t>(573) 695-3165</t>
  </si>
  <si>
    <t>bbattles@cooter.k12.mo.us</t>
  </si>
  <si>
    <t>Shonta Smith</t>
  </si>
  <si>
    <t>(573) 695-4781</t>
  </si>
  <si>
    <t>ssmith@southpemiscot.com</t>
  </si>
  <si>
    <t>Pam Robinson</t>
  </si>
  <si>
    <t>(573) 757-6648</t>
  </si>
  <si>
    <t>probinson@deltac7.k12.mo.us</t>
  </si>
  <si>
    <t>Kristy Joyner</t>
  </si>
  <si>
    <t>(573) 333-6100</t>
  </si>
  <si>
    <t>CaruthersvilleFSD@Taher.com</t>
  </si>
  <si>
    <t>Debra Baer</t>
  </si>
  <si>
    <t>(573) 547-7500</t>
  </si>
  <si>
    <t>dbaer@pcsd32.com</t>
  </si>
  <si>
    <t>Celeste Wunderlich</t>
  </si>
  <si>
    <t>(573) 824-5857</t>
  </si>
  <si>
    <t>cwunderlich@altenburgps.eduk12.net</t>
  </si>
  <si>
    <t>Sara Grebing</t>
  </si>
  <si>
    <t>(573) 824-5218</t>
  </si>
  <si>
    <t>united.in.christ@att.net</t>
  </si>
  <si>
    <t>Heidi Walbourn</t>
  </si>
  <si>
    <t>(660) 827-0772</t>
  </si>
  <si>
    <t>hwalbourn@nwmustangs.org</t>
  </si>
  <si>
    <t>Carrie Harrison</t>
  </si>
  <si>
    <t>(660) 347-5621</t>
  </si>
  <si>
    <t>charrison@lmvikings.org</t>
  </si>
  <si>
    <t>Valerie Schultz</t>
  </si>
  <si>
    <t>(660) 343-5316</t>
  </si>
  <si>
    <t>schultzv@smithton.k12.mo.us</t>
  </si>
  <si>
    <t>Deana Gulyayev</t>
  </si>
  <si>
    <t>(660) 527-3315</t>
  </si>
  <si>
    <t>gulyayevd@grtigers.net</t>
  </si>
  <si>
    <t>Leah Russell</t>
  </si>
  <si>
    <t>(660) 826-5385</t>
  </si>
  <si>
    <t>lrussell@pettisr12.k12.mo.us</t>
  </si>
  <si>
    <t>Debra Wenig</t>
  </si>
  <si>
    <t>(660) 829-6346</t>
  </si>
  <si>
    <t>wenigd@sedalia200.org</t>
  </si>
  <si>
    <t>Betsy Gerke</t>
  </si>
  <si>
    <t>(660) 827-3800</t>
  </si>
  <si>
    <t>cafeteria@gogremlins.com</t>
  </si>
  <si>
    <t>Linda Webster</t>
  </si>
  <si>
    <t>(573) 261-3712</t>
  </si>
  <si>
    <t>lwebster@stjschools.org</t>
  </si>
  <si>
    <t>Rachel Headrick</t>
  </si>
  <si>
    <t>(573) 762-3666</t>
  </si>
  <si>
    <t>rheadrick@opaafood.com</t>
  </si>
  <si>
    <t>Christy Craft</t>
  </si>
  <si>
    <t>(573) 458-0130</t>
  </si>
  <si>
    <t>ccraft@rolla31.org</t>
  </si>
  <si>
    <t>Dora Greer</t>
  </si>
  <si>
    <t>(573) 435-6293</t>
  </si>
  <si>
    <t>dgreer@pcr3.k12.mo.us</t>
  </si>
  <si>
    <t>Whitney Keith</t>
  </si>
  <si>
    <t>(573) 324-5341</t>
  </si>
  <si>
    <t>wkeith@opaafood.com</t>
  </si>
  <si>
    <t>Jill Reid</t>
  </si>
  <si>
    <t>(573) 242-3546</t>
  </si>
  <si>
    <t>reidj@clopton.k12.mo.us</t>
  </si>
  <si>
    <t>Leslie Lovell</t>
  </si>
  <si>
    <t>(573) 754-5412</t>
  </si>
  <si>
    <t>llovell@bonclbluejays.com</t>
  </si>
  <si>
    <t>Christy Anderson</t>
  </si>
  <si>
    <t>(573) 754-4261</t>
  </si>
  <si>
    <t>andersonc@louisiana.k12.mo.us</t>
  </si>
  <si>
    <t>Brenda Adams</t>
  </si>
  <si>
    <t>(573) 324-2166</t>
  </si>
  <si>
    <t>brendaadams2015@yahoo.com</t>
  </si>
  <si>
    <t>(816) 450-3344</t>
  </si>
  <si>
    <t>sondra.stubbs@nppanthers.org</t>
  </si>
  <si>
    <t>Laura West</t>
  </si>
  <si>
    <t>(816) 640-2218</t>
  </si>
  <si>
    <t>westj@wpsd.net</t>
  </si>
  <si>
    <t>Chelsea Brotherton</t>
  </si>
  <si>
    <t>(816) 858-2036</t>
  </si>
  <si>
    <t>chelsea.brotherton@sfellc.org</t>
  </si>
  <si>
    <t>Grennan Sims</t>
  </si>
  <si>
    <t>(816) 359-4090</t>
  </si>
  <si>
    <t>simsg@parkhill.k12.mo.us</t>
  </si>
  <si>
    <t>Leslie Cervantes</t>
  </si>
  <si>
    <t>(816) 741-5400</t>
  </si>
  <si>
    <t>lcervantes@sttheresenorth.org</t>
  </si>
  <si>
    <t>Jarod Rowley</t>
  </si>
  <si>
    <t>(417) 326-5228</t>
  </si>
  <si>
    <t>jarodrowley@bolivarschools.org</t>
  </si>
  <si>
    <t>Leah Jo Shuler</t>
  </si>
  <si>
    <t>(417) 654-2232</t>
  </si>
  <si>
    <t>lshuler@fairplay.k12.mo.us</t>
  </si>
  <si>
    <t>Stacy Phillips</t>
  </si>
  <si>
    <t>(417) 445-3534</t>
  </si>
  <si>
    <t>sphillips@halfwayschools.org</t>
  </si>
  <si>
    <t>Rachel Jones</t>
  </si>
  <si>
    <t>(417) 754-2221</t>
  </si>
  <si>
    <t>rachel.jones@humansville.k12.mo.us</t>
  </si>
  <si>
    <t>Sandra Pipenhagen</t>
  </si>
  <si>
    <t>(417) 376-2255</t>
  </si>
  <si>
    <t>spipenhagen@mcestaff.com</t>
  </si>
  <si>
    <t>Ginger Mincks</t>
  </si>
  <si>
    <t>(417) 267-2271</t>
  </si>
  <si>
    <t>gmincks@phr6.org</t>
  </si>
  <si>
    <t>Vaness Brown</t>
  </si>
  <si>
    <t>(573) 765-3241</t>
  </si>
  <si>
    <t>vbrown@richlandbears.us</t>
  </si>
  <si>
    <t>Franz Gruidl</t>
  </si>
  <si>
    <t>(573) 765-3716</t>
  </si>
  <si>
    <t>fgruidl@laqueyhornets.us</t>
  </si>
  <si>
    <t>Ryan Murphy</t>
  </si>
  <si>
    <t>(573) 842-2099</t>
  </si>
  <si>
    <t>rmurphy@opaafood.com</t>
  </si>
  <si>
    <t>Tracey Bremer</t>
  </si>
  <si>
    <t>(573) 759-7163</t>
  </si>
  <si>
    <t>tbremer@dixonr1.com</t>
  </si>
  <si>
    <t>Beckie Wells</t>
  </si>
  <si>
    <t>(573) 736-5000</t>
  </si>
  <si>
    <t>bwells@crockerschools.org</t>
  </si>
  <si>
    <t>Sarah Bradshaw</t>
  </si>
  <si>
    <t>(660) 947-3361</t>
  </si>
  <si>
    <t>sbradshaw@putnamcountyr1.net</t>
  </si>
  <si>
    <t>JEANNA Arch</t>
  </si>
  <si>
    <t>(573) 267-3397</t>
  </si>
  <si>
    <t>jarch@rallsr2.k12.mo.us</t>
  </si>
  <si>
    <t>Tylene Watkins</t>
  </si>
  <si>
    <t>(660) 998-4042</t>
  </si>
  <si>
    <t>twatkins@opaafood.com</t>
  </si>
  <si>
    <t>Stephanie Sanders</t>
  </si>
  <si>
    <t>(660) 263-8475</t>
  </si>
  <si>
    <t>mwyatt@renick.k12.mo.us</t>
  </si>
  <si>
    <t>Kathy Henry</t>
  </si>
  <si>
    <t>(660) 456-7277</t>
  </si>
  <si>
    <t>khenry@higbeeschool.com</t>
  </si>
  <si>
    <t>Teresa McAdams</t>
  </si>
  <si>
    <t>(660) 277-3666</t>
  </si>
  <si>
    <t>tmcadams@westran.k12.mo.us</t>
  </si>
  <si>
    <t>(660) 269-9074</t>
  </si>
  <si>
    <t>RONDA STOECKLEIN</t>
  </si>
  <si>
    <t>(660) 263-5500</t>
  </si>
  <si>
    <t>rstoecklein@spxmoberly.eduk12.net</t>
  </si>
  <si>
    <t>Rebecca Neff</t>
  </si>
  <si>
    <t>(816) 580-7270</t>
  </si>
  <si>
    <t>neffr@lawsoncardinals.org</t>
  </si>
  <si>
    <t>Brenda Richardson</t>
  </si>
  <si>
    <t>(816) 770-3922</t>
  </si>
  <si>
    <t>brichardson@orrick.k12.mo.us</t>
  </si>
  <si>
    <t>Shannon Minor</t>
  </si>
  <si>
    <t>(660) 398-4394</t>
  </si>
  <si>
    <t>sminor@hardin-central.org</t>
  </si>
  <si>
    <t>Jeff Southwick</t>
  </si>
  <si>
    <t>(816) 776-6912</t>
  </si>
  <si>
    <t>jsouthwick@richmondspartans.org</t>
  </si>
  <si>
    <t>Susan Greenlee</t>
  </si>
  <si>
    <t>(573) 648-2285</t>
  </si>
  <si>
    <t>sgreenlee@ces.k12.mo.us</t>
  </si>
  <si>
    <t>Keria Morton</t>
  </si>
  <si>
    <t>(573) 663-3591</t>
  </si>
  <si>
    <t>kmorton@ewhippets.com</t>
  </si>
  <si>
    <t>Amy Martin</t>
  </si>
  <si>
    <t>(573) 689-2211</t>
  </si>
  <si>
    <t>amy.martin@bunkerr3.k12.mo.us</t>
  </si>
  <si>
    <t>James Burns</t>
  </si>
  <si>
    <t>(573) 637-2201</t>
  </si>
  <si>
    <t>jburns@lesterville.k12.mo.us</t>
  </si>
  <si>
    <t>Stacey Roach</t>
  </si>
  <si>
    <t>(573) 399-2505</t>
  </si>
  <si>
    <t>staceyroach@naylor.k12.mo.us</t>
  </si>
  <si>
    <t>Hope Vaughn</t>
  </si>
  <si>
    <t>(573) 996-3667</t>
  </si>
  <si>
    <t>hope.vaughn@compass-usa.com</t>
  </si>
  <si>
    <t>Karen Johnson</t>
  </si>
  <si>
    <t>(573) 996-7118</t>
  </si>
  <si>
    <t>karen@lonestar.k12.mo.us</t>
  </si>
  <si>
    <t>Sara Barfield</t>
  </si>
  <si>
    <t>(573) 255-3213</t>
  </si>
  <si>
    <t>sara_barfield@yahoo.com</t>
  </si>
  <si>
    <t>Paul Becker</t>
  </si>
  <si>
    <t>(636) 272-0016</t>
  </si>
  <si>
    <t>pbecker@fz.k12.mo.us</t>
  </si>
  <si>
    <t>Marilyn Colvin</t>
  </si>
  <si>
    <t>(636) 851-6017</t>
  </si>
  <si>
    <t>Marilyn.colvin@sodexo.com</t>
  </si>
  <si>
    <t>Gwen Doyle</t>
  </si>
  <si>
    <t>(636) 327-3858</t>
  </si>
  <si>
    <t>gwendoyle@wsdr4.org</t>
  </si>
  <si>
    <t>Michelle Fohey</t>
  </si>
  <si>
    <t>(636) 443-4016</t>
  </si>
  <si>
    <t>mfohey@stcharlessd.org</t>
  </si>
  <si>
    <t>Julie Parrish</t>
  </si>
  <si>
    <t>(636) 695-8401</t>
  </si>
  <si>
    <t>jparrish@ofr5.com</t>
  </si>
  <si>
    <t>Chris Romans</t>
  </si>
  <si>
    <t>(636) 946-0051</t>
  </si>
  <si>
    <t>cromans@immanuelstcharles.org</t>
  </si>
  <si>
    <t>Bridget Mount</t>
  </si>
  <si>
    <t>(660) 476-2161</t>
  </si>
  <si>
    <t>bfennewald@appletoncity.k12.mo.us</t>
  </si>
  <si>
    <t>Lexie Wallace</t>
  </si>
  <si>
    <t>(417) 646-2376</t>
  </si>
  <si>
    <t>lexscott@roscoeschool.org</t>
  </si>
  <si>
    <t>Diane Strange</t>
  </si>
  <si>
    <t>(417) 644-2223</t>
  </si>
  <si>
    <t>distrange@lakeland.k12.mo.us</t>
  </si>
  <si>
    <t>Jana Williams</t>
  </si>
  <si>
    <t>(417) 646-8144</t>
  </si>
  <si>
    <t>jwilliams@osceola.k12.mo.us</t>
  </si>
  <si>
    <t>Sandra Stark</t>
  </si>
  <si>
    <t>(573) 734-6111</t>
  </si>
  <si>
    <t>sstark@bismarckr5.org</t>
  </si>
  <si>
    <t>Erin Crites</t>
  </si>
  <si>
    <t>(573) 701-1300</t>
  </si>
  <si>
    <t>ecrites@farmington.k12.mo.us</t>
  </si>
  <si>
    <t>Paul Schulze</t>
  </si>
  <si>
    <t>(573) 431-3300</t>
  </si>
  <si>
    <t>pschulze@ncsd.k12.mo.us</t>
  </si>
  <si>
    <t>Tammy Johnson</t>
  </si>
  <si>
    <t>(573) 431-2616</t>
  </si>
  <si>
    <t>tjohnson@centralr3.org</t>
  </si>
  <si>
    <t>Danny Voyles</t>
  </si>
  <si>
    <t>(573) 562-7558</t>
  </si>
  <si>
    <t>svoyles@wcr4.org</t>
  </si>
  <si>
    <t>Jordon Mueller</t>
  </si>
  <si>
    <t>(573) 883-4500</t>
  </si>
  <si>
    <t>jmueller@sgdragons.org</t>
  </si>
  <si>
    <t>Pam Russell</t>
  </si>
  <si>
    <t>(314) 953-5990</t>
  </si>
  <si>
    <t>prussell1@hazelwoodschools.org</t>
  </si>
  <si>
    <t>TODD HOROSEWSKI</t>
  </si>
  <si>
    <t>(314) 687-1961</t>
  </si>
  <si>
    <t>THOROSEWSKI@FERGFLOR.ORG</t>
  </si>
  <si>
    <t>Audrey Westrich</t>
  </si>
  <si>
    <t>(314) 213-8135</t>
  </si>
  <si>
    <t>awestrich@psdr3.org</t>
  </si>
  <si>
    <t>Carmen Fischer</t>
  </si>
  <si>
    <t>(636) 733-3251</t>
  </si>
  <si>
    <t>fischercarmen@rsdmo.org</t>
  </si>
  <si>
    <t>Rachel Scheffing</t>
  </si>
  <si>
    <t>(314) 213-6100</t>
  </si>
  <si>
    <t>Rachel.Scheffing@kirkwoodschools.org</t>
  </si>
  <si>
    <t>Alfredo Cartagena</t>
  </si>
  <si>
    <t>(314) 729-2482</t>
  </si>
  <si>
    <t>alfredocartagena@lindberghschools.ws</t>
  </si>
  <si>
    <t>Katie Gegg</t>
  </si>
  <si>
    <t>(314) 467-5254</t>
  </si>
  <si>
    <t>geggk@msdr9.org</t>
  </si>
  <si>
    <t>Patty Bedborough</t>
  </si>
  <si>
    <t>(314) 415-8005</t>
  </si>
  <si>
    <t>pbedborough@parkwayschools.net</t>
  </si>
  <si>
    <t>Angela Roche</t>
  </si>
  <si>
    <t>(314) 633-5984</t>
  </si>
  <si>
    <t>aroche@afftonschools.net</t>
  </si>
  <si>
    <t>Jennifer Schira</t>
  </si>
  <si>
    <t>(314) 256-8660</t>
  </si>
  <si>
    <t>jschira@bayless.k12.mo.us</t>
  </si>
  <si>
    <t>Lauren Steffens</t>
  </si>
  <si>
    <t>(314) 962-3837</t>
  </si>
  <si>
    <t>lsteffens@brentwoodmoschools.org</t>
  </si>
  <si>
    <t>Octavio Pino</t>
  </si>
  <si>
    <t>(314) 854-6641</t>
  </si>
  <si>
    <t>octaviopino@claytonschools.net</t>
  </si>
  <si>
    <t>Robin Sutton</t>
  </si>
  <si>
    <t>(314) 544-1300</t>
  </si>
  <si>
    <t>robin.sutton@compass-usa.com</t>
  </si>
  <si>
    <t>Edith Crossland</t>
  </si>
  <si>
    <t>(314) 653-8119</t>
  </si>
  <si>
    <t>crossland-edith@aramark.com</t>
  </si>
  <si>
    <t>Maggie Holtzmann</t>
  </si>
  <si>
    <t>(314) 983-5443</t>
  </si>
  <si>
    <t>maggie.holtzmann@compass-usa.com</t>
  </si>
  <si>
    <t>Michael Dittrich</t>
  </si>
  <si>
    <t>(314) 446-1708</t>
  </si>
  <si>
    <t>michael.dittrich@mrhschools.net</t>
  </si>
  <si>
    <t>Alexandra moore</t>
  </si>
  <si>
    <t>(314) 504-5215</t>
  </si>
  <si>
    <t>amoore@normandysc.org</t>
  </si>
  <si>
    <t>Deana Hill</t>
  </si>
  <si>
    <t>(314) 493-6095</t>
  </si>
  <si>
    <t>hilld@ritenourschools.org</t>
  </si>
  <si>
    <t>Janee Outlaw</t>
  </si>
  <si>
    <t>(314) 869-2505</t>
  </si>
  <si>
    <t>joutlaw@rgsd.k12.mo.us</t>
  </si>
  <si>
    <t>Amelia Hammerstone</t>
  </si>
  <si>
    <t>(314) 290-4068</t>
  </si>
  <si>
    <t>amelia.hammerstone@Compass-USA.Com</t>
  </si>
  <si>
    <t>Kelly Lowe</t>
  </si>
  <si>
    <t>(636) 923-3646</t>
  </si>
  <si>
    <t>Klowe@vp.k12.mo.us</t>
  </si>
  <si>
    <t>Brittany Richars</t>
  </si>
  <si>
    <t>(314) 918-4156</t>
  </si>
  <si>
    <t>brittany.richars@compass-usa.com</t>
  </si>
  <si>
    <t>Dina Strader</t>
  </si>
  <si>
    <t>(314) 989-7727</t>
  </si>
  <si>
    <t>dstrader@ssdmo.org</t>
  </si>
  <si>
    <t>Jennifer Kassel</t>
  </si>
  <si>
    <t>(314) 822-7774</t>
  </si>
  <si>
    <t>jkassel@ccls-stlouis.org</t>
  </si>
  <si>
    <t>Sarah Geiger</t>
  </si>
  <si>
    <t>(314) 867-6564</t>
  </si>
  <si>
    <t>geiger.sarah@gmail.com</t>
  </si>
  <si>
    <t>Mary DeVasto</t>
  </si>
  <si>
    <t>(314) 822-2771</t>
  </si>
  <si>
    <t>mdevasto@stpaulsdesperes.org</t>
  </si>
  <si>
    <t>Jennifer Howland</t>
  </si>
  <si>
    <t>(314) 353-9242</t>
  </si>
  <si>
    <t>salemcooks@slcas.org</t>
  </si>
  <si>
    <t>Rochelle Hammond</t>
  </si>
  <si>
    <t>(314) 838-7400</t>
  </si>
  <si>
    <t>blossomwood98@sbcglobal.net</t>
  </si>
  <si>
    <t>LaPiffany Pelc</t>
  </si>
  <si>
    <t>(314) 736-8011</t>
  </si>
  <si>
    <t>lpmilton@ncfstl.org</t>
  </si>
  <si>
    <t>Kimberly Townsend</t>
  </si>
  <si>
    <t>(314) 492-2301</t>
  </si>
  <si>
    <t>ktownsend@tlsstl.org</t>
  </si>
  <si>
    <t>Jacob Reiner</t>
  </si>
  <si>
    <t>(660) 852-3269</t>
  </si>
  <si>
    <t>jreiner@miami.k12.mo.us</t>
  </si>
  <si>
    <t>Whitney Thompson</t>
  </si>
  <si>
    <t>(660) 529-2481</t>
  </si>
  <si>
    <t>wthompson@orearvilletigers.k12.mo.us</t>
  </si>
  <si>
    <t>Aaron Feagan</t>
  </si>
  <si>
    <t>(660) 595-2371</t>
  </si>
  <si>
    <t>superintendent@maltabend.k12.mo.us</t>
  </si>
  <si>
    <t>Lisa Sims</t>
  </si>
  <si>
    <t>(660) 837-3400</t>
  </si>
  <si>
    <t>lsims@hardeman.k12.mo.us</t>
  </si>
  <si>
    <t>Brenda Butler</t>
  </si>
  <si>
    <t>(660) 784-2225</t>
  </si>
  <si>
    <t>bbutler@gilliamschools.com</t>
  </si>
  <si>
    <t>Jennifer Marquess</t>
  </si>
  <si>
    <t>(660) 886-7414</t>
  </si>
  <si>
    <t>jmarquess@marshallowls.com</t>
  </si>
  <si>
    <t>Nicole Hill</t>
  </si>
  <si>
    <t>(660) 529-2278</t>
  </si>
  <si>
    <t>nhill@slaterschools.net</t>
  </si>
  <si>
    <t>Heather Rapp</t>
  </si>
  <si>
    <t>(660) 335-6341</t>
  </si>
  <si>
    <t>hrapp@sweetsprings.k12.mo.us</t>
  </si>
  <si>
    <t>Rhonda Hubbard</t>
  </si>
  <si>
    <t>(660) 886-6390</t>
  </si>
  <si>
    <t>rhohubbard@stpeterchurch-marshallmo.org</t>
  </si>
  <si>
    <t>MELINDA NEILL</t>
  </si>
  <si>
    <t>(660) 956-4125</t>
  </si>
  <si>
    <t>MNEILL@SCHUYLER.K12.MO.US</t>
  </si>
  <si>
    <t>Jessica Spray</t>
  </si>
  <si>
    <t>(660) 465-8901</t>
  </si>
  <si>
    <t>jspray@scotland.k12.mo.us</t>
  </si>
  <si>
    <t>Kelly McCutchen</t>
  </si>
  <si>
    <t>(573) 264-2131</t>
  </si>
  <si>
    <t>mccutchenk@scr1.org</t>
  </si>
  <si>
    <t>Crystal Gramlisch</t>
  </si>
  <si>
    <t>(573) 887-3226</t>
  </si>
  <si>
    <t>cgramlisch@chaffee.k12.mo.us</t>
  </si>
  <si>
    <t>Kara Ford</t>
  </si>
  <si>
    <t>(573) 545-3541</t>
  </si>
  <si>
    <t>ford-kara@aramark.com</t>
  </si>
  <si>
    <t>Elizabeth Hutson</t>
  </si>
  <si>
    <t>(573) 471-3511</t>
  </si>
  <si>
    <t>ehutson@scottcentral.k12.mo.us</t>
  </si>
  <si>
    <t>Nancy Glover</t>
  </si>
  <si>
    <t>(573) 472-8881</t>
  </si>
  <si>
    <t>nglover@freshideasfood.com</t>
  </si>
  <si>
    <t>Laura Orr</t>
  </si>
  <si>
    <t>(573) 545-3357</t>
  </si>
  <si>
    <t>lauraorr@kelsoc-7.k12.mo.us</t>
  </si>
  <si>
    <t>Liz Hutson</t>
  </si>
  <si>
    <t>(573) 262-2330</t>
  </si>
  <si>
    <t>ohsfoodservice@oran.k12.mo.us</t>
  </si>
  <si>
    <t>Martha Hopper</t>
  </si>
  <si>
    <t>(573) 164-4644</t>
  </si>
  <si>
    <t>mhopper@stakelso.eduk12.net</t>
  </si>
  <si>
    <t>Kacie Seabaugh</t>
  </si>
  <si>
    <t>(573) 262-3583</t>
  </si>
  <si>
    <t>gacafeteria@gmail.com</t>
  </si>
  <si>
    <t>Jennifer Rushing</t>
  </si>
  <si>
    <t>(573) 887-6711</t>
  </si>
  <si>
    <t>jrushing@staangels.eduk12.net</t>
  </si>
  <si>
    <t>Kim Gross</t>
  </si>
  <si>
    <t>(573) 264-2600</t>
  </si>
  <si>
    <t>kgross@stjoescottcity.eduk12.net</t>
  </si>
  <si>
    <t>Michelle Wallace</t>
  </si>
  <si>
    <t>(573) 325-8101</t>
  </si>
  <si>
    <t>mwallace@opaafood.com</t>
  </si>
  <si>
    <t>Eric Allen</t>
  </si>
  <si>
    <t>(573) 226-3252</t>
  </si>
  <si>
    <t>eric.allen@redwingsk12.org</t>
  </si>
  <si>
    <t>Ashley Parsons</t>
  </si>
  <si>
    <t>(573) 633-2410</t>
  </si>
  <si>
    <t>cooks@nshelby.k12.mo.us</t>
  </si>
  <si>
    <t>Shannan Gilbert</t>
  </si>
  <si>
    <t>(573) 588-4961</t>
  </si>
  <si>
    <t>sgilbert@cardinals.k12.mo.us</t>
  </si>
  <si>
    <t>Susan Hickson</t>
  </si>
  <si>
    <t>(573) 283-5310</t>
  </si>
  <si>
    <t>shickson@richland.k12.mo.us</t>
  </si>
  <si>
    <t>Angie Hess</t>
  </si>
  <si>
    <t>(573) 733-4444</t>
  </si>
  <si>
    <t>ahess@bellcity.k12.mo.us</t>
  </si>
  <si>
    <t>Tressa Barr</t>
  </si>
  <si>
    <t>(573) 722-3584</t>
  </si>
  <si>
    <t>tbarr@advancehornets.org</t>
  </si>
  <si>
    <t>Brandy Moore</t>
  </si>
  <si>
    <t>(573) 222-3762</t>
  </si>
  <si>
    <t>bmoore@puxico.k12.mo.us</t>
  </si>
  <si>
    <t>Leticia Roper</t>
  </si>
  <si>
    <t>(573) 568-4564</t>
  </si>
  <si>
    <t>lroper@opaafood.com</t>
  </si>
  <si>
    <t>Amy Adams</t>
  </si>
  <si>
    <t>(573) 614-1000</t>
  </si>
  <si>
    <t>aadams@dexter.k12.mo.us</t>
  </si>
  <si>
    <t>Laura Williams</t>
  </si>
  <si>
    <t>(573) 293-5333</t>
  </si>
  <si>
    <t>williamsl@bernie.k12.mo.us</t>
  </si>
  <si>
    <t>Christine Wagner</t>
  </si>
  <si>
    <t>(417) 369-3271</t>
  </si>
  <si>
    <t>cwagner@hurleytigers.org</t>
  </si>
  <si>
    <t>Linda Gregory</t>
  </si>
  <si>
    <t>(417) 880-6416</t>
  </si>
  <si>
    <t>gregoryk@galena.k12.mo.us</t>
  </si>
  <si>
    <t>Rachel Cook</t>
  </si>
  <si>
    <t>(417) 723-5300</t>
  </si>
  <si>
    <t>cookr@crane.k12.mo.us</t>
  </si>
  <si>
    <t>Jeff Westerhold</t>
  </si>
  <si>
    <t>(417) 272-8332</t>
  </si>
  <si>
    <t>jwesterhold@wolves.k12.mo.us</t>
  </si>
  <si>
    <t>Jessica Fugitt</t>
  </si>
  <si>
    <t>(417) 779-5332</t>
  </si>
  <si>
    <t>jfugitt@opaafood.com</t>
  </si>
  <si>
    <t>Angie Carmack</t>
  </si>
  <si>
    <t>(660) 874-4127</t>
  </si>
  <si>
    <t>acarmack@greencity.k12.mo.us</t>
  </si>
  <si>
    <t>Ali McCully</t>
  </si>
  <si>
    <t>(660) 265-4414</t>
  </si>
  <si>
    <t>amccully@milan.k12.mo.us</t>
  </si>
  <si>
    <t>Breana Millar</t>
  </si>
  <si>
    <t>(660) 794-2245</t>
  </si>
  <si>
    <t>bmillar@nhtigers.k12.mo.us</t>
  </si>
  <si>
    <t>Cindy Young</t>
  </si>
  <si>
    <t>(417) 796-2288</t>
  </si>
  <si>
    <t>Gnorwine@bradleyviller1.com</t>
  </si>
  <si>
    <t>Kayla Combs</t>
  </si>
  <si>
    <t>(417) 546-5803</t>
  </si>
  <si>
    <t>kayla.combs@taneyville.k12.mo.us</t>
  </si>
  <si>
    <t>Tim Russell</t>
  </si>
  <si>
    <t>(417) 546-6384</t>
  </si>
  <si>
    <t>trussell@forsythr3.k12.mo.us</t>
  </si>
  <si>
    <t>Jill Morey</t>
  </si>
  <si>
    <t>(417) 334-6541</t>
  </si>
  <si>
    <t>moreyj@branson.k12.mo.us</t>
  </si>
  <si>
    <t>Dustin Woods</t>
  </si>
  <si>
    <t>(417) 243-4045</t>
  </si>
  <si>
    <t>dwoods@hollisterschools.com</t>
  </si>
  <si>
    <t>Patti Turner</t>
  </si>
  <si>
    <t>(417) 348-0444</t>
  </si>
  <si>
    <t>patti.turner@kirbyvillebraves.org</t>
  </si>
  <si>
    <t>Catherine Oldenberg</t>
  </si>
  <si>
    <t>(417) 785-4323</t>
  </si>
  <si>
    <t>cathy@marktwain.k12.mo.us</t>
  </si>
  <si>
    <t>Kim Sperlazza</t>
  </si>
  <si>
    <t>(417) 967-2597</t>
  </si>
  <si>
    <t>ksperlazza@success.k12.mo.us</t>
  </si>
  <si>
    <t>Donna Crisp</t>
  </si>
  <si>
    <t>(417) 967-3024</t>
  </si>
  <si>
    <t>dcrisp@houston.k12.mo.us</t>
  </si>
  <si>
    <t>Sheri Stringer</t>
  </si>
  <si>
    <t>(417) 932-4929</t>
  </si>
  <si>
    <t>stringers@sville.k12.mo.us</t>
  </si>
  <si>
    <t>Samie Lewis</t>
  </si>
  <si>
    <t>(573) 674-2911</t>
  </si>
  <si>
    <t>slewis@licking.k12.mo.us</t>
  </si>
  <si>
    <t>Destiny Sutherland</t>
  </si>
  <si>
    <t>(417) 962-3153</t>
  </si>
  <si>
    <t>dsutherland@cabool.k12.mo.us</t>
  </si>
  <si>
    <t>Diane Norris</t>
  </si>
  <si>
    <t>(417) 458-3333</t>
  </si>
  <si>
    <t>dnorris@plato.k12.mo.us</t>
  </si>
  <si>
    <t>Shelly McFarlin</t>
  </si>
  <si>
    <t>(417) 457-6237</t>
  </si>
  <si>
    <t>mcfarlins@rville.k12.mo.us</t>
  </si>
  <si>
    <t>(417) 448-2020</t>
  </si>
  <si>
    <t>jdearinger@nevada.k12.mo.us</t>
  </si>
  <si>
    <t>Kim Reedy</t>
  </si>
  <si>
    <t>(417) 922-3211</t>
  </si>
  <si>
    <t>kreedy@bronaugh.k12.mo.us</t>
  </si>
  <si>
    <t>(417) 884-5111</t>
  </si>
  <si>
    <t>Janice Graves</t>
  </si>
  <si>
    <t>(417) 465-2221</t>
  </si>
  <si>
    <t>jgraves@nevc.k12.mo.us</t>
  </si>
  <si>
    <t>glen Oberle</t>
  </si>
  <si>
    <t>(636) 745-7200</t>
  </si>
  <si>
    <t>glen.oberle@wrightcity.k12.mo.us</t>
  </si>
  <si>
    <t>Debbie Linke</t>
  </si>
  <si>
    <t>(636) 456-6901</t>
  </si>
  <si>
    <t>linkeda@warrencor3.k12.mo.us</t>
  </si>
  <si>
    <t>Leta Lute</t>
  </si>
  <si>
    <t>(573) 438-4982</t>
  </si>
  <si>
    <t>lute.leta@k-14.org</t>
  </si>
  <si>
    <t>Leann Morgan</t>
  </si>
  <si>
    <t>(573) 436-9292</t>
  </si>
  <si>
    <t>foodsvc@potosir3.org</t>
  </si>
  <si>
    <t>Heather Boyer</t>
  </si>
  <si>
    <t>(573) 678-2257</t>
  </si>
  <si>
    <t>hboyer@richwoods.k12.mo.us</t>
  </si>
  <si>
    <t>Karey Civey</t>
  </si>
  <si>
    <t>(573) 779-3515</t>
  </si>
  <si>
    <t>kcivey@valley.k12.mo.us</t>
  </si>
  <si>
    <t>Jolene Helm</t>
  </si>
  <si>
    <t>(573) 224-5000</t>
  </si>
  <si>
    <t>jhelm@freshideasfood.com</t>
  </si>
  <si>
    <t>Michelle Kyle</t>
  </si>
  <si>
    <t>(573) 223-7137</t>
  </si>
  <si>
    <t>mkyle@opaafood.com</t>
  </si>
  <si>
    <t>Hillary Henson</t>
  </si>
  <si>
    <t>(573) 224-3654</t>
  </si>
  <si>
    <t>hnross_@hotmail.com</t>
  </si>
  <si>
    <t>Tara Deckard</t>
  </si>
  <si>
    <t>(417) 473-6101</t>
  </si>
  <si>
    <t>tdeckard@nianguaschools.com</t>
  </si>
  <si>
    <t>Gaila Wester</t>
  </si>
  <si>
    <t>(417) 767-2298</t>
  </si>
  <si>
    <t>gailawester@fordlandschools.org</t>
  </si>
  <si>
    <t>Terrie Bates</t>
  </si>
  <si>
    <t>(417) 859-2120</t>
  </si>
  <si>
    <t>terrie.bates@mjays.us</t>
  </si>
  <si>
    <t>Steve Richards</t>
  </si>
  <si>
    <t>(417) 935-2287</t>
  </si>
  <si>
    <t>srichards@seymourschool.net</t>
  </si>
  <si>
    <t>Chris Healy</t>
  </si>
  <si>
    <t>(660) 564-3389</t>
  </si>
  <si>
    <t>chealy@wc.k12.mo.us</t>
  </si>
  <si>
    <t>Pam Volner</t>
  </si>
  <si>
    <t>(417) 746-4101</t>
  </si>
  <si>
    <t>pvolner@norwood.k12.mo.us</t>
  </si>
  <si>
    <t>Tiffany Hughes</t>
  </si>
  <si>
    <t>(417) 741-7676</t>
  </si>
  <si>
    <t>tiffany.hughes@hartville.k12.mo.us</t>
  </si>
  <si>
    <t>Lisa Feston</t>
  </si>
  <si>
    <t>(417) 926-3177</t>
  </si>
  <si>
    <t>lfeston@mg.k12.mo.us</t>
  </si>
  <si>
    <t>Debbie Allen</t>
  </si>
  <si>
    <t>(417) 924-3236</t>
  </si>
  <si>
    <t>dallen@mansfieldschool.net</t>
  </si>
  <si>
    <t>Mary Holder</t>
  </si>
  <si>
    <t>(417) 668-5313</t>
  </si>
  <si>
    <t>mholder@manes.k12.mo.us</t>
  </si>
  <si>
    <t>(314) 725-5262</t>
  </si>
  <si>
    <t>agapedmg2003@Yahoo.com</t>
  </si>
  <si>
    <t>Christopher VanNorman</t>
  </si>
  <si>
    <t>(314) 633-3937</t>
  </si>
  <si>
    <t>christopher.vannorman@msb.dese.mo.gov</t>
  </si>
  <si>
    <t>Yvonne Boyd</t>
  </si>
  <si>
    <t>(314) 388-0300</t>
  </si>
  <si>
    <t>ymboyd26@gmail.com</t>
  </si>
  <si>
    <t>Dianne Decker</t>
  </si>
  <si>
    <t>(314) 771-7674</t>
  </si>
  <si>
    <t>ddecker@mms-stl.org</t>
  </si>
  <si>
    <t>Danielle Brown</t>
  </si>
  <si>
    <t>(314) 569-3663</t>
  </si>
  <si>
    <t>danielle@foodserv.org</t>
  </si>
  <si>
    <t>(314) 880-5035</t>
  </si>
  <si>
    <t>dbrown@cityacademystl.org</t>
  </si>
  <si>
    <t>Kennneth Hayden</t>
  </si>
  <si>
    <t>(314) 436-2337</t>
  </si>
  <si>
    <t>khayden@liftforlifeacademy.org</t>
  </si>
  <si>
    <t>Janeane Cartagena</t>
  </si>
  <si>
    <t>(314) 413-1565</t>
  </si>
  <si>
    <t>janeane.cartagena@sfellc.org</t>
  </si>
  <si>
    <t>Rene Hughes</t>
  </si>
  <si>
    <t>(314) 588-8554</t>
  </si>
  <si>
    <t>rhughes@confluenceacademy.org</t>
  </si>
  <si>
    <t>Mary Swofford</t>
  </si>
  <si>
    <t>(314) 664-7646</t>
  </si>
  <si>
    <t>mary.swofford@citygardenschool.org</t>
  </si>
  <si>
    <t>Gloria Howell</t>
  </si>
  <si>
    <t>(314) 533-0975</t>
  </si>
  <si>
    <t>gloria.howell@sllis.org</t>
  </si>
  <si>
    <t>Wiliam Randall</t>
  </si>
  <si>
    <t>(314) 669-9875</t>
  </si>
  <si>
    <t>accounting@northsidecommunityschool.org</t>
  </si>
  <si>
    <t>Paul Fedchak</t>
  </si>
  <si>
    <t>(314) 349-1388</t>
  </si>
  <si>
    <t>pfedchak@kippstl.org</t>
  </si>
  <si>
    <t>Carshaundra Baker</t>
  </si>
  <si>
    <t>(314) 857-9351</t>
  </si>
  <si>
    <t>carshaundra.baker@momentumacademystl.org</t>
  </si>
  <si>
    <t>Ciera Major</t>
  </si>
  <si>
    <t>(314) 880-4458</t>
  </si>
  <si>
    <t>ciera.major@lafayetteprep.org</t>
  </si>
  <si>
    <t>Sikina Lee</t>
  </si>
  <si>
    <t>(314) 361-5323</t>
  </si>
  <si>
    <t>slee@hawthornschool.org</t>
  </si>
  <si>
    <t>Kristan Kent</t>
  </si>
  <si>
    <t>(314) 583-6542</t>
  </si>
  <si>
    <t>kkent@thebiomeschool.org</t>
  </si>
  <si>
    <t>Kayla Reyes</t>
  </si>
  <si>
    <t>(314) 252-0602</t>
  </si>
  <si>
    <t>kayla.Reyes@kairosacademies.org</t>
  </si>
  <si>
    <t>Jeff Hood</t>
  </si>
  <si>
    <t>(314) 437-4898</t>
  </si>
  <si>
    <t>jeff.hood@atlaspublic.org</t>
  </si>
  <si>
    <t>Casey Benton</t>
  </si>
  <si>
    <t>(660) 562-1252</t>
  </si>
  <si>
    <t>casey.benton@sodexo.com</t>
  </si>
  <si>
    <t>Pamela Hosler</t>
  </si>
  <si>
    <t>(314) 512-7551</t>
  </si>
  <si>
    <t>pamela.hosler@dmh.mo.gov</t>
  </si>
  <si>
    <t>Noel Pacheco</t>
  </si>
  <si>
    <t>(314) 427-3755</t>
  </si>
  <si>
    <t>npacheco@everychildshope.org</t>
  </si>
  <si>
    <t>(314) 918-3353</t>
  </si>
  <si>
    <t>npacheco@epworth.org</t>
  </si>
  <si>
    <t>Elizabeth Hunter</t>
  </si>
  <si>
    <t>(573) 886-4450</t>
  </si>
  <si>
    <t>elizabeth.hunter@courts.mo.gov</t>
  </si>
  <si>
    <t>Miriam Burch</t>
  </si>
  <si>
    <t>(573) 642-5345</t>
  </si>
  <si>
    <t>mburch@mogirlstown.org</t>
  </si>
  <si>
    <t>Alex Mendez</t>
  </si>
  <si>
    <t>(816) 241-3448</t>
  </si>
  <si>
    <t>Amendez@kvc.org</t>
  </si>
  <si>
    <t>Chris Berry</t>
  </si>
  <si>
    <t>(225) 326-2342</t>
  </si>
  <si>
    <t>michael.Flesha@summitmanagement.com</t>
  </si>
  <si>
    <t>Samuel Hunter</t>
  </si>
  <si>
    <t>(816) 435-8048</t>
  </si>
  <si>
    <t>samuel.hunter@courts.mo.gov</t>
  </si>
  <si>
    <t>Patrick Pruitt</t>
  </si>
  <si>
    <t>(816) 767-4383</t>
  </si>
  <si>
    <t>ppruitt@saint-lukes.org</t>
  </si>
  <si>
    <t>MAURICE GRIFFIN</t>
  </si>
  <si>
    <t>(573) 636-5177</t>
  </si>
  <si>
    <t>Maurice.Griffin@courts.mo.gov</t>
  </si>
  <si>
    <t>Sandy Stokes</t>
  </si>
  <si>
    <t>(417) 376-2238</t>
  </si>
  <si>
    <t>sstokes@ranchlife.org</t>
  </si>
  <si>
    <t>(816) 605-4218</t>
  </si>
  <si>
    <t>matthew.anderson@cornerstonesofcare.org</t>
  </si>
  <si>
    <t>Katherine Halbert</t>
  </si>
  <si>
    <t>(573) 454-2496</t>
  </si>
  <si>
    <t>katherine.halbert@courts.mo.gov</t>
  </si>
  <si>
    <t>Al Fischer</t>
  </si>
  <si>
    <t>(314) 830-6242</t>
  </si>
  <si>
    <t>afischer@mgstl.org</t>
  </si>
  <si>
    <t>Allen Criger</t>
  </si>
  <si>
    <t>(417) 829-6365</t>
  </si>
  <si>
    <t>allen.criger@courts.mo.gov</t>
  </si>
  <si>
    <t>Karen May</t>
  </si>
  <si>
    <t>(660) 665-4224</t>
  </si>
  <si>
    <t>karen.may@courts.mo.gov</t>
  </si>
  <si>
    <t>Lareva Berkshire</t>
  </si>
  <si>
    <t>(417) 926-3120</t>
  </si>
  <si>
    <t>Lareva.Berkshire@courts.mo.gov</t>
  </si>
  <si>
    <t xml:space="preserve"> </t>
  </si>
  <si>
    <t>Linda Suntrup</t>
  </si>
  <si>
    <t>(314) 615-2900</t>
  </si>
  <si>
    <t>linda.suntrup@courts.mo.gov</t>
  </si>
  <si>
    <t>Matt Surgener</t>
  </si>
  <si>
    <t>(314) 968-2060</t>
  </si>
  <si>
    <t>MSurgener@kvc.org</t>
  </si>
  <si>
    <t>Megan Clark</t>
  </si>
  <si>
    <t>(573) 265-3251</t>
  </si>
  <si>
    <t>mlclark@kvc.org</t>
  </si>
  <si>
    <t>Pete Guiffrida</t>
  </si>
  <si>
    <t>(314) 301-4693</t>
  </si>
  <si>
    <t>pguiffrida@kvc.org</t>
  </si>
  <si>
    <t>Cheese, Egg &amp; Salsa Breakfast Burrito IW</t>
  </si>
  <si>
    <t>Chicken &amp; Two Cheese Burrito Bulk</t>
  </si>
  <si>
    <t>Totals</t>
  </si>
  <si>
    <t>NOI CHECK OUT</t>
  </si>
  <si>
    <t>FFS CHECK OUT</t>
  </si>
  <si>
    <t xml:space="preserve">DOD CHECKOUT </t>
  </si>
  <si>
    <t>Brown Box Check OUT:</t>
  </si>
  <si>
    <t>PROCESSOR ORDER SHEET</t>
  </si>
  <si>
    <t>OVERVIEW SHEET</t>
  </si>
  <si>
    <t>Total Sheet</t>
  </si>
  <si>
    <t>Email address:</t>
  </si>
  <si>
    <t>Phone #:</t>
  </si>
  <si>
    <t>Contact:</t>
  </si>
  <si>
    <t>10 case minimum SUM</t>
  </si>
  <si>
    <t>10 case minimum</t>
  </si>
  <si>
    <t>Entitlement Check</t>
  </si>
  <si>
    <t>Total Summary</t>
  </si>
  <si>
    <t>TOTAL CASES</t>
  </si>
  <si>
    <t>APRIL</t>
  </si>
  <si>
    <t>MARCH</t>
  </si>
  <si>
    <t>FEBRUARY</t>
  </si>
  <si>
    <t>JANUARY</t>
  </si>
  <si>
    <t>DECEMBER</t>
  </si>
  <si>
    <t>NOVEMBER</t>
  </si>
  <si>
    <t>OCTOBER</t>
  </si>
  <si>
    <t>SEPTEMBER</t>
  </si>
  <si>
    <t>AUGUST</t>
  </si>
  <si>
    <t>Email</t>
  </si>
  <si>
    <t xml:space="preserve">Phone number </t>
  </si>
  <si>
    <t>Name of Contact Placing Orders</t>
  </si>
  <si>
    <t>Do you have access to FFAVORS?</t>
  </si>
  <si>
    <t xml:space="preserve">D.o.D Entitlement </t>
  </si>
  <si>
    <t>Email 2</t>
  </si>
  <si>
    <t xml:space="preserve">Cell Phone 2: </t>
  </si>
  <si>
    <t>Office Phone 2:</t>
  </si>
  <si>
    <t>Contact Person Title 2:</t>
  </si>
  <si>
    <t xml:space="preserve">Contact Person 2: </t>
  </si>
  <si>
    <t>Email Address:</t>
  </si>
  <si>
    <t>Cell Number</t>
  </si>
  <si>
    <t>Phone Number:</t>
  </si>
  <si>
    <t xml:space="preserve">Contact Person Title </t>
  </si>
  <si>
    <t>Contact Person:</t>
  </si>
  <si>
    <t>Total Lunches Served:</t>
  </si>
  <si>
    <t>USDA FOODS Packet Entitlement:</t>
  </si>
  <si>
    <t>Local Education Agency:</t>
  </si>
  <si>
    <t>Yang's</t>
  </si>
  <si>
    <t>Tyson Beef</t>
  </si>
  <si>
    <t>Tyson Chicken</t>
  </si>
  <si>
    <t>Tyson Cheese</t>
  </si>
  <si>
    <t>Tyson Pork</t>
  </si>
  <si>
    <t xml:space="preserve">Smuckers </t>
  </si>
  <si>
    <t>Schwans Cheese</t>
  </si>
  <si>
    <t>Schwans Chicken</t>
  </si>
  <si>
    <t>SA Piazza</t>
  </si>
  <si>
    <t>Richland Hills</t>
  </si>
  <si>
    <t>Rich's</t>
  </si>
  <si>
    <t xml:space="preserve">Rich's </t>
  </si>
  <si>
    <t>Rich's Chick's</t>
  </si>
  <si>
    <t>Pilgrim's</t>
  </si>
  <si>
    <t>Nick's BBQ</t>
  </si>
  <si>
    <t>Nicks's BBQ</t>
  </si>
  <si>
    <t>NFG Peaches</t>
  </si>
  <si>
    <t>NFG Pears</t>
  </si>
  <si>
    <t>NFG Apples</t>
  </si>
  <si>
    <t>McCain Sweet</t>
  </si>
  <si>
    <t xml:space="preserve">McCain White </t>
  </si>
  <si>
    <t>JTM Cheese</t>
  </si>
  <si>
    <t>JTM Turkey</t>
  </si>
  <si>
    <t>JTM Pork</t>
  </si>
  <si>
    <t>JTM Beef</t>
  </si>
  <si>
    <t>IFS (100103)</t>
  </si>
  <si>
    <t>Hormel</t>
  </si>
  <si>
    <t>HighLiner</t>
  </si>
  <si>
    <t>Highliner</t>
  </si>
  <si>
    <t>Conagra</t>
  </si>
  <si>
    <t>Classic Delight</t>
  </si>
  <si>
    <t>Bongards</t>
  </si>
  <si>
    <t>BakeCrafters</t>
  </si>
  <si>
    <t>Alpha</t>
  </si>
  <si>
    <t>Tomatoes</t>
  </si>
  <si>
    <t>Oil</t>
  </si>
  <si>
    <t>Peanuts</t>
  </si>
  <si>
    <t xml:space="preserve">      Fee For Service (FFS) items draw down entitlement PLUS the school will pay a processing fee to the vendor. This price must be procured by the school.                                                                                  These items are delivered using the state contracted warehouse. </t>
  </si>
  <si>
    <t>Net Off Invoice (NOI) items draw down entitlement PLUS the school willl pay a processing fee to the vendor and a delivery fee to the distributor. 
These prices must be procured by the school. NOI items are delivered using the district's commercial distributor.</t>
  </si>
  <si>
    <t>DIRECT DELIVERY (Brown Box)</t>
  </si>
  <si>
    <t>DoD FRESH PRODUCE PROGRAM</t>
  </si>
  <si>
    <t>DoD Fresh Produce Program items draw only entitlement. There is no processing fee attached to these items. D.o.D Fresh items are delivered using C&amp;C Produce.</t>
  </si>
  <si>
    <t>DoD Fresh</t>
  </si>
  <si>
    <t>INSTRUCTIONS TO COMPLETE the USDA FOODS PACKET</t>
  </si>
  <si>
    <t xml:space="preserve">WRITTEN INSTRUCTIONS ARE BELOW, A WEBINAR VERSION IS AVAILABLE AT: </t>
  </si>
  <si>
    <t>USDA FOODS WEBPAGE - Commodity 101 Let's Talk Tuesday</t>
  </si>
  <si>
    <t xml:space="preserve">YOU CAN ONLY ENTER DATA IN THE YELLOW HIGHLIGHTED CELLS. ALL BLUE OR YELLOW LETTERING ARE HYPERLINKS. </t>
  </si>
  <si>
    <t xml:space="preserve">ALL PRODUCTS ARE ORDERED IN CASE QUANTITIES. THE PACKET IS A YEAR LONG COMMITMENT AND SELECTIONS MADE ARE A BINDING CONTRACT WITH THE VENDORS. ANY COSTS ASSOCIATED WITH PRODUCTS ARE REQUIRED TO BE PAID IN FULL THROUGHOUT THE SCHOOL YEAR. THE VENDOR'S CORRESPONDING ORDER FORMS INCLUDE HYPERLINKS TO VENDOR CONTACT INFORMATION, PRODUCT SPEC SHEETS &amp; NUTRITIONAL FACTS. DO NOT SPEND MORE THAN YOUR ALLOCATED ENTITLEMENT DOLLAR AMOUNT. ANY NEGATIVE AMOUNTS  WILL RESULT IN CANCELLATION OF PRODUCTS AT THE STATE'S DISCRETION. </t>
  </si>
  <si>
    <t xml:space="preserve">By completing this USDA Commodity Foods Packet, I authorize the Missouri Department of Elementary and Secondary Education to publish and make publically available information that may  otherwise be considered “personal information” within the meaning of § 105.1500, RSMo. Such information will include names, email addresses, phone numbers and job titles.  </t>
  </si>
  <si>
    <t>Total Cases needed</t>
  </si>
  <si>
    <t>Times Served</t>
  </si>
  <si>
    <t>Servings per case</t>
  </si>
  <si>
    <t>Forecasting Tool</t>
  </si>
  <si>
    <t xml:space="preserve">TOTAL break down by month </t>
  </si>
  <si>
    <t>25 lb case</t>
  </si>
  <si>
    <t>Eggs, Patties, Cooked, Round, Frozen</t>
  </si>
  <si>
    <t>6/5 lb unit</t>
  </si>
  <si>
    <t>Sunflower Seed Butter, Smooth</t>
  </si>
  <si>
    <t>6/1 gallon bottle</t>
  </si>
  <si>
    <t>Oil, Vegetable</t>
  </si>
  <si>
    <t>8/5 lb or 4/10 lb bag</t>
  </si>
  <si>
    <t>Alaska Pollock, WG Rich Breaded Sticks, Frozen</t>
  </si>
  <si>
    <t>6/5 lb carton</t>
  </si>
  <si>
    <t>Eggs, Liquid Whole, Frozen</t>
  </si>
  <si>
    <t xml:space="preserve">Other </t>
  </si>
  <si>
    <t>6/#10 can</t>
  </si>
  <si>
    <t>Beans, Pinto, Whole, Low-sodium, Canned</t>
  </si>
  <si>
    <t>Beans, Vegetarian, Low-sodium, Canned</t>
  </si>
  <si>
    <t>Beans, Refried, Low-sodium, Canned</t>
  </si>
  <si>
    <t>Beans, Black, Low-sodium, Canned</t>
  </si>
  <si>
    <t>Beans</t>
  </si>
  <si>
    <t>6/5 lb bag</t>
  </si>
  <si>
    <t>Mixed Vegetables, No Salt Added, Frozen</t>
  </si>
  <si>
    <t>12/2.5 lb bag</t>
  </si>
  <si>
    <t>Peas, Green, No Salt Added, Frozen</t>
  </si>
  <si>
    <t>Sweet Potatoes, Crinkle Cut Fries, Low-Sodium, Frozen</t>
  </si>
  <si>
    <t>30 lb case</t>
  </si>
  <si>
    <t>Broccoli Florets, No Salt Added, Frozen</t>
  </si>
  <si>
    <t xml:space="preserve"> 6/106 oz pouch</t>
  </si>
  <si>
    <t xml:space="preserve">Salsa, Low-sodium, Pouch </t>
  </si>
  <si>
    <t>Potatoes, Oven Fries, Low-sodium, Frozen</t>
  </si>
  <si>
    <t>Potatoes, Wedges, Low-sodium, Frozen (IQF)</t>
  </si>
  <si>
    <t>Carrots, Sliced, No Salt Added, Frozen</t>
  </si>
  <si>
    <t>Corn, Whole Kernel, No Salt Added, Frozen	30 lb case</t>
  </si>
  <si>
    <t>Spaghetti Sauce, Meatless, Low-sodium, Canned</t>
  </si>
  <si>
    <t>Peas, Green, Low-sodium, Canned</t>
  </si>
  <si>
    <t>Corn, Whole Kernel, No Salt Added, Canned</t>
  </si>
  <si>
    <t>Carrots, Sliced, Low-sodium, Canned</t>
  </si>
  <si>
    <t>Beans, Green, Low-sodium, Canned</t>
  </si>
  <si>
    <t>Vegetables</t>
  </si>
  <si>
    <t>20 lb case</t>
  </si>
  <si>
    <t>Pasta, Macaroni, Whole Grain-Rich Blend</t>
  </si>
  <si>
    <t>12/24 count</t>
  </si>
  <si>
    <t>Tortillas, WG or Whole Grain-Rich, 8 inch, Frozen</t>
  </si>
  <si>
    <t>144 count/case</t>
  </si>
  <si>
    <t>Pancake, Whole Grain- Rich, Frozen</t>
  </si>
  <si>
    <t xml:space="preserve"> 24/2 lb bag</t>
  </si>
  <si>
    <t xml:space="preserve">Rice, Brown, Long Grain, Parboiled </t>
  </si>
  <si>
    <t>25 lb bag</t>
  </si>
  <si>
    <t>Rice, Long Grain, Parboiled</t>
  </si>
  <si>
    <t>12/42 oz tube</t>
  </si>
  <si>
    <t>Oats, Rolled, Quick Cooking</t>
  </si>
  <si>
    <t>Pasta, Spaghetti, Enriched</t>
  </si>
  <si>
    <t>8/5 lb bag</t>
  </si>
  <si>
    <t>Flour, All Purpose, Enriched, Bleached</t>
  </si>
  <si>
    <t>Grains</t>
  </si>
  <si>
    <t>360/1 oz package</t>
  </si>
  <si>
    <t>String Cheese, Mozzarella, Part Skim</t>
  </si>
  <si>
    <t>6/5 lb package</t>
  </si>
  <si>
    <t>Cheese, Blended American, Yellow, Reduced Fat, Sliced</t>
  </si>
  <si>
    <t>Cheese, Mozzarella, Part Skim, Shredded</t>
  </si>
  <si>
    <t>Cheese, American, Yellow, Pasteurized, Sliced</t>
  </si>
  <si>
    <t>Cheese, Cheddar, Yellow, Reduced Fat, Shredded, Chilled</t>
  </si>
  <si>
    <t xml:space="preserve"> 6/5 lb or 3/10 lb bag</t>
  </si>
  <si>
    <t xml:space="preserve">Chicken, Grilled Fillet, 2.0 MMA, Cooked, Frozen  </t>
  </si>
  <si>
    <t>8/5 lb package</t>
  </si>
  <si>
    <t>Turkey, Deli Breast, Smoked, Sliced, Frozen</t>
  </si>
  <si>
    <t>Turkey, Deli Breast, Sliced, Frozen</t>
  </si>
  <si>
    <t>4/8-12 lb roasts</t>
  </si>
  <si>
    <t>Turkey, Roast, Ready to Cook, Frozen</t>
  </si>
  <si>
    <t>6/5 lb or 3/10 lb bag</t>
  </si>
  <si>
    <t>Chicken, Fajita Strips, Cooked, Frozen, IQF</t>
  </si>
  <si>
    <t>Chicken, Diced, Cooked, Frozen, IQF</t>
  </si>
  <si>
    <t>Poultry</t>
  </si>
  <si>
    <t>Pork, Pulled, Minimally Seasoned, Cooked, Frozen</t>
  </si>
  <si>
    <t xml:space="preserve"> 8/5 lb package</t>
  </si>
  <si>
    <t>Ham, Water-Added, Cooked, Sliced, Frozen</t>
  </si>
  <si>
    <t xml:space="preserve">36-42 lb </t>
  </si>
  <si>
    <t>Pork, Leg Roast, Frozen</t>
  </si>
  <si>
    <t>40 lb case</t>
  </si>
  <si>
    <t>Beef, Patties, Cooked, 2.0 MMA, Frozen</t>
  </si>
  <si>
    <t>Beef, Fine Ground, 100%, 85/15, Frozen</t>
  </si>
  <si>
    <t>4/10 lb bag</t>
  </si>
  <si>
    <t>Beef, Crumbles w/SPP, Cooked, Frozen</t>
  </si>
  <si>
    <t xml:space="preserve">Beef </t>
  </si>
  <si>
    <t>250/1.36 oz bag</t>
  </si>
  <si>
    <t xml:space="preserve">Cherries, Dried, Individual Portion </t>
  </si>
  <si>
    <t>Strawberries, Sliced, Unsweetened, Frozen (IQF)</t>
  </si>
  <si>
    <t>96/4 oz cup</t>
  </si>
  <si>
    <t>Mixed Berries, Cups, Frozen</t>
  </si>
  <si>
    <t>300/1.6 oz bag</t>
  </si>
  <si>
    <t>Cranberries, Dried, Individual Portion3ag</t>
  </si>
  <si>
    <t>Applesauce, Unsweetened, Canned</t>
  </si>
  <si>
    <t>96/4.5 oz cup</t>
  </si>
  <si>
    <t>Applesauce, Unsweetened, Cups</t>
  </si>
  <si>
    <t>144/1.33 oz unit</t>
  </si>
  <si>
    <t>Raisins, Unsweetened, Individual Portion</t>
  </si>
  <si>
    <t>Strawberries, Diced, Frozen, Single Serve Cups</t>
  </si>
  <si>
    <t xml:space="preserve">Blueberries, Unsweetened, Frozen </t>
  </si>
  <si>
    <t>Peaches, Diced, Frozen, Cups</t>
  </si>
  <si>
    <t xml:space="preserve">Pears, Sliced, Extra Light Syrup, Canned </t>
  </si>
  <si>
    <t>Peaches, Diced, Extra Light Syrup, Canned</t>
  </si>
  <si>
    <t xml:space="preserve">Apricots, Diced, Extra Light Syrup, Canned </t>
  </si>
  <si>
    <t>Mixed Fruit, Extra Light Syrup, Canned</t>
  </si>
  <si>
    <t>37-40# case</t>
  </si>
  <si>
    <r>
      <rPr>
        <b/>
        <sz val="11"/>
        <color rgb="FFFF0000"/>
        <rFont val="Calibri"/>
        <family val="2"/>
        <scheme val="minor"/>
      </rPr>
      <t>BONUS -</t>
    </r>
    <r>
      <rPr>
        <b/>
        <sz val="11"/>
        <color rgb="FF333333"/>
        <rFont val="Calibri"/>
        <family val="2"/>
        <scheme val="minor"/>
      </rPr>
      <t xml:space="preserve"> </t>
    </r>
    <r>
      <rPr>
        <b/>
        <sz val="11"/>
        <color rgb="FFFF0000"/>
        <rFont val="Calibri"/>
        <family val="2"/>
        <scheme val="minor"/>
      </rPr>
      <t>FRESH APPLES</t>
    </r>
    <r>
      <rPr>
        <sz val="11"/>
        <color rgb="FF333333"/>
        <rFont val="Calibri"/>
        <family val="2"/>
        <scheme val="minor"/>
      </rPr>
      <t>, various varieties</t>
    </r>
  </si>
  <si>
    <t>Apple Slices, Unsweetened, Canned</t>
  </si>
  <si>
    <t>Fruits</t>
  </si>
  <si>
    <t xml:space="preserve"> Value Per Case </t>
  </si>
  <si>
    <t>Total Servings</t>
  </si>
  <si>
    <t>Pack Size</t>
  </si>
  <si>
    <t>Avg Daily Participation</t>
  </si>
  <si>
    <t>SY 24-25 PACKET</t>
  </si>
  <si>
    <t>SP652W</t>
  </si>
  <si>
    <t>Cargill-Sunnyfresh</t>
  </si>
  <si>
    <t>Total lbs</t>
  </si>
  <si>
    <t>IFS (Beef))</t>
  </si>
  <si>
    <t>IFS 100113</t>
  </si>
  <si>
    <t>Marinara Sauce, Nutritionally Enhanced LS - 6/#10 Cans</t>
  </si>
  <si>
    <t>REDSC22C168</t>
  </si>
  <si>
    <t>REDYL96</t>
  </si>
  <si>
    <t>RED0A5P</t>
  </si>
  <si>
    <t>RED0A7D</t>
  </si>
  <si>
    <t>In order to receive a monthly delivery from the state warehouse the total cases of Fee for Service (FFS) and Direct Delivery items must equal at least 10 cases. All monthly orders under 10 cases have the potential of being cancelled at the State's discretion with processing fees still applying. To assist in smoother operations we encourage schools to  use the tool below to make sure FFS and Direct Delivery orders equal no less than 10 cases per month before submitting the packet.</t>
  </si>
  <si>
    <t>000-000</t>
  </si>
  <si>
    <t>SAMPLE SCHOOL DISTRICT</t>
  </si>
  <si>
    <t>COMPLETE AND SUBMIT THIS PACKET TO donatedfoods@dese.mo.gov by March 1, 2024</t>
  </si>
  <si>
    <t>DIRECT DELIVERY ORDER FORM</t>
  </si>
  <si>
    <r>
      <t xml:space="preserve">NOTES:
</t>
    </r>
    <r>
      <rPr>
        <b/>
        <sz val="8"/>
        <color rgb="FFFF0000"/>
        <rFont val="Calibri"/>
        <family val="2"/>
      </rPr>
      <t xml:space="preserve">●   </t>
    </r>
    <r>
      <rPr>
        <b/>
        <sz val="16"/>
        <color rgb="FFFF0000"/>
        <rFont val="Calibri"/>
        <family val="2"/>
        <scheme val="minor"/>
      </rPr>
      <t xml:space="preserve">Items in red are new or different than what was offered on last year's packet.
</t>
    </r>
    <r>
      <rPr>
        <b/>
        <sz val="8"/>
        <color rgb="FFFF0000"/>
        <rFont val="Calibri"/>
        <family val="2"/>
        <scheme val="minor"/>
      </rPr>
      <t>●</t>
    </r>
    <r>
      <rPr>
        <b/>
        <sz val="16"/>
        <color rgb="FFFF0000"/>
        <rFont val="Calibri"/>
        <family val="2"/>
        <scheme val="minor"/>
      </rPr>
      <t xml:space="preserve">  BONUS apples (110151) do not draw down any entitlement.</t>
    </r>
  </si>
  <si>
    <t>&lt;--Rounded down to nearest full cent for a conservative estimate this year after meal rate was $.45 instead of $.30. We're doing this this year to be conservative with a meal rate that jumped significantly.  We don't do this in a regular school year.</t>
  </si>
  <si>
    <r>
      <rPr>
        <b/>
        <sz val="16"/>
        <rFont val="Calibri"/>
        <family val="2"/>
        <scheme val="minor"/>
      </rPr>
      <t>Revised 2.8.24</t>
    </r>
    <r>
      <rPr>
        <b/>
        <sz val="12"/>
        <rFont val="Calibri"/>
        <family val="2"/>
        <scheme val="minor"/>
      </rPr>
      <t xml:space="preserve">
</t>
    </r>
    <r>
      <rPr>
        <sz val="14"/>
        <rFont val="Calibri"/>
        <family val="2"/>
        <scheme val="minor"/>
      </rPr>
      <t>Additional entitlement added due to USDA Effective Meal Rate adjustment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</si>
</sst>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_(&quot;$&quot;* #,##0.00_);_(&quot;$&quot;* \(#,##0.00\);_(&quot;$&quot;* &quot;-&quot;????_);_(@_)"/>
    <numFmt numFmtId="167" formatCode="[$-409]General"/>
    <numFmt numFmtId="168" formatCode="0.000"/>
    <numFmt numFmtId="169" formatCode="[$-10409]#,##0"/>
    <numFmt numFmtId="170" formatCode="0.0000"/>
  </numFmts>
  <fonts count="9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48"/>
      <color theme="5" tint="-0.249977111117893"/>
      <name val="Lucida Sans"/>
      <family val="2"/>
    </font>
    <font>
      <u/>
      <sz val="11"/>
      <color theme="10"/>
      <name val="Calibri"/>
      <family val="2"/>
      <scheme val="minor"/>
    </font>
    <font>
      <b/>
      <sz val="18"/>
      <color theme="1"/>
      <name val="Calibri"/>
      <family val="2"/>
      <scheme val="minor"/>
    </font>
    <font>
      <b/>
      <sz val="12"/>
      <name val="Times New Roman"/>
      <family val="1"/>
    </font>
    <font>
      <b/>
      <sz val="10"/>
      <color theme="1"/>
      <name val="Calibri"/>
      <family val="2"/>
      <scheme val="minor"/>
    </font>
    <font>
      <b/>
      <i/>
      <sz val="18"/>
      <color indexed="8"/>
      <name val="Calibri"/>
      <family val="2"/>
      <scheme val="minor"/>
    </font>
    <font>
      <sz val="8"/>
      <color theme="1"/>
      <name val="Calibri"/>
      <family val="2"/>
      <scheme val="minor"/>
    </font>
    <font>
      <sz val="16"/>
      <color theme="1"/>
      <name val="Calibri"/>
      <family val="2"/>
      <scheme val="minor"/>
    </font>
    <font>
      <sz val="22"/>
      <color theme="1"/>
      <name val="Calibri"/>
      <family val="2"/>
      <scheme val="minor"/>
    </font>
    <font>
      <b/>
      <i/>
      <sz val="14"/>
      <color theme="1"/>
      <name val="Calibri Light"/>
      <family val="1"/>
      <scheme val="major"/>
    </font>
    <font>
      <i/>
      <sz val="10"/>
      <color indexed="8"/>
      <name val="Calibri Light"/>
      <family val="1"/>
      <scheme val="major"/>
    </font>
    <font>
      <i/>
      <sz val="10"/>
      <color theme="1"/>
      <name val="Calibri Light"/>
      <family val="1"/>
      <scheme val="major"/>
    </font>
    <font>
      <b/>
      <i/>
      <sz val="18"/>
      <color theme="1"/>
      <name val="Calibri Light"/>
      <family val="1"/>
      <scheme val="major"/>
    </font>
    <font>
      <b/>
      <sz val="11"/>
      <color indexed="8"/>
      <name val="Calibri"/>
      <family val="2"/>
      <scheme val="minor"/>
    </font>
    <font>
      <b/>
      <sz val="12"/>
      <color indexed="8"/>
      <name val="Times New Roman"/>
      <family val="1"/>
    </font>
    <font>
      <b/>
      <sz val="11"/>
      <color theme="1"/>
      <name val="Times New Roman"/>
      <family val="1"/>
    </font>
    <font>
      <sz val="11"/>
      <color indexed="8"/>
      <name val="Calibri"/>
      <family val="2"/>
      <scheme val="minor"/>
    </font>
    <font>
      <b/>
      <i/>
      <sz val="14"/>
      <name val="Calibri Light"/>
      <family val="1"/>
      <scheme val="major"/>
    </font>
    <font>
      <b/>
      <sz val="11"/>
      <color theme="0"/>
      <name val="Calibri"/>
      <family val="2"/>
      <scheme val="minor"/>
    </font>
    <font>
      <i/>
      <sz val="11"/>
      <color theme="1"/>
      <name val="Times New Roman"/>
      <family val="1"/>
    </font>
    <font>
      <sz val="11"/>
      <color theme="1"/>
      <name val="Times New Roman"/>
      <family val="1"/>
    </font>
    <font>
      <b/>
      <sz val="11"/>
      <name val="Calibri"/>
      <family val="2"/>
      <scheme val="minor"/>
    </font>
    <font>
      <sz val="10"/>
      <color theme="1"/>
      <name val="Calibri"/>
      <family val="2"/>
      <scheme val="minor"/>
    </font>
    <font>
      <b/>
      <i/>
      <sz val="14"/>
      <color indexed="8"/>
      <name val="Calibri"/>
      <family val="2"/>
      <scheme val="minor"/>
    </font>
    <font>
      <b/>
      <sz val="14"/>
      <color theme="1"/>
      <name val="Calibri"/>
      <family val="2"/>
      <scheme val="minor"/>
    </font>
    <font>
      <b/>
      <sz val="11"/>
      <color theme="1"/>
      <name val="Arial"/>
      <family val="2"/>
    </font>
    <font>
      <sz val="11"/>
      <color theme="1"/>
      <name val="Arial"/>
      <family val="2"/>
    </font>
    <font>
      <sz val="14"/>
      <color theme="1"/>
      <name val="Calibri"/>
      <family val="2"/>
      <scheme val="minor"/>
    </font>
    <font>
      <b/>
      <sz val="14"/>
      <color indexed="8"/>
      <name val="Calibri"/>
      <family val="2"/>
      <scheme val="minor"/>
    </font>
    <font>
      <sz val="14"/>
      <name val="Calibri"/>
      <family val="2"/>
      <scheme val="minor"/>
    </font>
    <font>
      <sz val="11"/>
      <color theme="1"/>
      <name val="Calibri"/>
      <family val="2"/>
    </font>
    <font>
      <sz val="11"/>
      <color rgb="FF333333"/>
      <name val="Arial"/>
      <family val="2"/>
    </font>
    <font>
      <sz val="14"/>
      <color rgb="FF333333"/>
      <name val="Calibri"/>
      <family val="2"/>
      <scheme val="minor"/>
    </font>
    <font>
      <b/>
      <sz val="48"/>
      <color theme="1"/>
      <name val="Calibri"/>
      <family val="2"/>
      <scheme val="minor"/>
    </font>
    <font>
      <b/>
      <sz val="44"/>
      <color theme="1"/>
      <name val="Calibri"/>
      <family val="2"/>
      <scheme val="minor"/>
    </font>
    <font>
      <b/>
      <sz val="12"/>
      <color theme="1"/>
      <name val="Calibri"/>
      <family val="2"/>
      <scheme val="minor"/>
    </font>
    <font>
      <b/>
      <i/>
      <sz val="11"/>
      <name val="Calibri"/>
      <family val="2"/>
      <scheme val="minor"/>
    </font>
    <font>
      <sz val="16"/>
      <color rgb="FFFF0000"/>
      <name val="Calibri"/>
      <family val="2"/>
      <scheme val="minor"/>
    </font>
    <font>
      <sz val="14"/>
      <color rgb="FF000000"/>
      <name val="Calibri"/>
      <family val="2"/>
    </font>
    <font>
      <sz val="14"/>
      <color rgb="FF333333"/>
      <name val="Calibri"/>
      <family val="2"/>
    </font>
    <font>
      <b/>
      <sz val="14"/>
      <color rgb="FF000000"/>
      <name val="Calibri"/>
      <family val="2"/>
    </font>
    <font>
      <sz val="11"/>
      <name val="Calibri"/>
      <family val="2"/>
      <scheme val="minor"/>
    </font>
    <font>
      <sz val="12"/>
      <color theme="1"/>
      <name val="Calibri"/>
      <family val="2"/>
      <scheme val="minor"/>
    </font>
    <font>
      <b/>
      <sz val="28"/>
      <color theme="1"/>
      <name val="Calibri"/>
      <family val="2"/>
      <scheme val="minor"/>
    </font>
    <font>
      <sz val="11"/>
      <color rgb="FF333333"/>
      <name val="Calibri"/>
      <family val="2"/>
      <scheme val="minor"/>
    </font>
    <font>
      <sz val="11"/>
      <color rgb="FFFF0000"/>
      <name val="Calibri"/>
      <family val="2"/>
      <scheme val="minor"/>
    </font>
    <font>
      <b/>
      <sz val="14"/>
      <color rgb="FF333333"/>
      <name val="Calibri"/>
      <family val="2"/>
      <scheme val="minor"/>
    </font>
    <font>
      <i/>
      <sz val="14"/>
      <color rgb="FF333333"/>
      <name val="Calibri"/>
      <family val="2"/>
      <scheme val="minor"/>
    </font>
    <font>
      <b/>
      <i/>
      <sz val="14"/>
      <color rgb="FFC00000"/>
      <name val="Calibri"/>
      <family val="2"/>
      <scheme val="minor"/>
    </font>
    <font>
      <b/>
      <i/>
      <sz val="14"/>
      <color rgb="FF00B050"/>
      <name val="Calibri"/>
      <family val="2"/>
      <scheme val="minor"/>
    </font>
    <font>
      <b/>
      <sz val="12"/>
      <color theme="0"/>
      <name val="Calibri"/>
      <family val="2"/>
      <scheme val="minor"/>
    </font>
    <font>
      <b/>
      <sz val="14"/>
      <color rgb="FF000000"/>
      <name val="Calibri"/>
      <family val="2"/>
      <scheme val="minor"/>
    </font>
    <font>
      <b/>
      <sz val="11"/>
      <color rgb="FF000000"/>
      <name val="Calibri"/>
      <family val="2"/>
      <scheme val="minor"/>
    </font>
    <font>
      <sz val="14"/>
      <color rgb="FF000000"/>
      <name val="Calibri"/>
      <family val="2"/>
      <scheme val="minor"/>
    </font>
    <font>
      <b/>
      <sz val="18"/>
      <name val="Calibri"/>
      <family val="2"/>
      <scheme val="minor"/>
    </font>
    <font>
      <b/>
      <sz val="16"/>
      <color theme="1"/>
      <name val="Calibri"/>
      <family val="2"/>
      <scheme val="minor"/>
    </font>
    <font>
      <b/>
      <sz val="18"/>
      <color rgb="FFC00000"/>
      <name val="Calibri"/>
      <family val="2"/>
      <scheme val="minor"/>
    </font>
    <font>
      <b/>
      <sz val="14"/>
      <name val="Calibri"/>
      <family val="2"/>
      <scheme val="minor"/>
    </font>
    <font>
      <b/>
      <sz val="14"/>
      <color theme="1"/>
      <name val="Times New Roman"/>
      <family val="1"/>
    </font>
    <font>
      <b/>
      <sz val="9"/>
      <color indexed="81"/>
      <name val="Tahoma"/>
      <family val="2"/>
    </font>
    <font>
      <sz val="9"/>
      <color indexed="81"/>
      <name val="Tahoma"/>
      <family val="2"/>
    </font>
    <font>
      <b/>
      <sz val="14"/>
      <color theme="0"/>
      <name val="Calibri"/>
      <family val="2"/>
      <scheme val="minor"/>
    </font>
    <font>
      <sz val="8"/>
      <color rgb="FF000000"/>
      <name val="Arial"/>
      <family val="2"/>
    </font>
    <font>
      <b/>
      <sz val="11"/>
      <color rgb="FFFF0000"/>
      <name val="Calibri"/>
      <family val="2"/>
      <scheme val="minor"/>
    </font>
    <font>
      <sz val="8"/>
      <name val="Arial"/>
      <family val="2"/>
    </font>
    <font>
      <sz val="8"/>
      <color theme="1"/>
      <name val="Arial"/>
      <family val="2"/>
    </font>
    <font>
      <b/>
      <i/>
      <sz val="11"/>
      <color theme="0" tint="-0.249977111117893"/>
      <name val="Calibri"/>
      <family val="2"/>
      <scheme val="minor"/>
    </font>
    <font>
      <b/>
      <u/>
      <sz val="36"/>
      <color theme="1"/>
      <name val="Arial Black"/>
      <family val="2"/>
    </font>
    <font>
      <sz val="18"/>
      <color rgb="FFFF0000"/>
      <name val="Calibri"/>
      <family val="2"/>
      <scheme val="minor"/>
    </font>
    <font>
      <b/>
      <sz val="18"/>
      <color rgb="FFFF0000"/>
      <name val="Calibri"/>
      <family val="2"/>
      <scheme val="minor"/>
    </font>
    <font>
      <b/>
      <sz val="16"/>
      <color rgb="FFFF0000"/>
      <name val="Calibri"/>
      <family val="2"/>
      <scheme val="minor"/>
    </font>
    <font>
      <b/>
      <sz val="20"/>
      <color theme="1"/>
      <name val="Calibri"/>
      <family val="2"/>
      <scheme val="minor"/>
    </font>
    <font>
      <b/>
      <i/>
      <sz val="14"/>
      <color theme="1"/>
      <name val="Calibri Light"/>
      <family val="2"/>
      <scheme val="major"/>
    </font>
    <font>
      <b/>
      <i/>
      <sz val="14"/>
      <color indexed="8"/>
      <name val="Calibri Light"/>
      <family val="2"/>
      <scheme val="major"/>
    </font>
    <font>
      <sz val="22"/>
      <name val="Calibri"/>
      <family val="2"/>
      <scheme val="minor"/>
    </font>
    <font>
      <sz val="26"/>
      <color theme="1"/>
      <name val="Calibri"/>
      <family val="2"/>
      <scheme val="minor"/>
    </font>
    <font>
      <b/>
      <u/>
      <sz val="11"/>
      <color theme="1"/>
      <name val="Calibri"/>
      <family val="2"/>
      <scheme val="minor"/>
    </font>
    <font>
      <sz val="9"/>
      <color theme="1"/>
      <name val="Calibri"/>
      <family val="2"/>
      <scheme val="minor"/>
    </font>
    <font>
      <sz val="14"/>
      <color theme="1"/>
      <name val="Times New Roman"/>
      <family val="1"/>
    </font>
    <font>
      <b/>
      <i/>
      <sz val="16"/>
      <color theme="1"/>
      <name val="Times New Roman"/>
      <family val="1"/>
    </font>
    <font>
      <b/>
      <sz val="26"/>
      <color theme="1"/>
      <name val="Calibri"/>
      <family val="2"/>
      <scheme val="minor"/>
    </font>
    <font>
      <b/>
      <sz val="12"/>
      <name val="Calibri"/>
      <family val="2"/>
      <scheme val="minor"/>
    </font>
    <font>
      <b/>
      <sz val="11"/>
      <color rgb="FF333333"/>
      <name val="Calibri"/>
      <family val="2"/>
      <scheme val="minor"/>
    </font>
    <font>
      <b/>
      <sz val="44"/>
      <color theme="0"/>
      <name val="Calibri"/>
      <family val="2"/>
      <scheme val="minor"/>
    </font>
    <font>
      <b/>
      <sz val="8"/>
      <color rgb="FFFF0000"/>
      <name val="Calibri"/>
      <family val="2"/>
    </font>
    <font>
      <b/>
      <sz val="8"/>
      <color rgb="FFFF0000"/>
      <name val="Calibri"/>
      <family val="2"/>
      <scheme val="minor"/>
    </font>
    <font>
      <b/>
      <u/>
      <sz val="14"/>
      <color rgb="FFFF0000"/>
      <name val="Calibri"/>
      <family val="2"/>
      <scheme val="minor"/>
    </font>
    <font>
      <b/>
      <sz val="16"/>
      <name val="Calibri"/>
      <family val="2"/>
      <scheme val="minor"/>
    </font>
  </fonts>
  <fills count="38">
    <fill>
      <patternFill patternType="none"/>
    </fill>
    <fill>
      <patternFill patternType="gray125"/>
    </fill>
    <fill>
      <patternFill patternType="solid">
        <fgColor theme="5"/>
      </patternFill>
    </fill>
    <fill>
      <patternFill patternType="solid">
        <fgColor rgb="FFFFFF00"/>
        <bgColor indexed="64"/>
      </patternFill>
    </fill>
    <fill>
      <patternFill patternType="solid">
        <fgColor theme="1"/>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8"/>
        <bgColor indexed="64"/>
      </patternFill>
    </fill>
    <fill>
      <patternFill patternType="solid">
        <fgColor theme="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59999389629810485"/>
        <bgColor rgb="FFEAEAE8"/>
      </patternFill>
    </fill>
    <fill>
      <patternFill patternType="solid">
        <fgColor rgb="FFC6E0B4"/>
        <bgColor rgb="FF000000"/>
      </patternFill>
    </fill>
    <fill>
      <patternFill patternType="solid">
        <fgColor rgb="FFC6E0B4"/>
        <bgColor rgb="FFEAEAE8"/>
      </patternFill>
    </fill>
    <fill>
      <patternFill patternType="solid">
        <fgColor rgb="FFC6E0B4"/>
        <bgColor indexed="64"/>
      </patternFill>
    </fill>
    <fill>
      <patternFill patternType="solid">
        <fgColor theme="1" tint="0.499984740745262"/>
        <bgColor indexed="64"/>
      </patternFill>
    </fill>
    <fill>
      <patternFill patternType="solid">
        <fgColor theme="3" tint="0.79998168889431442"/>
        <bgColor indexed="64"/>
      </patternFill>
    </fill>
    <fill>
      <patternFill patternType="solid">
        <fgColor rgb="FFEFA9B3"/>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CCCC"/>
        <bgColor indexed="64"/>
      </patternFill>
    </fill>
    <fill>
      <patternFill patternType="solid">
        <fgColor rgb="FFFF0000"/>
        <bgColor indexed="64"/>
      </patternFill>
    </fill>
    <fill>
      <patternFill patternType="solid">
        <fgColor rgb="FF6188CD"/>
        <bgColor indexed="64"/>
      </patternFill>
    </fill>
    <fill>
      <patternFill patternType="solid">
        <fgColor theme="7"/>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0"/>
        <bgColor rgb="FFEAEAE8"/>
      </patternFill>
    </fill>
    <fill>
      <patternFill patternType="solid">
        <fgColor theme="0" tint="-0.499984740745262"/>
        <bgColor indexed="64"/>
      </patternFill>
    </fill>
    <fill>
      <patternFill patternType="solid">
        <fgColor theme="7" tint="-0.499984740745262"/>
        <bgColor indexed="64"/>
      </patternFill>
    </fill>
    <fill>
      <patternFill patternType="solid">
        <fgColor theme="9"/>
        <bgColor indexed="64"/>
      </patternFill>
    </fill>
    <fill>
      <patternFill patternType="solid">
        <fgColor theme="8" tint="-0.249977111117893"/>
        <bgColor indexed="64"/>
      </patternFill>
    </fill>
    <fill>
      <patternFill patternType="solid">
        <fgColor theme="3"/>
        <bgColor indexed="64"/>
      </patternFill>
    </fill>
    <fill>
      <patternFill patternType="solid">
        <fgColor rgb="FF7030A0"/>
        <bgColor indexed="64"/>
      </patternFill>
    </fill>
  </fills>
  <borders count="373">
    <border>
      <left/>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ck">
        <color indexed="64"/>
      </right>
      <top style="thick">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ck">
        <color indexed="64"/>
      </right>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bottom/>
      <diagonal/>
    </border>
    <border>
      <left/>
      <right style="thick">
        <color indexed="64"/>
      </right>
      <top/>
      <bottom/>
      <diagonal/>
    </border>
    <border>
      <left style="thin">
        <color indexed="64"/>
      </left>
      <right style="thick">
        <color indexed="64"/>
      </right>
      <top style="thick">
        <color indexed="64"/>
      </top>
      <bottom style="thin">
        <color indexed="64"/>
      </bottom>
      <diagonal/>
    </border>
    <border>
      <left style="thick">
        <color indexed="64"/>
      </left>
      <right style="thick">
        <color indexed="64"/>
      </right>
      <top/>
      <bottom style="thick">
        <color indexed="64"/>
      </bottom>
      <diagonal/>
    </border>
    <border>
      <left style="thick">
        <color indexed="64"/>
      </left>
      <right style="medium">
        <color indexed="64"/>
      </right>
      <top style="thick">
        <color indexed="64"/>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style="medium">
        <color indexed="64"/>
      </right>
      <top style="medium">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medium">
        <color indexed="64"/>
      </bottom>
      <diagonal/>
    </border>
    <border>
      <left style="thick">
        <color indexed="64"/>
      </left>
      <right style="thick">
        <color indexed="64"/>
      </right>
      <top style="thick">
        <color indexed="64"/>
      </top>
      <bottom style="thin">
        <color indexed="64"/>
      </bottom>
      <diagonal/>
    </border>
    <border>
      <left style="thick">
        <color indexed="64"/>
      </left>
      <right/>
      <top style="thin">
        <color auto="1"/>
      </top>
      <bottom/>
      <diagonal/>
    </border>
    <border>
      <left style="thick">
        <color indexed="64"/>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indexed="64"/>
      </bottom>
      <diagonal/>
    </border>
    <border>
      <left/>
      <right style="thick">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thin">
        <color indexed="64"/>
      </right>
      <top style="thin">
        <color indexed="64"/>
      </top>
      <bottom style="thin">
        <color indexed="64"/>
      </bottom>
      <diagonal/>
    </border>
    <border>
      <left style="thick">
        <color indexed="64"/>
      </left>
      <right style="thick">
        <color indexed="64"/>
      </right>
      <top/>
      <bottom style="thin">
        <color indexed="64"/>
      </bottom>
      <diagonal/>
    </border>
    <border>
      <left/>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thick">
        <color indexed="64"/>
      </right>
      <top style="thin">
        <color indexed="64"/>
      </top>
      <bottom/>
      <diagonal/>
    </border>
    <border>
      <left/>
      <right style="double">
        <color indexed="64"/>
      </right>
      <top style="thick">
        <color indexed="64"/>
      </top>
      <bottom/>
      <diagonal/>
    </border>
    <border>
      <left style="double">
        <color indexed="64"/>
      </left>
      <right style="double">
        <color indexed="64"/>
      </right>
      <top style="thick">
        <color indexed="64"/>
      </top>
      <bottom/>
      <diagonal/>
    </border>
    <border>
      <left style="double">
        <color indexed="64"/>
      </left>
      <right style="thick">
        <color indexed="64"/>
      </right>
      <top style="thick">
        <color indexed="64"/>
      </top>
      <bottom/>
      <diagonal/>
    </border>
    <border>
      <left/>
      <right style="double">
        <color indexed="64"/>
      </right>
      <top/>
      <bottom style="thick">
        <color indexed="64"/>
      </bottom>
      <diagonal/>
    </border>
    <border>
      <left style="double">
        <color indexed="64"/>
      </left>
      <right style="double">
        <color indexed="64"/>
      </right>
      <top/>
      <bottom style="thick">
        <color indexed="64"/>
      </bottom>
      <diagonal/>
    </border>
    <border>
      <left style="double">
        <color indexed="64"/>
      </left>
      <right style="thick">
        <color indexed="64"/>
      </right>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top style="thick">
        <color auto="1"/>
      </top>
      <bottom/>
      <diagonal/>
    </border>
    <border>
      <left style="medium">
        <color indexed="64"/>
      </left>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medium">
        <color indexed="64"/>
      </left>
      <right/>
      <top/>
      <bottom style="medium">
        <color indexed="64"/>
      </bottom>
      <diagonal/>
    </border>
    <border>
      <left/>
      <right/>
      <top/>
      <bottom style="medium">
        <color indexed="64"/>
      </bottom>
      <diagonal/>
    </border>
    <border>
      <left/>
      <right style="thick">
        <color auto="1"/>
      </right>
      <top/>
      <bottom style="medium">
        <color auto="1"/>
      </bottom>
      <diagonal/>
    </border>
    <border>
      <left style="thick">
        <color auto="1"/>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auto="1"/>
      </left>
      <right style="thin">
        <color indexed="64"/>
      </right>
      <top style="medium">
        <color indexed="64"/>
      </top>
      <bottom style="medium">
        <color auto="1"/>
      </bottom>
      <diagonal/>
    </border>
    <border>
      <left style="thin">
        <color indexed="64"/>
      </left>
      <right style="thin">
        <color indexed="64"/>
      </right>
      <top style="medium">
        <color indexed="64"/>
      </top>
      <bottom style="medium">
        <color auto="1"/>
      </bottom>
      <diagonal/>
    </border>
    <border>
      <left style="thin">
        <color indexed="64"/>
      </left>
      <right/>
      <top style="medium">
        <color indexed="64"/>
      </top>
      <bottom style="medium">
        <color auto="1"/>
      </bottom>
      <diagonal/>
    </border>
    <border>
      <left style="thin">
        <color indexed="64"/>
      </left>
      <right style="medium">
        <color auto="1"/>
      </right>
      <top style="medium">
        <color auto="1"/>
      </top>
      <bottom style="medium">
        <color indexed="64"/>
      </bottom>
      <diagonal/>
    </border>
    <border>
      <left style="medium">
        <color indexed="64"/>
      </left>
      <right style="thin">
        <color indexed="64"/>
      </right>
      <top style="medium">
        <color indexed="64"/>
      </top>
      <bottom style="medium">
        <color auto="1"/>
      </bottom>
      <diagonal/>
    </border>
    <border>
      <left/>
      <right style="thin">
        <color auto="1"/>
      </right>
      <top style="medium">
        <color indexed="64"/>
      </top>
      <bottom style="medium">
        <color indexed="64"/>
      </bottom>
      <diagonal/>
    </border>
    <border>
      <left style="thin">
        <color indexed="64"/>
      </left>
      <right style="thick">
        <color auto="1"/>
      </right>
      <top style="medium">
        <color auto="1"/>
      </top>
      <bottom style="medium">
        <color indexed="64"/>
      </bottom>
      <diagonal/>
    </border>
    <border>
      <left style="thick">
        <color indexed="64"/>
      </left>
      <right/>
      <top style="medium">
        <color indexed="64"/>
      </top>
      <bottom/>
      <diagonal/>
    </border>
    <border>
      <left/>
      <right/>
      <top style="medium">
        <color indexed="64"/>
      </top>
      <bottom/>
      <diagonal/>
    </border>
    <border>
      <left/>
      <right style="thick">
        <color indexed="64"/>
      </right>
      <top style="medium">
        <color auto="1"/>
      </top>
      <bottom/>
      <diagonal/>
    </border>
    <border>
      <left/>
      <right/>
      <top style="medium">
        <color indexed="64"/>
      </top>
      <bottom style="medium">
        <color indexed="64"/>
      </bottom>
      <diagonal/>
    </border>
    <border>
      <left/>
      <right style="thick">
        <color auto="1"/>
      </right>
      <top style="medium">
        <color indexed="64"/>
      </top>
      <bottom style="medium">
        <color indexed="64"/>
      </bottom>
      <diagonal/>
    </border>
    <border>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hair">
        <color indexed="64"/>
      </right>
      <top style="medium">
        <color indexed="64"/>
      </top>
      <bottom style="dotted">
        <color indexed="64"/>
      </bottom>
      <diagonal/>
    </border>
    <border>
      <left style="hair">
        <color indexed="64"/>
      </left>
      <right style="hair">
        <color indexed="64"/>
      </right>
      <top style="medium">
        <color indexed="64"/>
      </top>
      <bottom style="dotted">
        <color indexed="64"/>
      </bottom>
      <diagonal/>
    </border>
    <border>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auto="1"/>
      </left>
      <right style="medium">
        <color auto="1"/>
      </right>
      <top/>
      <bottom style="dotted">
        <color auto="1"/>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auto="1"/>
      </left>
      <right style="medium">
        <color auto="1"/>
      </right>
      <top style="dotted">
        <color auto="1"/>
      </top>
      <bottom style="dotted">
        <color auto="1"/>
      </bottom>
      <diagonal/>
    </border>
    <border>
      <left/>
      <right style="medium">
        <color indexed="64"/>
      </right>
      <top style="medium">
        <color indexed="64"/>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auto="1"/>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otted">
        <color indexed="64"/>
      </left>
      <right style="thick">
        <color indexed="64"/>
      </right>
      <top style="medium">
        <color indexed="64"/>
      </top>
      <bottom style="dotted">
        <color indexed="64"/>
      </bottom>
      <diagonal/>
    </border>
    <border>
      <left style="dashed">
        <color indexed="64"/>
      </left>
      <right style="dashed">
        <color indexed="64"/>
      </right>
      <top style="medium">
        <color indexed="64"/>
      </top>
      <bottom style="dashed">
        <color indexed="64"/>
      </bottom>
      <diagonal/>
    </border>
    <border>
      <left style="dotted">
        <color indexed="64"/>
      </left>
      <right style="thick">
        <color indexed="64"/>
      </right>
      <top/>
      <bottom style="dotted">
        <color indexed="64"/>
      </bottom>
      <diagonal/>
    </border>
    <border>
      <left style="dashed">
        <color indexed="64"/>
      </left>
      <right style="dashed">
        <color indexed="64"/>
      </right>
      <top/>
      <bottom style="dashed">
        <color indexed="64"/>
      </bottom>
      <diagonal/>
    </border>
    <border>
      <left style="dotted">
        <color indexed="64"/>
      </left>
      <right style="thick">
        <color indexed="64"/>
      </right>
      <top style="dotted">
        <color indexed="64"/>
      </top>
      <bottom style="dotted">
        <color indexed="64"/>
      </bottom>
      <diagonal/>
    </border>
    <border>
      <left style="thick">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thick">
        <color indexed="64"/>
      </right>
      <top style="dotted">
        <color indexed="64"/>
      </top>
      <bottom style="medium">
        <color indexed="64"/>
      </bottom>
      <diagonal/>
    </border>
    <border>
      <left style="dashed">
        <color indexed="64"/>
      </left>
      <right style="dashed">
        <color indexed="64"/>
      </right>
      <top style="dashed">
        <color indexed="64"/>
      </top>
      <bottom style="medium">
        <color indexed="64"/>
      </bottom>
      <diagonal/>
    </border>
    <border>
      <left style="medium">
        <color indexed="64"/>
      </left>
      <right/>
      <top style="medium">
        <color indexed="64"/>
      </top>
      <bottom/>
      <diagonal/>
    </border>
    <border>
      <left/>
      <right style="medium">
        <color indexed="64"/>
      </right>
      <top style="medium">
        <color auto="1"/>
      </top>
      <bottom/>
      <diagonal/>
    </border>
    <border>
      <left/>
      <right style="medium">
        <color auto="1"/>
      </right>
      <top/>
      <bottom/>
      <diagonal/>
    </border>
    <border>
      <left/>
      <right style="medium">
        <color auto="1"/>
      </right>
      <top/>
      <bottom style="medium">
        <color auto="1"/>
      </bottom>
      <diagonal/>
    </border>
    <border>
      <left style="thick">
        <color indexed="64"/>
      </left>
      <right style="dotted">
        <color indexed="64"/>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thick">
        <color indexed="64"/>
      </left>
      <right style="dashed">
        <color indexed="64"/>
      </right>
      <top style="thick">
        <color indexed="64"/>
      </top>
      <bottom style="dashed">
        <color indexed="64"/>
      </bottom>
      <diagonal/>
    </border>
    <border>
      <left style="dashed">
        <color indexed="64"/>
      </left>
      <right style="dashed">
        <color indexed="64"/>
      </right>
      <top style="thick">
        <color indexed="64"/>
      </top>
      <bottom style="dashed">
        <color indexed="64"/>
      </bottom>
      <diagonal/>
    </border>
    <border>
      <left style="dashed">
        <color indexed="64"/>
      </left>
      <right style="dotted">
        <color indexed="64"/>
      </right>
      <top style="thick">
        <color indexed="64"/>
      </top>
      <bottom style="dashed">
        <color indexed="64"/>
      </bottom>
      <diagonal/>
    </border>
    <border>
      <left style="thick">
        <color indexed="64"/>
      </left>
      <right style="dotted">
        <color indexed="64"/>
      </right>
      <top/>
      <bottom style="dotted">
        <color indexed="64"/>
      </bottom>
      <diagonal/>
    </border>
    <border>
      <left style="dotted">
        <color indexed="64"/>
      </left>
      <right/>
      <top/>
      <bottom style="dotted">
        <color indexed="64"/>
      </bottom>
      <diagonal/>
    </border>
    <border>
      <left style="dashed">
        <color indexed="64"/>
      </left>
      <right style="dotted">
        <color indexed="64"/>
      </right>
      <top/>
      <bottom style="dashed">
        <color indexed="64"/>
      </bottom>
      <diagonal/>
    </border>
    <border>
      <left style="thick">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ashed">
        <color indexed="64"/>
      </left>
      <right style="dotted">
        <color indexed="64"/>
      </right>
      <top style="dashed">
        <color indexed="64"/>
      </top>
      <bottom style="dashed">
        <color indexed="64"/>
      </bottom>
      <diagonal/>
    </border>
    <border>
      <left style="thick">
        <color indexed="64"/>
      </left>
      <right style="dotted">
        <color indexed="64"/>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top style="dotted">
        <color indexed="64"/>
      </top>
      <bottom style="thick">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left style="dotted">
        <color indexed="64"/>
      </left>
      <right/>
      <top/>
      <bottom style="thick">
        <color indexed="64"/>
      </bottom>
      <diagonal/>
    </border>
    <border>
      <left style="dotted">
        <color indexed="64"/>
      </left>
      <right/>
      <top/>
      <bottom/>
      <diagonal/>
    </border>
    <border>
      <left style="dotted">
        <color indexed="64"/>
      </left>
      <right/>
      <top style="thick">
        <color indexed="64"/>
      </top>
      <bottom/>
      <diagonal/>
    </border>
    <border>
      <left/>
      <right style="dotted">
        <color indexed="64"/>
      </right>
      <top style="thick">
        <color indexed="64"/>
      </top>
      <bottom style="dotted">
        <color indexed="64"/>
      </bottom>
      <diagonal/>
    </border>
    <border>
      <left style="hair">
        <color indexed="64"/>
      </left>
      <right style="hair">
        <color indexed="64"/>
      </right>
      <top style="hair">
        <color indexed="64"/>
      </top>
      <bottom style="thick">
        <color auto="1"/>
      </bottom>
      <diagonal/>
    </border>
    <border>
      <left style="medium">
        <color indexed="64"/>
      </left>
      <right style="hair">
        <color indexed="64"/>
      </right>
      <top style="hair">
        <color indexed="64"/>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dotted">
        <color indexed="64"/>
      </right>
      <top style="dotted">
        <color indexed="64"/>
      </top>
      <bottom style="thick">
        <color auto="1"/>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medium">
        <color indexed="64"/>
      </top>
      <bottom style="dotted">
        <color indexed="64"/>
      </bottom>
      <diagonal/>
    </border>
    <border>
      <left style="thick">
        <color auto="1"/>
      </left>
      <right style="dotted">
        <color indexed="64"/>
      </right>
      <top style="medium">
        <color indexed="64"/>
      </top>
      <bottom style="dotted">
        <color indexed="64"/>
      </bottom>
      <diagonal/>
    </border>
    <border>
      <left style="thick">
        <color auto="1"/>
      </left>
      <right/>
      <top style="medium">
        <color indexed="64"/>
      </top>
      <bottom style="medium">
        <color indexed="64"/>
      </bottom>
      <diagonal/>
    </border>
    <border>
      <left style="medium">
        <color indexed="64"/>
      </left>
      <right style="dotted">
        <color indexed="64"/>
      </right>
      <top style="dashed">
        <color indexed="64"/>
      </top>
      <bottom style="thick">
        <color indexed="64"/>
      </bottom>
      <diagonal/>
    </border>
    <border>
      <left style="dotted">
        <color indexed="64"/>
      </left>
      <right/>
      <top style="medium">
        <color indexed="64"/>
      </top>
      <bottom/>
      <diagonal/>
    </border>
    <border>
      <left style="dotted">
        <color indexed="64"/>
      </left>
      <right/>
      <top style="medium">
        <color indexed="64"/>
      </top>
      <bottom style="dotted">
        <color indexed="64"/>
      </bottom>
      <diagonal/>
    </border>
    <border>
      <left style="medium">
        <color indexed="64"/>
      </left>
      <right style="dotted">
        <color indexed="64"/>
      </right>
      <top style="medium">
        <color indexed="64"/>
      </top>
      <bottom style="dashed">
        <color indexed="64"/>
      </bottom>
      <diagonal/>
    </border>
    <border>
      <left style="medium">
        <color indexed="64"/>
      </left>
      <right/>
      <top style="medium">
        <color indexed="64"/>
      </top>
      <bottom style="medium">
        <color indexed="64"/>
      </bottom>
      <diagonal/>
    </border>
    <border>
      <left style="hair">
        <color indexed="64"/>
      </left>
      <right style="hair">
        <color indexed="64"/>
      </right>
      <top style="hair">
        <color indexed="64"/>
      </top>
      <bottom/>
      <diagonal/>
    </border>
    <border>
      <left style="medium">
        <color indexed="64"/>
      </left>
      <right style="dotted">
        <color indexed="64"/>
      </right>
      <top style="dotted">
        <color indexed="64"/>
      </top>
      <bottom/>
      <diagonal/>
    </border>
    <border>
      <left style="thick">
        <color indexed="64"/>
      </left>
      <right style="dotted">
        <color indexed="64"/>
      </right>
      <top style="dotted">
        <color indexed="64"/>
      </top>
      <bottom/>
      <diagonal/>
    </border>
    <border>
      <left style="dotted">
        <color indexed="64"/>
      </left>
      <right/>
      <top style="thick">
        <color indexed="64"/>
      </top>
      <bottom style="dotted">
        <color indexed="64"/>
      </bottom>
      <diagonal/>
    </border>
    <border>
      <left style="medium">
        <color indexed="64"/>
      </left>
      <right style="hair">
        <color indexed="64"/>
      </right>
      <top style="hair">
        <color indexed="64"/>
      </top>
      <bottom style="medium">
        <color indexed="64"/>
      </bottom>
      <diagonal/>
    </border>
    <border>
      <left style="dotted">
        <color auto="1"/>
      </left>
      <right style="medium">
        <color auto="1"/>
      </right>
      <top style="dotted">
        <color auto="1"/>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ashed">
        <color indexed="64"/>
      </right>
      <top style="dotted">
        <color indexed="64"/>
      </top>
      <bottom style="thick">
        <color indexed="64"/>
      </bottom>
      <diagonal/>
    </border>
    <border>
      <left style="dotted">
        <color indexed="64"/>
      </left>
      <right style="dashed">
        <color indexed="64"/>
      </right>
      <top style="dotted">
        <color indexed="64"/>
      </top>
      <bottom style="dotted">
        <color indexed="64"/>
      </bottom>
      <diagonal/>
    </border>
    <border>
      <left style="dotted">
        <color indexed="64"/>
      </left>
      <right style="dashed">
        <color auto="1"/>
      </right>
      <top/>
      <bottom style="dotted">
        <color indexed="64"/>
      </bottom>
      <diagonal/>
    </border>
    <border>
      <left style="medium">
        <color indexed="64"/>
      </left>
      <right style="dotted">
        <color indexed="64"/>
      </right>
      <top/>
      <bottom style="dotted">
        <color indexed="64"/>
      </bottom>
      <diagonal/>
    </border>
    <border>
      <left style="dotted">
        <color auto="1"/>
      </left>
      <right style="medium">
        <color auto="1"/>
      </right>
      <top style="thick">
        <color indexed="64"/>
      </top>
      <bottom style="dotted">
        <color auto="1"/>
      </bottom>
      <diagonal/>
    </border>
    <border>
      <left style="dotted">
        <color indexed="64"/>
      </left>
      <right style="dotted">
        <color indexed="64"/>
      </right>
      <top/>
      <bottom style="dashed">
        <color indexed="64"/>
      </bottom>
      <diagonal/>
    </border>
    <border>
      <left style="dashed">
        <color indexed="64"/>
      </left>
      <right/>
      <top/>
      <bottom/>
      <diagonal/>
    </border>
    <border>
      <left style="dotted">
        <color indexed="64"/>
      </left>
      <right style="dashed">
        <color indexed="64"/>
      </right>
      <top/>
      <bottom/>
      <diagonal/>
    </border>
    <border>
      <left style="medium">
        <color indexed="64"/>
      </left>
      <right style="dotted">
        <color indexed="64"/>
      </right>
      <top/>
      <bottom/>
      <diagonal/>
    </border>
    <border>
      <left style="dotted">
        <color indexed="64"/>
      </left>
      <right style="dashed">
        <color indexed="64"/>
      </right>
      <top style="medium">
        <color indexed="64"/>
      </top>
      <bottom style="dotted">
        <color indexed="64"/>
      </bottom>
      <diagonal/>
    </border>
    <border>
      <left style="medium">
        <color indexed="64"/>
      </left>
      <right style="dotted">
        <color indexed="64"/>
      </right>
      <top style="thick">
        <color indexed="64"/>
      </top>
      <bottom style="dotted">
        <color indexed="64"/>
      </bottom>
      <diagonal/>
    </border>
    <border>
      <left style="medium">
        <color indexed="64"/>
      </left>
      <right style="dotted">
        <color indexed="64"/>
      </right>
      <top style="dashed">
        <color indexed="64"/>
      </top>
      <bottom style="dashed">
        <color indexed="64"/>
      </bottom>
      <diagonal/>
    </border>
    <border>
      <left style="dotted">
        <color indexed="64"/>
      </left>
      <right style="dashed">
        <color indexed="64"/>
      </right>
      <top style="dashed">
        <color indexed="64"/>
      </top>
      <bottom style="dotted">
        <color indexed="64"/>
      </bottom>
      <diagonal/>
    </border>
    <border>
      <left style="dotted">
        <color indexed="64"/>
      </left>
      <right style="dotted">
        <color indexed="64"/>
      </right>
      <top style="dashed">
        <color indexed="64"/>
      </top>
      <bottom style="dotted">
        <color indexed="64"/>
      </bottom>
      <diagonal/>
    </border>
    <border>
      <left style="medium">
        <color indexed="64"/>
      </left>
      <right style="dotted">
        <color indexed="64"/>
      </right>
      <top style="dashed">
        <color indexed="64"/>
      </top>
      <bottom style="dotted">
        <color indexed="64"/>
      </bottom>
      <diagonal/>
    </border>
    <border>
      <left style="dotted">
        <color indexed="64"/>
      </left>
      <right style="dashed">
        <color indexed="64"/>
      </right>
      <top style="medium">
        <color indexed="64"/>
      </top>
      <bottom style="dashed">
        <color indexed="64"/>
      </bottom>
      <diagonal/>
    </border>
    <border>
      <left style="dotted">
        <color indexed="64"/>
      </left>
      <right style="dotted">
        <color indexed="64"/>
      </right>
      <top style="medium">
        <color indexed="64"/>
      </top>
      <bottom style="dashed">
        <color indexed="64"/>
      </bottom>
      <diagonal/>
    </border>
    <border>
      <left style="thick">
        <color indexed="64"/>
      </left>
      <right/>
      <top style="dotted">
        <color indexed="64"/>
      </top>
      <bottom style="dotted">
        <color indexed="64"/>
      </bottom>
      <diagonal/>
    </border>
    <border>
      <left style="dotted">
        <color indexed="64"/>
      </left>
      <right style="medium">
        <color indexed="64"/>
      </right>
      <top style="dashed">
        <color indexed="64"/>
      </top>
      <bottom style="dashed">
        <color indexed="64"/>
      </bottom>
      <diagonal/>
    </border>
    <border>
      <left style="thick">
        <color indexed="64"/>
      </left>
      <right/>
      <top style="dashed">
        <color indexed="64"/>
      </top>
      <bottom style="dashed">
        <color indexed="64"/>
      </bottom>
      <diagonal/>
    </border>
    <border>
      <left style="dotted">
        <color indexed="64"/>
      </left>
      <right style="medium">
        <color indexed="64"/>
      </right>
      <top/>
      <bottom style="dashed">
        <color indexed="64"/>
      </bottom>
      <diagonal/>
    </border>
    <border>
      <left style="thick">
        <color indexed="64"/>
      </left>
      <right/>
      <top/>
      <bottom style="dashed">
        <color indexed="64"/>
      </bottom>
      <diagonal/>
    </border>
    <border>
      <left style="dotted">
        <color indexed="64"/>
      </left>
      <right style="medium">
        <color indexed="64"/>
      </right>
      <top style="medium">
        <color indexed="64"/>
      </top>
      <bottom style="dashed">
        <color indexed="64"/>
      </bottom>
      <diagonal/>
    </border>
    <border>
      <left style="thick">
        <color indexed="64"/>
      </left>
      <right/>
      <top style="medium">
        <color indexed="64"/>
      </top>
      <bottom style="dashed">
        <color indexed="64"/>
      </bottom>
      <diagonal/>
    </border>
    <border>
      <left style="dotted">
        <color indexed="64"/>
      </left>
      <right style="dashed">
        <color indexed="64"/>
      </right>
      <top style="dotted">
        <color indexed="64"/>
      </top>
      <bottom style="dashed">
        <color indexed="64"/>
      </bottom>
      <diagonal/>
    </border>
    <border>
      <left style="dotted">
        <color indexed="64"/>
      </left>
      <right style="dotted">
        <color indexed="64"/>
      </right>
      <top style="dotted">
        <color indexed="64"/>
      </top>
      <bottom style="dashed">
        <color indexed="64"/>
      </bottom>
      <diagonal/>
    </border>
    <border>
      <left style="medium">
        <color indexed="64"/>
      </left>
      <right style="dotted">
        <color indexed="64"/>
      </right>
      <top style="dotted">
        <color indexed="64"/>
      </top>
      <bottom style="dashed">
        <color indexed="64"/>
      </bottom>
      <diagonal/>
    </border>
    <border>
      <left style="dotted">
        <color indexed="64"/>
      </left>
      <right style="dotted">
        <color indexed="64"/>
      </right>
      <top/>
      <bottom/>
      <diagonal/>
    </border>
    <border>
      <left style="medium">
        <color indexed="64"/>
      </left>
      <right style="hair">
        <color indexed="64"/>
      </right>
      <top/>
      <bottom style="hair">
        <color indexed="64"/>
      </bottom>
      <diagonal/>
    </border>
    <border>
      <left style="dashed">
        <color indexed="64"/>
      </left>
      <right/>
      <top style="dashed">
        <color indexed="64"/>
      </top>
      <bottom style="dashed">
        <color indexed="64"/>
      </bottom>
      <diagonal/>
    </border>
    <border>
      <left style="dashed">
        <color indexed="64"/>
      </left>
      <right/>
      <top style="dotted">
        <color indexed="64"/>
      </top>
      <bottom style="dashed">
        <color indexed="64"/>
      </bottom>
      <diagonal/>
    </border>
    <border>
      <left style="dashed">
        <color indexed="64"/>
      </left>
      <right style="dashed">
        <color indexed="64"/>
      </right>
      <top style="dotted">
        <color indexed="64"/>
      </top>
      <bottom style="dashed">
        <color indexed="64"/>
      </bottom>
      <diagonal/>
    </border>
    <border>
      <left style="thick">
        <color indexed="64"/>
      </left>
      <right style="thin">
        <color indexed="64"/>
      </right>
      <top style="dotted">
        <color indexed="64"/>
      </top>
      <bottom style="dotted">
        <color indexed="64"/>
      </bottom>
      <diagonal/>
    </border>
    <border>
      <left style="dashed">
        <color indexed="64"/>
      </left>
      <right/>
      <top style="thick">
        <color indexed="64"/>
      </top>
      <bottom style="dashed">
        <color indexed="64"/>
      </bottom>
      <diagonal/>
    </border>
    <border>
      <left style="hair">
        <color indexed="64"/>
      </left>
      <right style="hair">
        <color indexed="64"/>
      </right>
      <top/>
      <bottom style="hair">
        <color indexed="64"/>
      </bottom>
      <diagonal/>
    </border>
    <border>
      <left/>
      <right style="medium">
        <color indexed="64"/>
      </right>
      <top style="medium">
        <color indexed="64"/>
      </top>
      <bottom style="dotted">
        <color indexed="64"/>
      </bottom>
      <diagonal/>
    </border>
    <border>
      <left style="hair">
        <color indexed="64"/>
      </left>
      <right style="hair">
        <color indexed="64"/>
      </right>
      <top style="hair">
        <color indexed="64"/>
      </top>
      <bottom style="dotted">
        <color indexed="64"/>
      </bottom>
      <diagonal/>
    </border>
    <border>
      <left style="hair">
        <color indexed="64"/>
      </left>
      <right style="medium">
        <color indexed="64"/>
      </right>
      <top style="hair">
        <color indexed="64"/>
      </top>
      <bottom style="dotted">
        <color indexed="64"/>
      </bottom>
      <diagonal/>
    </border>
    <border>
      <left style="dotted">
        <color indexed="64"/>
      </left>
      <right style="dotted">
        <color indexed="64"/>
      </right>
      <top/>
      <bottom style="medium">
        <color indexed="64"/>
      </bottom>
      <diagonal/>
    </border>
    <border>
      <left/>
      <right style="dashed">
        <color indexed="64"/>
      </right>
      <top style="thick">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dotted">
        <color indexed="64"/>
      </right>
      <top style="thick">
        <color indexed="64"/>
      </top>
      <bottom style="hair">
        <color indexed="64"/>
      </bottom>
      <diagonal/>
    </border>
    <border>
      <left style="dotted">
        <color indexed="64"/>
      </left>
      <right/>
      <top style="dotted">
        <color indexed="64"/>
      </top>
      <bottom/>
      <diagonal/>
    </border>
    <border>
      <left style="medium">
        <color indexed="64"/>
      </left>
      <right style="dotted">
        <color indexed="64"/>
      </right>
      <top style="dashed">
        <color indexed="64"/>
      </top>
      <bottom/>
      <diagonal/>
    </border>
    <border>
      <left style="dashed">
        <color indexed="64"/>
      </left>
      <right/>
      <top style="medium">
        <color indexed="64"/>
      </top>
      <bottom style="dashed">
        <color indexed="64"/>
      </bottom>
      <diagonal/>
    </border>
    <border>
      <left style="medium">
        <color indexed="64"/>
      </left>
      <right style="dotted">
        <color indexed="64"/>
      </right>
      <top style="thick">
        <color indexed="64"/>
      </top>
      <bottom style="hair">
        <color indexed="64"/>
      </bottom>
      <diagonal/>
    </border>
    <border>
      <left style="medium">
        <color indexed="64"/>
      </left>
      <right style="dotted">
        <color indexed="64"/>
      </right>
      <top style="hair">
        <color indexed="64"/>
      </top>
      <bottom style="hair">
        <color indexed="64"/>
      </bottom>
      <diagonal/>
    </border>
    <border>
      <left/>
      <right style="dotted">
        <color indexed="64"/>
      </right>
      <top style="dashed">
        <color indexed="64"/>
      </top>
      <bottom style="dotted">
        <color indexed="64"/>
      </bottom>
      <diagonal/>
    </border>
    <border>
      <left/>
      <right style="dotted">
        <color indexed="64"/>
      </right>
      <top style="dotted">
        <color indexed="64"/>
      </top>
      <bottom style="dash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dotted">
        <color indexed="64"/>
      </bottom>
      <diagonal/>
    </border>
    <border>
      <left style="thick">
        <color indexed="64"/>
      </left>
      <right style="thin">
        <color indexed="64"/>
      </right>
      <top/>
      <bottom style="dotted">
        <color indexed="64"/>
      </bottom>
      <diagonal/>
    </border>
    <border>
      <left style="thick">
        <color indexed="64"/>
      </left>
      <right style="thin">
        <color indexed="64"/>
      </right>
      <top style="thin">
        <color indexed="64"/>
      </top>
      <bottom style="dotted">
        <color indexed="64"/>
      </bottom>
      <diagonal/>
    </border>
    <border>
      <left style="thick">
        <color indexed="64"/>
      </left>
      <right style="thin">
        <color indexed="64"/>
      </right>
      <top style="dotted">
        <color indexed="64"/>
      </top>
      <bottom style="thin">
        <color indexed="64"/>
      </bottom>
      <diagonal/>
    </border>
    <border>
      <left style="dotted">
        <color indexed="64"/>
      </left>
      <right style="dashed">
        <color indexed="64"/>
      </right>
      <top style="dotted">
        <color indexed="64"/>
      </top>
      <bottom/>
      <diagonal/>
    </border>
    <border>
      <left style="thick">
        <color indexed="64"/>
      </left>
      <right style="thin">
        <color indexed="64"/>
      </right>
      <top/>
      <bottom style="thin">
        <color indexed="64"/>
      </bottom>
      <diagonal/>
    </border>
    <border>
      <left style="thick">
        <color indexed="64"/>
      </left>
      <right style="thin">
        <color indexed="64"/>
      </right>
      <top style="dotted">
        <color indexed="64"/>
      </top>
      <bottom/>
      <diagonal/>
    </border>
    <border>
      <left style="thick">
        <color indexed="64"/>
      </left>
      <right style="thin">
        <color indexed="64"/>
      </right>
      <top style="thin">
        <color indexed="64"/>
      </top>
      <bottom/>
      <diagonal/>
    </border>
    <border>
      <left style="dashed">
        <color indexed="64"/>
      </left>
      <right style="dotted">
        <color indexed="64"/>
      </right>
      <top style="dotted">
        <color indexed="64"/>
      </top>
      <bottom style="dotted">
        <color indexed="64"/>
      </bottom>
      <diagonal/>
    </border>
    <border>
      <left style="thick">
        <color indexed="64"/>
      </left>
      <right/>
      <top style="thin">
        <color auto="1"/>
      </top>
      <bottom style="thick">
        <color indexed="64"/>
      </bottom>
      <diagonal/>
    </border>
    <border>
      <left style="thick">
        <color indexed="64"/>
      </left>
      <right style="dotted">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dotted">
        <color indexed="64"/>
      </left>
      <right/>
      <top style="dotted">
        <color indexed="64"/>
      </top>
      <bottom style="medium">
        <color indexed="64"/>
      </bottom>
      <diagonal/>
    </border>
    <border>
      <left style="dotted">
        <color indexed="64"/>
      </left>
      <right/>
      <top/>
      <bottom style="medium">
        <color indexed="64"/>
      </bottom>
      <diagonal/>
    </border>
    <border>
      <left style="dotted">
        <color indexed="64"/>
      </left>
      <right style="thick">
        <color indexed="64"/>
      </right>
      <top style="dotted">
        <color indexed="64"/>
      </top>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ck">
        <color auto="1"/>
      </bottom>
      <diagonal/>
    </border>
    <border>
      <left style="dotted">
        <color auto="1"/>
      </left>
      <right style="medium">
        <color auto="1"/>
      </right>
      <top/>
      <bottom style="medium">
        <color indexed="64"/>
      </bottom>
      <diagonal/>
    </border>
    <border>
      <left style="medium">
        <color indexed="64"/>
      </left>
      <right style="dotted">
        <color indexed="64"/>
      </right>
      <top/>
      <bottom style="medium">
        <color indexed="64"/>
      </bottom>
      <diagonal/>
    </border>
    <border>
      <left style="dotted">
        <color indexed="64"/>
      </left>
      <right style="dashed">
        <color auto="1"/>
      </right>
      <top/>
      <bottom style="medium">
        <color indexed="64"/>
      </bottom>
      <diagonal/>
    </border>
    <border>
      <left style="dashed">
        <color indexed="64"/>
      </left>
      <right/>
      <top/>
      <bottom style="medium">
        <color indexed="64"/>
      </bottom>
      <diagonal/>
    </border>
    <border>
      <left style="dotted">
        <color indexed="64"/>
      </left>
      <right style="dashed">
        <color indexed="64"/>
      </right>
      <top style="dotted">
        <color indexed="64"/>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dotted">
        <color indexed="64"/>
      </right>
      <top style="dashed">
        <color indexed="64"/>
      </top>
      <bottom/>
      <diagonal/>
    </border>
    <border>
      <left/>
      <right style="dashed">
        <color indexed="64"/>
      </right>
      <top/>
      <bottom style="dashed">
        <color indexed="64"/>
      </bottom>
      <diagonal/>
    </border>
    <border>
      <left style="medium">
        <color indexed="64"/>
      </left>
      <right style="dotted">
        <color indexed="64"/>
      </right>
      <top/>
      <bottom style="dashed">
        <color indexed="64"/>
      </bottom>
      <diagonal/>
    </border>
    <border>
      <left style="dotted">
        <color indexed="64"/>
      </left>
      <right style="dashed">
        <color indexed="64"/>
      </right>
      <top/>
      <bottom style="dashed">
        <color indexed="64"/>
      </bottom>
      <diagonal/>
    </border>
    <border>
      <left style="dashed">
        <color indexed="64"/>
      </left>
      <right style="dotted">
        <color indexed="64"/>
      </right>
      <top style="dotted">
        <color indexed="64"/>
      </top>
      <bottom/>
      <diagonal/>
    </border>
    <border>
      <left style="dashed">
        <color indexed="64"/>
      </left>
      <right style="dotted">
        <color indexed="64"/>
      </right>
      <top/>
      <bottom style="dotted">
        <color indexed="64"/>
      </bottom>
      <diagonal/>
    </border>
    <border>
      <left style="thick">
        <color indexed="64"/>
      </left>
      <right/>
      <top style="medium">
        <color indexed="64"/>
      </top>
      <bottom style="thick">
        <color indexed="64"/>
      </bottom>
      <diagonal/>
    </border>
    <border>
      <left/>
      <right style="dashed">
        <color indexed="64"/>
      </right>
      <top style="dashed">
        <color indexed="64"/>
      </top>
      <bottom style="medium">
        <color indexed="64"/>
      </bottom>
      <diagonal/>
    </border>
    <border>
      <left style="dashed">
        <color indexed="64"/>
      </left>
      <right style="dotted">
        <color indexed="64"/>
      </right>
      <top style="dashed">
        <color indexed="64"/>
      </top>
      <bottom style="medium">
        <color indexed="64"/>
      </bottom>
      <diagonal/>
    </border>
    <border>
      <left style="hair">
        <color indexed="64"/>
      </left>
      <right/>
      <top style="hair">
        <color indexed="64"/>
      </top>
      <bottom style="medium">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medium">
        <color indexed="64"/>
      </right>
      <top style="medium">
        <color indexed="64"/>
      </top>
      <bottom/>
      <diagonal/>
    </border>
    <border>
      <left style="medium">
        <color auto="1"/>
      </left>
      <right style="medium">
        <color auto="1"/>
      </right>
      <top style="medium">
        <color auto="1"/>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medium">
        <color auto="1"/>
      </left>
      <right style="medium">
        <color auto="1"/>
      </right>
      <top/>
      <bottom style="medium">
        <color auto="1"/>
      </bottom>
      <diagonal/>
    </border>
    <border>
      <left style="medium">
        <color indexed="64"/>
      </left>
      <right style="thick">
        <color indexed="64"/>
      </right>
      <top/>
      <bottom style="medium">
        <color indexed="64"/>
      </bottom>
      <diagonal/>
    </border>
    <border>
      <left style="dashed">
        <color indexed="64"/>
      </left>
      <right/>
      <top style="medium">
        <color indexed="64"/>
      </top>
      <bottom/>
      <diagonal/>
    </border>
    <border>
      <left/>
      <right style="dotted">
        <color indexed="64"/>
      </right>
      <top/>
      <bottom style="medium">
        <color indexed="64"/>
      </bottom>
      <diagonal/>
    </border>
    <border>
      <left style="thick">
        <color indexed="64"/>
      </left>
      <right/>
      <top style="dotted">
        <color indexed="64"/>
      </top>
      <bottom style="medium">
        <color indexed="64"/>
      </bottom>
      <diagonal/>
    </border>
    <border>
      <left style="dotted">
        <color indexed="64"/>
      </left>
      <right style="medium">
        <color indexed="64"/>
      </right>
      <top style="dashed">
        <color indexed="64"/>
      </top>
      <bottom style="medium">
        <color indexed="64"/>
      </bottom>
      <diagonal/>
    </border>
    <border>
      <left style="thick">
        <color indexed="64"/>
      </left>
      <right style="dotted">
        <color indexed="64"/>
      </right>
      <top/>
      <bottom style="medium">
        <color indexed="64"/>
      </bottom>
      <diagonal/>
    </border>
    <border>
      <left style="medium">
        <color indexed="64"/>
      </left>
      <right style="thin">
        <color indexed="64"/>
      </right>
      <top/>
      <bottom style="medium">
        <color auto="1"/>
      </bottom>
      <diagonal/>
    </border>
    <border>
      <left style="thin">
        <color indexed="64"/>
      </left>
      <right style="thin">
        <color indexed="64"/>
      </right>
      <top/>
      <bottom style="medium">
        <color auto="1"/>
      </bottom>
      <diagonal/>
    </border>
    <border>
      <left/>
      <right style="dashed">
        <color indexed="64"/>
      </right>
      <top style="medium">
        <color indexed="64"/>
      </top>
      <bottom style="dashed">
        <color indexed="64"/>
      </bottom>
      <diagonal/>
    </border>
    <border>
      <left style="dashed">
        <color indexed="64"/>
      </left>
      <right style="dotted">
        <color indexed="64"/>
      </right>
      <top style="medium">
        <color indexed="64"/>
      </top>
      <bottom style="dashed">
        <color indexed="64"/>
      </bottom>
      <diagonal/>
    </border>
    <border>
      <left style="medium">
        <color indexed="64"/>
      </left>
      <right style="dotted">
        <color indexed="64"/>
      </right>
      <top style="dashed">
        <color indexed="64"/>
      </top>
      <bottom style="medium">
        <color indexed="64"/>
      </bottom>
      <diagonal/>
    </border>
    <border>
      <left style="thin">
        <color indexed="64"/>
      </left>
      <right style="medium">
        <color auto="1"/>
      </right>
      <top/>
      <bottom style="medium">
        <color indexed="64"/>
      </bottom>
      <diagonal/>
    </border>
    <border>
      <left/>
      <right style="thick">
        <color indexed="64"/>
      </right>
      <top style="thick">
        <color indexed="64"/>
      </top>
      <bottom style="medium">
        <color indexed="64"/>
      </bottom>
      <diagonal/>
    </border>
    <border>
      <left/>
      <right style="dashed">
        <color indexed="64"/>
      </right>
      <top style="dotted">
        <color indexed="64"/>
      </top>
      <bottom style="dashed">
        <color indexed="64"/>
      </bottom>
      <diagonal/>
    </border>
    <border>
      <left/>
      <right style="dashed">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dashed">
        <color indexed="64"/>
      </left>
      <right/>
      <top style="medium">
        <color indexed="64"/>
      </top>
      <bottom style="dotted">
        <color indexed="64"/>
      </bottom>
      <diagonal/>
    </border>
    <border>
      <left style="dashed">
        <color indexed="64"/>
      </left>
      <right/>
      <top style="dashed">
        <color indexed="64"/>
      </top>
      <bottom style="medium">
        <color indexed="64"/>
      </bottom>
      <diagonal/>
    </border>
    <border>
      <left style="hair">
        <color indexed="64"/>
      </left>
      <right/>
      <top style="medium">
        <color indexed="64"/>
      </top>
      <bottom style="dotted">
        <color indexed="64"/>
      </bottom>
      <diagonal/>
    </border>
    <border>
      <left style="hair">
        <color indexed="64"/>
      </left>
      <right/>
      <top/>
      <bottom style="hair">
        <color indexed="64"/>
      </bottom>
      <diagonal/>
    </border>
    <border>
      <left/>
      <right style="dotted">
        <color indexed="64"/>
      </right>
      <top/>
      <bottom/>
      <diagonal/>
    </border>
    <border>
      <left style="hair">
        <color indexed="64"/>
      </left>
      <right/>
      <top style="hair">
        <color indexed="64"/>
      </top>
      <bottom/>
      <diagonal/>
    </border>
    <border>
      <left/>
      <right/>
      <top style="medium">
        <color indexed="64"/>
      </top>
      <bottom style="hair">
        <color indexed="64"/>
      </bottom>
      <diagonal/>
    </border>
    <border>
      <left/>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style="medium">
        <color indexed="64"/>
      </left>
      <right style="hair">
        <color indexed="64"/>
      </right>
      <top style="hair">
        <color indexed="64"/>
      </top>
      <bottom style="dotted">
        <color indexed="64"/>
      </bottom>
      <diagonal/>
    </border>
    <border>
      <left style="thick">
        <color indexed="64"/>
      </left>
      <right style="dashed">
        <color indexed="64"/>
      </right>
      <top style="dashed">
        <color indexed="64"/>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thick">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dotted">
        <color indexed="64"/>
      </right>
      <top style="medium">
        <color indexed="64"/>
      </top>
      <bottom style="medium">
        <color indexed="64"/>
      </bottom>
      <diagonal/>
    </border>
    <border>
      <left style="thick">
        <color indexed="64"/>
      </left>
      <right style="dotted">
        <color indexed="64"/>
      </right>
      <top style="thick">
        <color indexed="64"/>
      </top>
      <bottom style="medium">
        <color indexed="64"/>
      </bottom>
      <diagonal/>
    </border>
    <border>
      <left style="dotted">
        <color indexed="64"/>
      </left>
      <right style="dotted">
        <color indexed="64"/>
      </right>
      <top style="thick">
        <color indexed="64"/>
      </top>
      <bottom style="medium">
        <color indexed="64"/>
      </bottom>
      <diagonal/>
    </border>
    <border>
      <left style="dotted">
        <color indexed="64"/>
      </left>
      <right/>
      <top style="thick">
        <color indexed="64"/>
      </top>
      <bottom style="medium">
        <color indexed="64"/>
      </bottom>
      <diagonal/>
    </border>
    <border>
      <left style="medium">
        <color indexed="64"/>
      </left>
      <right style="dotted">
        <color indexed="64"/>
      </right>
      <top style="thick">
        <color indexed="64"/>
      </top>
      <bottom style="medium">
        <color indexed="64"/>
      </bottom>
      <diagonal/>
    </border>
    <border>
      <left style="dotted">
        <color indexed="64"/>
      </left>
      <right style="medium">
        <color indexed="64"/>
      </right>
      <top style="thick">
        <color indexed="64"/>
      </top>
      <bottom style="medium">
        <color indexed="64"/>
      </bottom>
      <diagonal/>
    </border>
    <border>
      <left/>
      <right style="dashed">
        <color indexed="64"/>
      </right>
      <top style="thick">
        <color indexed="64"/>
      </top>
      <bottom style="medium">
        <color indexed="64"/>
      </bottom>
      <diagonal/>
    </border>
    <border>
      <left style="dashed">
        <color indexed="64"/>
      </left>
      <right style="dashed">
        <color indexed="64"/>
      </right>
      <top style="thick">
        <color indexed="64"/>
      </top>
      <bottom style="medium">
        <color indexed="64"/>
      </bottom>
      <diagonal/>
    </border>
    <border>
      <left style="dashed">
        <color indexed="64"/>
      </left>
      <right style="dotted">
        <color indexed="64"/>
      </right>
      <top style="thick">
        <color indexed="64"/>
      </top>
      <bottom style="medium">
        <color indexed="64"/>
      </bottom>
      <diagonal/>
    </border>
    <border>
      <left style="medium">
        <color indexed="64"/>
      </left>
      <right style="dotted">
        <color indexed="64"/>
      </right>
      <top style="hair">
        <color indexed="64"/>
      </top>
      <bottom/>
      <diagonal/>
    </border>
    <border>
      <left style="dotted">
        <color indexed="64"/>
      </left>
      <right style="dotted">
        <color indexed="64"/>
      </right>
      <top style="hair">
        <color indexed="64"/>
      </top>
      <bottom/>
      <diagonal/>
    </border>
    <border>
      <left style="thick">
        <color indexed="64"/>
      </left>
      <right style="dotted">
        <color indexed="64"/>
      </right>
      <top/>
      <bottom/>
      <diagonal/>
    </border>
    <border>
      <left style="dotted">
        <color auto="1"/>
      </left>
      <right style="medium">
        <color auto="1"/>
      </right>
      <top/>
      <bottom/>
      <diagonal/>
    </border>
    <border>
      <left style="medium">
        <color indexed="64"/>
      </left>
      <right style="medium">
        <color indexed="64"/>
      </right>
      <top/>
      <bottom/>
      <diagonal/>
    </border>
    <border>
      <left style="medium">
        <color auto="1"/>
      </left>
      <right style="thin">
        <color auto="1"/>
      </right>
      <top style="medium">
        <color auto="1"/>
      </top>
      <bottom style="dotted">
        <color auto="1"/>
      </bottom>
      <diagonal/>
    </border>
    <border>
      <left style="thick">
        <color indexed="64"/>
      </left>
      <right style="thick">
        <color indexed="64"/>
      </right>
      <top style="thin">
        <color indexed="64"/>
      </top>
      <bottom style="dashed">
        <color indexed="64"/>
      </bottom>
      <diagonal/>
    </border>
    <border>
      <left style="thick">
        <color indexed="64"/>
      </left>
      <right style="thick">
        <color indexed="64"/>
      </right>
      <top style="dashed">
        <color indexed="64"/>
      </top>
      <bottom style="dashed">
        <color indexed="64"/>
      </bottom>
      <diagonal/>
    </border>
    <border>
      <left/>
      <right style="thick">
        <color indexed="64"/>
      </right>
      <top style="thin">
        <color indexed="64"/>
      </top>
      <bottom style="thick">
        <color indexed="64"/>
      </bottom>
      <diagonal/>
    </border>
    <border>
      <left/>
      <right style="thick">
        <color indexed="64"/>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medium">
        <color indexed="64"/>
      </bottom>
      <diagonal/>
    </border>
    <border>
      <left/>
      <right style="medium">
        <color indexed="64"/>
      </right>
      <top style="thick">
        <color indexed="64"/>
      </top>
      <bottom/>
      <diagonal/>
    </border>
    <border>
      <left style="thick">
        <color indexed="64"/>
      </left>
      <right style="thick">
        <color indexed="64"/>
      </right>
      <top style="dashed">
        <color indexed="64"/>
      </top>
      <bottom style="dotted">
        <color indexed="64"/>
      </bottom>
      <diagonal/>
    </border>
    <border>
      <left style="thick">
        <color indexed="64"/>
      </left>
      <right style="thick">
        <color indexed="64"/>
      </right>
      <top style="dotted">
        <color indexed="64"/>
      </top>
      <bottom style="dotted">
        <color indexed="64"/>
      </bottom>
      <diagonal/>
    </border>
    <border>
      <left/>
      <right style="hair">
        <color rgb="FFC00000"/>
      </right>
      <top/>
      <bottom/>
      <diagonal/>
    </border>
    <border>
      <left style="hair">
        <color rgb="FFC00000"/>
      </left>
      <right/>
      <top/>
      <bottom/>
      <diagonal/>
    </border>
    <border>
      <left/>
      <right style="hair">
        <color rgb="FFC00000"/>
      </right>
      <top style="hair">
        <color rgb="FFC00000"/>
      </top>
      <bottom/>
      <diagonal/>
    </border>
    <border>
      <left/>
      <right/>
      <top style="hair">
        <color rgb="FFC00000"/>
      </top>
      <bottom/>
      <diagonal/>
    </border>
    <border>
      <left style="hair">
        <color rgb="FFC00000"/>
      </left>
      <right/>
      <top style="hair">
        <color rgb="FFC00000"/>
      </top>
      <bottom/>
      <diagonal/>
    </border>
    <border>
      <left style="thin">
        <color indexed="64"/>
      </left>
      <right style="thick">
        <color indexed="64"/>
      </right>
      <top style="thin">
        <color indexed="64"/>
      </top>
      <bottom/>
      <diagonal/>
    </border>
    <border>
      <left/>
      <right style="medium">
        <color indexed="64"/>
      </right>
      <top style="medium">
        <color indexed="64"/>
      </top>
      <bottom style="thick">
        <color indexed="64"/>
      </bottom>
      <diagonal/>
    </border>
    <border>
      <left style="thick">
        <color indexed="64"/>
      </left>
      <right style="thick">
        <color indexed="64"/>
      </right>
      <top style="medium">
        <color indexed="64"/>
      </top>
      <bottom style="thick">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ck">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double">
        <color auto="1"/>
      </left>
      <right/>
      <top style="thin">
        <color indexed="64"/>
      </top>
      <bottom style="double">
        <color indexed="64"/>
      </bottom>
      <diagonal/>
    </border>
    <border>
      <left style="thin">
        <color indexed="64"/>
      </left>
      <right style="double">
        <color indexed="64"/>
      </right>
      <top style="thin">
        <color indexed="64"/>
      </top>
      <bottom style="thin">
        <color indexed="64"/>
      </bottom>
      <diagonal/>
    </border>
    <border>
      <left style="double">
        <color auto="1"/>
      </left>
      <right/>
      <top style="thin">
        <color auto="1"/>
      </top>
      <bottom style="thin">
        <color indexed="64"/>
      </bottom>
      <diagonal/>
    </border>
    <border>
      <left/>
      <right style="double">
        <color auto="1"/>
      </right>
      <top style="double">
        <color auto="1"/>
      </top>
      <bottom style="thin">
        <color auto="1"/>
      </bottom>
      <diagonal/>
    </border>
    <border>
      <left/>
      <right/>
      <top style="double">
        <color auto="1"/>
      </top>
      <bottom style="thin">
        <color auto="1"/>
      </bottom>
      <diagonal/>
    </border>
    <border>
      <left style="double">
        <color auto="1"/>
      </left>
      <right/>
      <top style="double">
        <color auto="1"/>
      </top>
      <bottom style="thin">
        <color auto="1"/>
      </bottom>
      <diagonal/>
    </border>
    <border>
      <left style="medium">
        <color indexed="64"/>
      </left>
      <right style="dashed">
        <color indexed="64"/>
      </right>
      <top style="medium">
        <color indexed="64"/>
      </top>
      <bottom style="medium">
        <color indexed="64"/>
      </bottom>
      <diagonal/>
    </border>
    <border>
      <left style="dotted">
        <color indexed="64"/>
      </left>
      <right style="thick">
        <color indexed="64"/>
      </right>
      <top style="dotted">
        <color indexed="64"/>
      </top>
      <bottom style="thick">
        <color indexed="64"/>
      </bottom>
      <diagonal/>
    </border>
    <border>
      <left style="dotted">
        <color indexed="64"/>
      </left>
      <right style="dotted">
        <color indexed="64"/>
      </right>
      <top/>
      <bottom style="thick">
        <color indexed="64"/>
      </bottom>
      <diagonal/>
    </border>
    <border>
      <left style="dotted">
        <color indexed="64"/>
      </left>
      <right style="medium">
        <color indexed="64"/>
      </right>
      <top/>
      <bottom style="thick">
        <color indexed="64"/>
      </bottom>
      <diagonal/>
    </border>
    <border>
      <left style="thick">
        <color indexed="64"/>
      </left>
      <right style="dotted">
        <color indexed="64"/>
      </right>
      <top/>
      <bottom style="thick">
        <color indexed="64"/>
      </bottom>
      <diagonal/>
    </border>
    <border>
      <left/>
      <right style="dotted">
        <color indexed="64"/>
      </right>
      <top style="dotted">
        <color indexed="64"/>
      </top>
      <bottom style="thick">
        <color indexed="64"/>
      </bottom>
      <diagonal/>
    </border>
    <border>
      <left style="dotted">
        <color indexed="64"/>
      </left>
      <right style="thick">
        <color indexed="64"/>
      </right>
      <top style="medium">
        <color indexed="64"/>
      </top>
      <bottom/>
      <diagonal/>
    </border>
    <border>
      <left style="dotted">
        <color indexed="64"/>
      </left>
      <right style="dotted">
        <color indexed="64"/>
      </right>
      <top style="medium">
        <color indexed="64"/>
      </top>
      <bottom/>
      <diagonal/>
    </border>
    <border>
      <left style="medium">
        <color indexed="64"/>
      </left>
      <right style="dotted">
        <color indexed="64"/>
      </right>
      <top style="medium">
        <color indexed="64"/>
      </top>
      <bottom/>
      <diagonal/>
    </border>
    <border>
      <left style="medium">
        <color indexed="64"/>
      </left>
      <right/>
      <top style="thick">
        <color indexed="64"/>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bottom/>
      <diagonal/>
    </border>
    <border>
      <left/>
      <right style="medium">
        <color rgb="FFFF0000"/>
      </right>
      <top/>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2" borderId="0" applyNumberFormat="0" applyBorder="0" applyAlignment="0" applyProtection="0"/>
    <xf numFmtId="0" fontId="5" fillId="0" borderId="0" applyNumberFormat="0" applyFill="0" applyBorder="0" applyAlignment="0" applyProtection="0"/>
    <xf numFmtId="167" fontId="34" fillId="0" borderId="0"/>
    <xf numFmtId="9" fontId="1" fillId="0" borderId="0" applyFont="0" applyFill="0" applyBorder="0" applyAlignment="0" applyProtection="0"/>
  </cellStyleXfs>
  <cellXfs count="1989">
    <xf numFmtId="0" fontId="0" fillId="0" borderId="0" xfId="0"/>
    <xf numFmtId="0" fontId="0" fillId="0" borderId="0" xfId="0" applyProtection="1">
      <protection locked="0" hidden="1"/>
    </xf>
    <xf numFmtId="164" fontId="2" fillId="0" borderId="12" xfId="1" applyNumberFormat="1" applyFont="1" applyFill="1" applyBorder="1" applyAlignment="1" applyProtection="1">
      <alignment horizontal="center" vertical="center"/>
      <protection hidden="1"/>
    </xf>
    <xf numFmtId="0" fontId="0" fillId="4" borderId="14" xfId="0" applyFill="1" applyBorder="1" applyProtection="1">
      <protection hidden="1"/>
    </xf>
    <xf numFmtId="0" fontId="2" fillId="0" borderId="9" xfId="0" applyFont="1" applyFill="1" applyBorder="1" applyAlignment="1" applyProtection="1">
      <alignment horizontal="right"/>
      <protection hidden="1"/>
    </xf>
    <xf numFmtId="0" fontId="2" fillId="3" borderId="13" xfId="0" applyFont="1" applyFill="1" applyBorder="1" applyAlignment="1" applyProtection="1">
      <alignment horizontal="right"/>
      <protection locked="0" hidden="1"/>
    </xf>
    <xf numFmtId="0" fontId="0" fillId="4" borderId="0" xfId="0" applyFill="1" applyBorder="1" applyProtection="1">
      <protection hidden="1"/>
    </xf>
    <xf numFmtId="0" fontId="0" fillId="4" borderId="15" xfId="0" applyFill="1" applyBorder="1" applyProtection="1">
      <protection hidden="1"/>
    </xf>
    <xf numFmtId="0" fontId="0" fillId="5" borderId="14" xfId="0" applyFill="1" applyBorder="1" applyProtection="1">
      <protection hidden="1"/>
    </xf>
    <xf numFmtId="0" fontId="7" fillId="6" borderId="18" xfId="0" quotePrefix="1" applyFont="1" applyFill="1" applyBorder="1" applyAlignment="1" applyProtection="1">
      <alignment horizontal="center" vertical="center" wrapText="1"/>
      <protection hidden="1"/>
    </xf>
    <xf numFmtId="0" fontId="8" fillId="5" borderId="19" xfId="0" applyFont="1" applyFill="1" applyBorder="1" applyAlignment="1" applyProtection="1">
      <alignment horizontal="center" vertical="center"/>
      <protection hidden="1"/>
    </xf>
    <xf numFmtId="0" fontId="9" fillId="0" borderId="20" xfId="0" applyFont="1" applyFill="1" applyBorder="1" applyAlignment="1" applyProtection="1">
      <alignment horizontal="center" vertical="center" wrapText="1"/>
      <protection hidden="1"/>
    </xf>
    <xf numFmtId="0" fontId="9" fillId="0" borderId="21" xfId="0" applyFont="1" applyFill="1" applyBorder="1" applyAlignment="1" applyProtection="1">
      <alignment horizontal="center" vertical="center" wrapText="1"/>
      <protection hidden="1"/>
    </xf>
    <xf numFmtId="0" fontId="9" fillId="0" borderId="22" xfId="0" applyFont="1" applyFill="1" applyBorder="1" applyAlignment="1" applyProtection="1">
      <alignment horizontal="center" vertical="center" wrapText="1"/>
      <protection hidden="1"/>
    </xf>
    <xf numFmtId="0" fontId="10" fillId="5" borderId="23" xfId="0" applyFont="1" applyFill="1" applyBorder="1" applyAlignment="1" applyProtection="1">
      <alignment horizontal="center" vertical="center" wrapText="1"/>
      <protection hidden="1"/>
    </xf>
    <xf numFmtId="0" fontId="11" fillId="0" borderId="24" xfId="0" applyFont="1" applyBorder="1" applyAlignment="1" applyProtection="1">
      <alignment horizontal="center" vertical="center"/>
      <protection hidden="1"/>
    </xf>
    <xf numFmtId="0" fontId="19" fillId="9" borderId="31" xfId="0" applyFont="1" applyFill="1" applyBorder="1" applyAlignment="1" applyProtection="1">
      <alignment horizontal="center" vertical="center" wrapText="1"/>
      <protection hidden="1"/>
    </xf>
    <xf numFmtId="0" fontId="19" fillId="9" borderId="34" xfId="0" applyFont="1" applyFill="1" applyBorder="1" applyAlignment="1" applyProtection="1">
      <alignment horizontal="center" vertical="center" wrapText="1"/>
      <protection hidden="1"/>
    </xf>
    <xf numFmtId="0" fontId="19" fillId="9" borderId="35" xfId="0" applyFont="1" applyFill="1" applyBorder="1" applyAlignment="1" applyProtection="1">
      <alignment horizontal="center" vertical="center" wrapText="1"/>
      <protection hidden="1"/>
    </xf>
    <xf numFmtId="0" fontId="19" fillId="9" borderId="31" xfId="0" applyFont="1" applyFill="1" applyBorder="1" applyAlignment="1" applyProtection="1">
      <alignment horizontal="center"/>
      <protection hidden="1"/>
    </xf>
    <xf numFmtId="0" fontId="19" fillId="9" borderId="34" xfId="0" applyFont="1" applyFill="1" applyBorder="1" applyAlignment="1" applyProtection="1">
      <alignment horizontal="center"/>
      <protection hidden="1"/>
    </xf>
    <xf numFmtId="0" fontId="19" fillId="9" borderId="35" xfId="0" applyFont="1" applyFill="1" applyBorder="1" applyAlignment="1" applyProtection="1">
      <alignment horizontal="center"/>
      <protection hidden="1"/>
    </xf>
    <xf numFmtId="0" fontId="19" fillId="9" borderId="31" xfId="0" applyFont="1" applyFill="1" applyBorder="1" applyAlignment="1" applyProtection="1">
      <alignment horizontal="center" vertical="center"/>
      <protection hidden="1"/>
    </xf>
    <xf numFmtId="0" fontId="19" fillId="9" borderId="34" xfId="0" applyFont="1" applyFill="1" applyBorder="1" applyAlignment="1" applyProtection="1">
      <alignment horizontal="center" vertical="center"/>
      <protection hidden="1"/>
    </xf>
    <xf numFmtId="0" fontId="19" fillId="9" borderId="35" xfId="0" applyFont="1" applyFill="1" applyBorder="1" applyAlignment="1" applyProtection="1">
      <alignment horizontal="center" vertical="center"/>
      <protection hidden="1"/>
    </xf>
    <xf numFmtId="0" fontId="0" fillId="10" borderId="29" xfId="0" applyFill="1" applyBorder="1" applyAlignment="1" applyProtection="1">
      <alignment horizontal="center"/>
      <protection hidden="1"/>
    </xf>
    <xf numFmtId="0" fontId="13" fillId="9" borderId="31" xfId="0" applyFont="1" applyFill="1" applyBorder="1" applyAlignment="1" applyProtection="1">
      <alignment horizontal="center" vertical="center" wrapText="1"/>
      <protection hidden="1"/>
    </xf>
    <xf numFmtId="0" fontId="13" fillId="9" borderId="34" xfId="0" applyFont="1" applyFill="1" applyBorder="1" applyAlignment="1" applyProtection="1">
      <alignment horizontal="center" vertical="center" wrapText="1"/>
      <protection hidden="1"/>
    </xf>
    <xf numFmtId="44" fontId="2" fillId="9" borderId="34" xfId="0" applyNumberFormat="1" applyFont="1" applyFill="1" applyBorder="1" applyAlignment="1" applyProtection="1">
      <alignment horizontal="center" vertical="center"/>
      <protection hidden="1"/>
    </xf>
    <xf numFmtId="44" fontId="2" fillId="9" borderId="35" xfId="0" applyNumberFormat="1" applyFont="1" applyFill="1" applyBorder="1" applyAlignment="1" applyProtection="1">
      <alignment horizontal="center" vertical="center"/>
      <protection hidden="1"/>
    </xf>
    <xf numFmtId="0" fontId="14" fillId="9" borderId="31" xfId="0" applyFont="1" applyFill="1" applyBorder="1" applyAlignment="1" applyProtection="1">
      <alignment horizontal="center"/>
      <protection hidden="1"/>
    </xf>
    <xf numFmtId="0" fontId="14" fillId="9" borderId="34" xfId="0" applyFont="1" applyFill="1" applyBorder="1" applyAlignment="1" applyProtection="1">
      <alignment horizontal="center"/>
      <protection hidden="1"/>
    </xf>
    <xf numFmtId="44" fontId="20" fillId="9" borderId="34" xfId="0" applyNumberFormat="1" applyFont="1" applyFill="1" applyBorder="1" applyAlignment="1" applyProtection="1">
      <alignment horizontal="center"/>
      <protection hidden="1"/>
    </xf>
    <xf numFmtId="44" fontId="20" fillId="9" borderId="35" xfId="0" applyNumberFormat="1" applyFont="1" applyFill="1" applyBorder="1" applyAlignment="1" applyProtection="1">
      <alignment horizontal="center"/>
      <protection hidden="1"/>
    </xf>
    <xf numFmtId="0" fontId="0" fillId="4" borderId="1" xfId="0" applyFont="1" applyFill="1" applyBorder="1" applyAlignment="1" applyProtection="1">
      <alignment horizontal="center"/>
      <protection hidden="1"/>
    </xf>
    <xf numFmtId="0" fontId="0" fillId="4" borderId="2" xfId="0" applyFont="1" applyFill="1" applyBorder="1" applyAlignment="1" applyProtection="1">
      <alignment horizontal="center"/>
      <protection hidden="1"/>
    </xf>
    <xf numFmtId="165" fontId="0" fillId="4" borderId="2" xfId="0" applyNumberFormat="1" applyFont="1" applyFill="1" applyBorder="1" applyAlignment="1" applyProtection="1">
      <alignment horizontal="center"/>
      <protection hidden="1"/>
    </xf>
    <xf numFmtId="165" fontId="0" fillId="4" borderId="3" xfId="0" applyNumberFormat="1" applyFont="1" applyFill="1" applyBorder="1" applyAlignment="1" applyProtection="1">
      <alignment horizontal="center"/>
      <protection hidden="1"/>
    </xf>
    <xf numFmtId="0" fontId="0" fillId="4" borderId="25" xfId="0" applyFill="1" applyBorder="1" applyProtection="1">
      <protection hidden="1"/>
    </xf>
    <xf numFmtId="0" fontId="0" fillId="4" borderId="26" xfId="0" applyFill="1" applyBorder="1" applyProtection="1">
      <protection hidden="1"/>
    </xf>
    <xf numFmtId="0" fontId="0" fillId="4" borderId="27" xfId="0" applyFill="1" applyBorder="1" applyProtection="1">
      <protection hidden="1"/>
    </xf>
    <xf numFmtId="0" fontId="0" fillId="0" borderId="0" xfId="0" applyProtection="1">
      <protection hidden="1"/>
    </xf>
    <xf numFmtId="0" fontId="10" fillId="4" borderId="4" xfId="0" applyFont="1" applyFill="1" applyBorder="1" applyAlignment="1" applyProtection="1">
      <alignment horizontal="center" vertical="center" wrapText="1"/>
      <protection hidden="1"/>
    </xf>
    <xf numFmtId="0" fontId="11" fillId="4" borderId="5" xfId="0" applyFont="1" applyFill="1" applyBorder="1" applyAlignment="1" applyProtection="1">
      <alignment horizontal="center" vertical="center"/>
      <protection hidden="1"/>
    </xf>
    <xf numFmtId="0" fontId="11" fillId="4" borderId="6" xfId="0" applyFont="1" applyFill="1" applyBorder="1" applyAlignment="1" applyProtection="1">
      <alignment horizontal="center" vertical="center"/>
      <protection hidden="1"/>
    </xf>
    <xf numFmtId="0" fontId="0" fillId="4" borderId="14" xfId="0" applyFont="1" applyFill="1" applyBorder="1" applyAlignment="1" applyProtection="1">
      <alignment horizontal="center" wrapText="1"/>
      <protection hidden="1"/>
    </xf>
    <xf numFmtId="0" fontId="0" fillId="4" borderId="0" xfId="0" applyFont="1" applyFill="1" applyBorder="1" applyAlignment="1" applyProtection="1">
      <alignment horizontal="center" wrapText="1"/>
      <protection hidden="1"/>
    </xf>
    <xf numFmtId="0" fontId="0" fillId="4" borderId="15" xfId="0" applyFont="1" applyFill="1" applyBorder="1" applyAlignment="1" applyProtection="1">
      <alignment horizontal="center" wrapText="1"/>
      <protection hidden="1"/>
    </xf>
    <xf numFmtId="0" fontId="24" fillId="0" borderId="0" xfId="0" applyFont="1" applyProtection="1">
      <protection hidden="1"/>
    </xf>
    <xf numFmtId="0" fontId="2" fillId="0" borderId="67" xfId="0" applyFont="1" applyBorder="1" applyAlignment="1" applyProtection="1">
      <alignment horizontal="center" vertical="center" wrapText="1"/>
      <protection hidden="1"/>
    </xf>
    <xf numFmtId="0" fontId="2" fillId="0" borderId="68" xfId="0" applyFont="1" applyBorder="1" applyAlignment="1" applyProtection="1">
      <alignment horizontal="center" wrapText="1"/>
      <protection hidden="1"/>
    </xf>
    <xf numFmtId="0" fontId="26" fillId="0" borderId="69" xfId="0" applyFont="1" applyBorder="1" applyAlignment="1" applyProtection="1">
      <alignment horizontal="center" vertical="center" wrapText="1"/>
      <protection hidden="1"/>
    </xf>
    <xf numFmtId="0" fontId="0" fillId="0" borderId="69" xfId="0" applyBorder="1" applyAlignment="1" applyProtection="1">
      <alignment horizontal="center" vertical="center" wrapText="1"/>
      <protection hidden="1"/>
    </xf>
    <xf numFmtId="165" fontId="0" fillId="0" borderId="70" xfId="0" applyNumberFormat="1" applyBorder="1" applyAlignment="1" applyProtection="1">
      <alignment horizontal="center" vertical="center" wrapText="1"/>
      <protection hidden="1"/>
    </xf>
    <xf numFmtId="0" fontId="27" fillId="0" borderId="71" xfId="0" applyFont="1" applyBorder="1" applyAlignment="1" applyProtection="1">
      <alignment horizontal="center" vertical="center" wrapText="1"/>
      <protection hidden="1"/>
    </xf>
    <xf numFmtId="0" fontId="27" fillId="0" borderId="68" xfId="0" applyFont="1" applyBorder="1" applyAlignment="1" applyProtection="1">
      <alignment horizontal="center" vertical="center" wrapText="1"/>
      <protection hidden="1"/>
    </xf>
    <xf numFmtId="0" fontId="27" fillId="0" borderId="70" xfId="0" applyFont="1" applyBorder="1" applyAlignment="1" applyProtection="1">
      <alignment horizontal="center" vertical="center" wrapText="1"/>
      <protection hidden="1"/>
    </xf>
    <xf numFmtId="0" fontId="0" fillId="0" borderId="72" xfId="0" applyBorder="1" applyAlignment="1" applyProtection="1">
      <alignment horizontal="center" vertical="center" wrapText="1"/>
      <protection hidden="1"/>
    </xf>
    <xf numFmtId="0" fontId="0" fillId="0" borderId="68" xfId="0" applyBorder="1" applyAlignment="1" applyProtection="1">
      <alignment horizontal="center" vertical="center" wrapText="1"/>
      <protection hidden="1"/>
    </xf>
    <xf numFmtId="0" fontId="0" fillId="0" borderId="73" xfId="0" applyBorder="1" applyAlignment="1" applyProtection="1">
      <alignment horizontal="center" vertical="center" wrapText="1"/>
      <protection hidden="1"/>
    </xf>
    <xf numFmtId="0" fontId="2" fillId="0" borderId="74" xfId="0" applyFont="1" applyBorder="1" applyAlignment="1" applyProtection="1">
      <alignment horizontal="center" vertical="center" wrapText="1"/>
      <protection hidden="1"/>
    </xf>
    <xf numFmtId="0" fontId="0" fillId="0" borderId="75" xfId="0" applyBorder="1" applyAlignment="1" applyProtection="1">
      <alignment horizontal="center" vertical="center" wrapText="1"/>
      <protection hidden="1"/>
    </xf>
    <xf numFmtId="165" fontId="0" fillId="0" borderId="75" xfId="0" applyNumberFormat="1" applyBorder="1" applyAlignment="1" applyProtection="1">
      <alignment horizontal="center" vertical="center" wrapText="1"/>
      <protection hidden="1"/>
    </xf>
    <xf numFmtId="0" fontId="9" fillId="0" borderId="75" xfId="0" applyFont="1" applyBorder="1" applyAlignment="1" applyProtection="1">
      <alignment horizontal="center" vertical="center" wrapText="1"/>
      <protection hidden="1"/>
    </xf>
    <xf numFmtId="0" fontId="28" fillId="0" borderId="75" xfId="0" applyFont="1" applyBorder="1" applyAlignment="1" applyProtection="1">
      <alignment horizontal="center" vertical="center" wrapText="1"/>
      <protection hidden="1"/>
    </xf>
    <xf numFmtId="0" fontId="0" fillId="0" borderId="76" xfId="0" applyBorder="1" applyAlignment="1" applyProtection="1">
      <alignment horizontal="center" vertical="center" wrapText="1"/>
      <protection hidden="1"/>
    </xf>
    <xf numFmtId="3" fontId="2" fillId="0" borderId="82" xfId="0" applyNumberFormat="1" applyFont="1" applyBorder="1" applyAlignment="1" applyProtection="1">
      <alignment horizontal="center" vertical="center" wrapText="1"/>
      <protection hidden="1"/>
    </xf>
    <xf numFmtId="0" fontId="2" fillId="8" borderId="83" xfId="2" applyNumberFormat="1" applyFont="1" applyFill="1" applyBorder="1" applyAlignment="1" applyProtection="1">
      <alignment horizontal="center" vertical="center" wrapText="1"/>
      <protection hidden="1"/>
    </xf>
    <xf numFmtId="165" fontId="0" fillId="0" borderId="0" xfId="0" applyNumberFormat="1" applyProtection="1">
      <protection hidden="1"/>
    </xf>
    <xf numFmtId="3" fontId="3" fillId="0" borderId="0" xfId="0" applyNumberFormat="1" applyFont="1" applyProtection="1">
      <protection hidden="1"/>
    </xf>
    <xf numFmtId="0" fontId="3" fillId="0" borderId="0" xfId="0" applyFont="1" applyProtection="1">
      <protection hidden="1"/>
    </xf>
    <xf numFmtId="165" fontId="3" fillId="0" borderId="0" xfId="0" applyNumberFormat="1" applyFont="1" applyProtection="1">
      <protection hidden="1"/>
    </xf>
    <xf numFmtId="0" fontId="0" fillId="0" borderId="14" xfId="0" applyBorder="1" applyProtection="1">
      <protection hidden="1"/>
    </xf>
    <xf numFmtId="0" fontId="28" fillId="0" borderId="14" xfId="0" applyFont="1" applyBorder="1" applyAlignment="1" applyProtection="1">
      <alignment wrapText="1"/>
      <protection hidden="1"/>
    </xf>
    <xf numFmtId="0" fontId="28" fillId="0" borderId="65" xfId="0" applyFont="1" applyBorder="1" applyAlignment="1" applyProtection="1">
      <alignment vertical="center" wrapText="1"/>
      <protection hidden="1"/>
    </xf>
    <xf numFmtId="0" fontId="2" fillId="0" borderId="0" xfId="0" applyFont="1" applyAlignment="1" applyProtection="1">
      <alignment horizontal="center" vertical="center"/>
      <protection hidden="1"/>
    </xf>
    <xf numFmtId="0" fontId="37" fillId="0" borderId="52" xfId="0" applyFont="1" applyBorder="1" applyAlignment="1" applyProtection="1">
      <alignment horizontal="center" vertical="center" wrapText="1"/>
      <protection hidden="1"/>
    </xf>
    <xf numFmtId="0" fontId="2" fillId="0" borderId="56" xfId="0" applyFont="1" applyBorder="1" applyAlignment="1" applyProtection="1">
      <alignment horizontal="center" vertical="center" wrapText="1"/>
      <protection hidden="1"/>
    </xf>
    <xf numFmtId="0" fontId="2" fillId="0" borderId="57" xfId="0" applyFont="1" applyBorder="1" applyAlignment="1" applyProtection="1">
      <alignment horizontal="center" wrapText="1"/>
      <protection hidden="1"/>
    </xf>
    <xf numFmtId="0" fontId="0" fillId="0" borderId="57" xfId="0" applyBorder="1" applyAlignment="1" applyProtection="1">
      <alignment horizontal="center" vertical="center" wrapText="1"/>
      <protection hidden="1"/>
    </xf>
    <xf numFmtId="165" fontId="0" fillId="0" borderId="57" xfId="0" applyNumberFormat="1" applyBorder="1" applyAlignment="1" applyProtection="1">
      <alignment horizontal="center" vertical="center" wrapText="1"/>
      <protection hidden="1"/>
    </xf>
    <xf numFmtId="0" fontId="27" fillId="0" borderId="57" xfId="0" applyFont="1" applyBorder="1" applyAlignment="1" applyProtection="1">
      <alignment horizontal="center" vertical="center" wrapText="1"/>
      <protection hidden="1"/>
    </xf>
    <xf numFmtId="0" fontId="0" fillId="0" borderId="97" xfId="0" applyBorder="1" applyAlignment="1" applyProtection="1">
      <alignment horizontal="center" vertical="center" wrapText="1"/>
      <protection hidden="1"/>
    </xf>
    <xf numFmtId="0" fontId="22" fillId="4" borderId="14" xfId="0" applyFont="1" applyFill="1" applyBorder="1" applyAlignment="1" applyProtection="1">
      <alignment horizontal="center" vertical="center" wrapText="1"/>
      <protection hidden="1"/>
    </xf>
    <xf numFmtId="0" fontId="22" fillId="4" borderId="0" xfId="0" applyFont="1" applyFill="1" applyAlignment="1" applyProtection="1">
      <alignment horizontal="center" vertical="center" wrapText="1"/>
      <protection hidden="1"/>
    </xf>
    <xf numFmtId="165" fontId="22" fillId="4" borderId="0" xfId="0" applyNumberFormat="1" applyFont="1" applyFill="1" applyAlignment="1" applyProtection="1">
      <alignment horizontal="center" vertical="center" wrapText="1"/>
      <protection hidden="1"/>
    </xf>
    <xf numFmtId="0" fontId="22" fillId="4" borderId="15" xfId="0" applyFont="1" applyFill="1" applyBorder="1" applyAlignment="1" applyProtection="1">
      <alignment horizontal="center" vertical="center" wrapText="1"/>
      <protection hidden="1"/>
    </xf>
    <xf numFmtId="0" fontId="2" fillId="8" borderId="101" xfId="2" applyNumberFormat="1" applyFont="1" applyFill="1" applyBorder="1" applyAlignment="1" applyProtection="1">
      <alignment horizontal="center" vertical="center" wrapText="1"/>
      <protection hidden="1"/>
    </xf>
    <xf numFmtId="0" fontId="2" fillId="8" borderId="103" xfId="2" applyNumberFormat="1" applyFont="1" applyFill="1" applyBorder="1" applyAlignment="1" applyProtection="1">
      <alignment horizontal="center" vertical="center" wrapText="1"/>
      <protection hidden="1"/>
    </xf>
    <xf numFmtId="0" fontId="2" fillId="8" borderId="106" xfId="2" applyNumberFormat="1" applyFont="1" applyFill="1" applyBorder="1" applyAlignment="1" applyProtection="1">
      <alignment horizontal="center" vertical="center" wrapText="1"/>
      <protection hidden="1"/>
    </xf>
    <xf numFmtId="0" fontId="2" fillId="8" borderId="112" xfId="2" applyNumberFormat="1" applyFont="1" applyFill="1" applyBorder="1" applyAlignment="1" applyProtection="1">
      <alignment horizontal="center" vertical="center" wrapText="1"/>
      <protection hidden="1"/>
    </xf>
    <xf numFmtId="0" fontId="6" fillId="0" borderId="113" xfId="0" applyFont="1" applyBorder="1" applyProtection="1">
      <protection hidden="1"/>
    </xf>
    <xf numFmtId="0" fontId="0" fillId="0" borderId="75" xfId="0" applyBorder="1" applyProtection="1">
      <protection hidden="1"/>
    </xf>
    <xf numFmtId="0" fontId="0" fillId="0" borderId="114" xfId="0" applyBorder="1" applyProtection="1">
      <protection hidden="1"/>
    </xf>
    <xf numFmtId="0" fontId="0" fillId="0" borderId="55" xfId="0" applyBorder="1" applyProtection="1">
      <protection hidden="1"/>
    </xf>
    <xf numFmtId="0" fontId="0" fillId="0" borderId="115" xfId="0" applyBorder="1" applyProtection="1">
      <protection hidden="1"/>
    </xf>
    <xf numFmtId="0" fontId="0" fillId="0" borderId="59" xfId="0" applyBorder="1" applyProtection="1">
      <protection hidden="1"/>
    </xf>
    <xf numFmtId="0" fontId="0" fillId="0" borderId="60" xfId="0" applyBorder="1" applyProtection="1">
      <protection hidden="1"/>
    </xf>
    <xf numFmtId="0" fontId="0" fillId="0" borderId="116" xfId="0" applyBorder="1" applyProtection="1">
      <protection hidden="1"/>
    </xf>
    <xf numFmtId="0" fontId="0" fillId="0" borderId="0" xfId="0" applyBorder="1" applyProtection="1">
      <protection hidden="1"/>
    </xf>
    <xf numFmtId="1" fontId="0" fillId="0" borderId="57" xfId="0" applyNumberFormat="1" applyBorder="1" applyAlignment="1" applyProtection="1">
      <alignment horizontal="center" vertical="center" wrapText="1"/>
      <protection hidden="1"/>
    </xf>
    <xf numFmtId="1" fontId="28" fillId="14" borderId="117" xfId="0" applyNumberFormat="1" applyFont="1" applyFill="1" applyBorder="1" applyAlignment="1" applyProtection="1">
      <alignment horizontal="center" vertical="center" wrapText="1"/>
      <protection locked="0" hidden="1"/>
    </xf>
    <xf numFmtId="0" fontId="31" fillId="14" borderId="118" xfId="0" applyFont="1" applyFill="1" applyBorder="1" applyAlignment="1" applyProtection="1">
      <alignment horizontal="center" vertical="center"/>
      <protection locked="0" hidden="1"/>
    </xf>
    <xf numFmtId="0" fontId="2" fillId="8" borderId="121" xfId="2" applyNumberFormat="1" applyFont="1" applyFill="1" applyBorder="1" applyAlignment="1" applyProtection="1">
      <alignment horizontal="center" vertical="center" wrapText="1"/>
      <protection hidden="1"/>
    </xf>
    <xf numFmtId="165" fontId="2" fillId="8" borderId="122" xfId="2" applyNumberFormat="1" applyFont="1" applyFill="1" applyBorder="1" applyAlignment="1" applyProtection="1">
      <alignment horizontal="center" vertical="center" wrapText="1"/>
      <protection hidden="1"/>
    </xf>
    <xf numFmtId="1" fontId="28" fillId="14" borderId="123" xfId="0" applyNumberFormat="1" applyFont="1" applyFill="1" applyBorder="1" applyAlignment="1" applyProtection="1">
      <alignment horizontal="center" vertical="center" wrapText="1"/>
      <protection locked="0" hidden="1"/>
    </xf>
    <xf numFmtId="0" fontId="31" fillId="14" borderId="85" xfId="0" applyFont="1" applyFill="1" applyBorder="1" applyAlignment="1" applyProtection="1">
      <alignment horizontal="center" vertical="center"/>
      <protection locked="0" hidden="1"/>
    </xf>
    <xf numFmtId="2" fontId="31" fillId="14" borderId="85" xfId="0" applyNumberFormat="1" applyFont="1" applyFill="1" applyBorder="1" applyAlignment="1" applyProtection="1">
      <alignment horizontal="center" vertical="center"/>
      <protection locked="0" hidden="1"/>
    </xf>
    <xf numFmtId="165" fontId="2" fillId="8" borderId="125" xfId="2" applyNumberFormat="1" applyFont="1" applyFill="1" applyBorder="1" applyAlignment="1" applyProtection="1">
      <alignment horizontal="center" vertical="center" wrapText="1"/>
      <protection hidden="1"/>
    </xf>
    <xf numFmtId="1" fontId="28" fillId="14" borderId="126" xfId="0" applyNumberFormat="1" applyFont="1" applyFill="1" applyBorder="1" applyAlignment="1" applyProtection="1">
      <alignment horizontal="center" vertical="center"/>
      <protection locked="0" hidden="1"/>
    </xf>
    <xf numFmtId="0" fontId="31" fillId="14" borderId="88" xfId="0" applyFont="1" applyFill="1" applyBorder="1" applyAlignment="1" applyProtection="1">
      <alignment horizontal="center" vertical="center"/>
      <protection locked="0" hidden="1"/>
    </xf>
    <xf numFmtId="2" fontId="31" fillId="14" borderId="88" xfId="0" applyNumberFormat="1" applyFont="1" applyFill="1" applyBorder="1" applyAlignment="1" applyProtection="1">
      <alignment horizontal="center" vertical="center"/>
      <protection locked="0" hidden="1"/>
    </xf>
    <xf numFmtId="165" fontId="2" fillId="8" borderId="128" xfId="2" applyNumberFormat="1" applyFont="1" applyFill="1" applyBorder="1" applyAlignment="1" applyProtection="1">
      <alignment horizontal="center" vertical="center" wrapText="1"/>
      <protection hidden="1"/>
    </xf>
    <xf numFmtId="1" fontId="28" fillId="14" borderId="126" xfId="0" applyNumberFormat="1" applyFont="1" applyFill="1" applyBorder="1" applyAlignment="1" applyProtection="1">
      <alignment horizontal="center" vertical="center" wrapText="1"/>
      <protection locked="0" hidden="1"/>
    </xf>
    <xf numFmtId="1" fontId="0" fillId="0" borderId="70" xfId="0" applyNumberFormat="1" applyBorder="1" applyAlignment="1" applyProtection="1">
      <alignment horizontal="center" vertical="center" wrapText="1"/>
      <protection hidden="1"/>
    </xf>
    <xf numFmtId="1" fontId="0" fillId="0" borderId="75" xfId="0" applyNumberFormat="1" applyBorder="1" applyAlignment="1" applyProtection="1">
      <alignment horizontal="center" vertical="center" wrapText="1"/>
      <protection hidden="1"/>
    </xf>
    <xf numFmtId="3" fontId="2" fillId="0" borderId="132" xfId="0" applyNumberFormat="1" applyFont="1" applyBorder="1" applyAlignment="1" applyProtection="1">
      <alignment horizontal="center" vertical="center" wrapText="1"/>
      <protection hidden="1"/>
    </xf>
    <xf numFmtId="0" fontId="2" fillId="8" borderId="133" xfId="2" applyNumberFormat="1" applyFont="1" applyFill="1" applyBorder="1" applyAlignment="1" applyProtection="1">
      <alignment horizontal="center" vertical="center" wrapText="1"/>
      <protection hidden="1"/>
    </xf>
    <xf numFmtId="165" fontId="2" fillId="8" borderId="134" xfId="2" applyNumberFormat="1" applyFont="1" applyFill="1" applyBorder="1" applyAlignment="1" applyProtection="1">
      <alignment horizontal="center" vertical="center" wrapText="1"/>
      <protection hidden="1"/>
    </xf>
    <xf numFmtId="3" fontId="2" fillId="0" borderId="135" xfId="0" applyNumberFormat="1" applyFont="1" applyBorder="1" applyAlignment="1" applyProtection="1">
      <alignment horizontal="center" vertical="center" wrapText="1"/>
      <protection hidden="1"/>
    </xf>
    <xf numFmtId="0" fontId="2" fillId="8" borderId="136" xfId="2" applyNumberFormat="1" applyFont="1" applyFill="1" applyBorder="1" applyAlignment="1" applyProtection="1">
      <alignment horizontal="center" vertical="center" wrapText="1"/>
      <protection hidden="1"/>
    </xf>
    <xf numFmtId="3" fontId="2" fillId="0" borderId="141" xfId="0" applyNumberFormat="1" applyFont="1" applyBorder="1" applyAlignment="1" applyProtection="1">
      <alignment horizontal="center" vertical="center" wrapText="1"/>
      <protection hidden="1"/>
    </xf>
    <xf numFmtId="0" fontId="2" fillId="8" borderId="142" xfId="2" applyNumberFormat="1" applyFont="1" applyFill="1" applyBorder="1" applyAlignment="1" applyProtection="1">
      <alignment horizontal="center" vertical="center" wrapText="1"/>
      <protection hidden="1"/>
    </xf>
    <xf numFmtId="0" fontId="22" fillId="4" borderId="0" xfId="0" applyFont="1" applyFill="1" applyBorder="1" applyAlignment="1" applyProtection="1">
      <alignment horizontal="center" vertical="center" wrapText="1"/>
      <protection hidden="1"/>
    </xf>
    <xf numFmtId="0" fontId="2" fillId="8" borderId="147" xfId="2" applyNumberFormat="1" applyFont="1" applyFill="1" applyBorder="1" applyAlignment="1" applyProtection="1">
      <alignment horizontal="center" vertical="center" wrapText="1"/>
      <protection hidden="1"/>
    </xf>
    <xf numFmtId="3" fontId="2" fillId="0" borderId="148" xfId="0" applyNumberFormat="1" applyFont="1" applyBorder="1" applyAlignment="1" applyProtection="1">
      <alignment horizontal="center" vertical="center" wrapText="1"/>
      <protection hidden="1"/>
    </xf>
    <xf numFmtId="167" fontId="36" fillId="15" borderId="89" xfId="5" applyFont="1" applyFill="1" applyBorder="1" applyAlignment="1" applyProtection="1">
      <alignment vertical="center"/>
      <protection locked="0" hidden="1"/>
    </xf>
    <xf numFmtId="167" fontId="36" fillId="15" borderId="86" xfId="5" applyFont="1" applyFill="1" applyBorder="1" applyAlignment="1" applyProtection="1">
      <alignment vertical="center"/>
      <protection locked="0" hidden="1"/>
    </xf>
    <xf numFmtId="0" fontId="5" fillId="0" borderId="0" xfId="4" applyProtection="1">
      <protection hidden="1"/>
    </xf>
    <xf numFmtId="165" fontId="2" fillId="8" borderId="131" xfId="2" applyNumberFormat="1" applyFont="1" applyFill="1" applyBorder="1" applyAlignment="1" applyProtection="1">
      <alignment horizontal="center" vertical="center" wrapText="1"/>
      <protection hidden="1"/>
    </xf>
    <xf numFmtId="0" fontId="2" fillId="8" borderId="130" xfId="2" applyNumberFormat="1" applyFont="1" applyFill="1" applyBorder="1" applyAlignment="1" applyProtection="1">
      <alignment horizontal="center" vertical="center" wrapText="1"/>
      <protection hidden="1"/>
    </xf>
    <xf numFmtId="3" fontId="2" fillId="0" borderId="155" xfId="0" applyNumberFormat="1" applyFont="1" applyBorder="1" applyAlignment="1" applyProtection="1">
      <alignment horizontal="center" vertical="center" wrapText="1"/>
      <protection hidden="1"/>
    </xf>
    <xf numFmtId="165" fontId="2" fillId="8" borderId="157" xfId="2" applyNumberFormat="1" applyFont="1" applyFill="1" applyBorder="1" applyAlignment="1" applyProtection="1">
      <alignment horizontal="center" vertical="center" wrapText="1"/>
      <protection hidden="1"/>
    </xf>
    <xf numFmtId="0" fontId="2" fillId="8" borderId="80" xfId="2" applyNumberFormat="1" applyFont="1" applyFill="1" applyBorder="1" applyAlignment="1" applyProtection="1">
      <alignment horizontal="center" vertical="center" wrapText="1"/>
      <protection hidden="1"/>
    </xf>
    <xf numFmtId="3" fontId="2" fillId="0" borderId="158" xfId="0" applyNumberFormat="1" applyFont="1" applyBorder="1" applyAlignment="1" applyProtection="1">
      <alignment horizontal="center" vertical="center" wrapText="1"/>
      <protection hidden="1"/>
    </xf>
    <xf numFmtId="0" fontId="2" fillId="8" borderId="160" xfId="2" applyNumberFormat="1" applyFont="1" applyFill="1" applyBorder="1" applyAlignment="1" applyProtection="1">
      <alignment horizontal="center" vertical="center" wrapText="1"/>
      <protection hidden="1"/>
    </xf>
    <xf numFmtId="0" fontId="31" fillId="14" borderId="139" xfId="0" applyFont="1" applyFill="1" applyBorder="1" applyAlignment="1" applyProtection="1">
      <alignment horizontal="center" vertical="center"/>
      <protection locked="0" hidden="1"/>
    </xf>
    <xf numFmtId="167" fontId="36" fillId="15" borderId="140" xfId="5" applyFont="1" applyFill="1" applyBorder="1" applyAlignment="1" applyProtection="1">
      <alignment vertical="center"/>
      <protection locked="0" hidden="1"/>
    </xf>
    <xf numFmtId="3" fontId="2" fillId="0" borderId="135" xfId="0" applyNumberFormat="1" applyFont="1" applyFill="1" applyBorder="1" applyAlignment="1" applyProtection="1">
      <alignment horizontal="center" vertical="center" wrapText="1"/>
      <protection hidden="1"/>
    </xf>
    <xf numFmtId="3" fontId="2" fillId="0" borderId="132" xfId="0" applyNumberFormat="1" applyFont="1" applyFill="1" applyBorder="1" applyAlignment="1" applyProtection="1">
      <alignment horizontal="center" vertical="center" wrapText="1"/>
      <protection hidden="1"/>
    </xf>
    <xf numFmtId="0" fontId="0" fillId="0" borderId="76" xfId="0" applyFont="1" applyBorder="1" applyAlignment="1" applyProtection="1">
      <alignment horizontal="center" vertical="center" wrapText="1"/>
      <protection hidden="1"/>
    </xf>
    <xf numFmtId="0" fontId="0" fillId="0" borderId="75" xfId="0" applyFont="1" applyBorder="1" applyAlignment="1" applyProtection="1">
      <alignment horizontal="center" vertical="center" wrapText="1"/>
      <protection hidden="1"/>
    </xf>
    <xf numFmtId="0" fontId="28" fillId="0" borderId="75" xfId="0" applyFont="1" applyFill="1" applyBorder="1" applyAlignment="1" applyProtection="1">
      <alignment horizontal="center" vertical="center" wrapText="1"/>
      <protection hidden="1"/>
    </xf>
    <xf numFmtId="0" fontId="9" fillId="0" borderId="75" xfId="0" applyFont="1" applyFill="1" applyBorder="1" applyAlignment="1" applyProtection="1">
      <alignment horizontal="center" vertical="center" wrapText="1"/>
      <protection hidden="1"/>
    </xf>
    <xf numFmtId="1" fontId="0" fillId="0" borderId="75" xfId="0" applyNumberFormat="1" applyFont="1" applyBorder="1" applyAlignment="1" applyProtection="1">
      <alignment horizontal="center" vertical="center" wrapText="1"/>
      <protection hidden="1"/>
    </xf>
    <xf numFmtId="0" fontId="0" fillId="0" borderId="73" xfId="0" applyFont="1" applyBorder="1" applyAlignment="1" applyProtection="1">
      <alignment horizontal="center" vertical="center" wrapText="1"/>
      <protection hidden="1"/>
    </xf>
    <xf numFmtId="0" fontId="0" fillId="0" borderId="69" xfId="0" applyFont="1" applyBorder="1" applyAlignment="1" applyProtection="1">
      <alignment horizontal="center" vertical="center" wrapText="1"/>
      <protection hidden="1"/>
    </xf>
    <xf numFmtId="0" fontId="0" fillId="0" borderId="68" xfId="0" applyFont="1" applyBorder="1" applyAlignment="1" applyProtection="1">
      <alignment horizontal="center" vertical="center" wrapText="1"/>
      <protection hidden="1"/>
    </xf>
    <xf numFmtId="0" fontId="0" fillId="0" borderId="72" xfId="0" applyFont="1" applyFill="1" applyBorder="1" applyAlignment="1" applyProtection="1">
      <alignment horizontal="center" vertical="center" wrapText="1"/>
      <protection hidden="1"/>
    </xf>
    <xf numFmtId="0" fontId="27" fillId="0" borderId="70" xfId="0" applyFont="1" applyFill="1" applyBorder="1" applyAlignment="1" applyProtection="1">
      <alignment horizontal="center" vertical="center" wrapText="1"/>
      <protection hidden="1"/>
    </xf>
    <xf numFmtId="0" fontId="27" fillId="0" borderId="68" xfId="0" applyFont="1" applyFill="1" applyBorder="1" applyAlignment="1" applyProtection="1">
      <alignment horizontal="center" vertical="center" wrapText="1"/>
      <protection hidden="1"/>
    </xf>
    <xf numFmtId="0" fontId="27" fillId="0" borderId="71" xfId="0" applyFont="1" applyFill="1" applyBorder="1" applyAlignment="1" applyProtection="1">
      <alignment horizontal="center" vertical="center" wrapText="1"/>
      <protection hidden="1"/>
    </xf>
    <xf numFmtId="1" fontId="0" fillId="0" borderId="70" xfId="0" applyNumberFormat="1" applyFont="1" applyBorder="1" applyAlignment="1" applyProtection="1">
      <alignment horizontal="center" vertical="center" wrapText="1"/>
      <protection hidden="1"/>
    </xf>
    <xf numFmtId="0" fontId="31" fillId="14" borderId="110" xfId="0" applyFont="1" applyFill="1" applyBorder="1" applyAlignment="1" applyProtection="1">
      <alignment horizontal="center" vertical="center"/>
      <protection locked="0" hidden="1"/>
    </xf>
    <xf numFmtId="0" fontId="0" fillId="0" borderId="97" xfId="0" applyFont="1" applyBorder="1" applyAlignment="1" applyProtection="1">
      <alignment horizontal="center" vertical="center" wrapText="1"/>
      <protection hidden="1"/>
    </xf>
    <xf numFmtId="0" fontId="0" fillId="0" borderId="57" xfId="0" applyFont="1" applyBorder="1" applyAlignment="1" applyProtection="1">
      <alignment horizontal="center" vertical="center" wrapText="1"/>
      <protection hidden="1"/>
    </xf>
    <xf numFmtId="0" fontId="0" fillId="0" borderId="57" xfId="0" applyFont="1" applyFill="1" applyBorder="1" applyAlignment="1" applyProtection="1">
      <alignment horizontal="center" vertical="center" wrapText="1"/>
      <protection hidden="1"/>
    </xf>
    <xf numFmtId="0" fontId="27" fillId="0" borderId="57" xfId="0" applyFont="1" applyFill="1" applyBorder="1" applyAlignment="1" applyProtection="1">
      <alignment horizontal="center" vertical="center" wrapText="1"/>
      <protection hidden="1"/>
    </xf>
    <xf numFmtId="1" fontId="0" fillId="0" borderId="57" xfId="0" applyNumberFormat="1" applyFont="1" applyBorder="1" applyAlignment="1" applyProtection="1">
      <alignment horizontal="center" vertical="center" wrapText="1"/>
      <protection hidden="1"/>
    </xf>
    <xf numFmtId="0" fontId="2" fillId="0" borderId="0" xfId="0" applyFont="1" applyBorder="1" applyAlignment="1" applyProtection="1">
      <alignment horizontal="center" vertical="center"/>
      <protection hidden="1"/>
    </xf>
    <xf numFmtId="0" fontId="28" fillId="0" borderId="65" xfId="0" applyFont="1" applyFill="1" applyBorder="1" applyAlignment="1" applyProtection="1">
      <alignment vertical="center" wrapText="1"/>
      <protection hidden="1"/>
    </xf>
    <xf numFmtId="3" fontId="2" fillId="0" borderId="164" xfId="0" applyNumberFormat="1" applyFont="1" applyBorder="1" applyAlignment="1" applyProtection="1">
      <alignment horizontal="center" vertical="center" wrapText="1"/>
      <protection hidden="1"/>
    </xf>
    <xf numFmtId="167" fontId="36" fillId="15" borderId="165" xfId="5" applyFont="1" applyFill="1" applyBorder="1" applyAlignment="1" applyProtection="1">
      <alignment vertical="center"/>
      <protection locked="0" hidden="1"/>
    </xf>
    <xf numFmtId="0" fontId="0" fillId="0" borderId="27" xfId="0" applyBorder="1" applyProtection="1">
      <protection hidden="1"/>
    </xf>
    <xf numFmtId="0" fontId="0" fillId="0" borderId="26" xfId="0" applyBorder="1" applyProtection="1">
      <protection hidden="1"/>
    </xf>
    <xf numFmtId="0" fontId="0" fillId="0" borderId="25" xfId="0" applyBorder="1" applyProtection="1">
      <protection hidden="1"/>
    </xf>
    <xf numFmtId="0" fontId="0" fillId="0" borderId="15" xfId="0" applyBorder="1" applyProtection="1">
      <protection hidden="1"/>
    </xf>
    <xf numFmtId="0" fontId="0" fillId="0" borderId="5" xfId="0" applyBorder="1" applyProtection="1">
      <protection hidden="1"/>
    </xf>
    <xf numFmtId="0" fontId="0" fillId="0" borderId="4" xfId="0" applyBorder="1" applyProtection="1">
      <protection hidden="1"/>
    </xf>
    <xf numFmtId="165" fontId="2" fillId="8" borderId="167" xfId="2" applyNumberFormat="1" applyFont="1" applyFill="1" applyBorder="1" applyAlignment="1" applyProtection="1">
      <alignment horizontal="center" vertical="center" wrapText="1"/>
      <protection hidden="1"/>
    </xf>
    <xf numFmtId="3" fontId="2" fillId="0" borderId="150" xfId="0" applyNumberFormat="1" applyFont="1" applyBorder="1" applyAlignment="1" applyProtection="1">
      <alignment horizontal="center" vertical="center" wrapText="1"/>
      <protection hidden="1"/>
    </xf>
    <xf numFmtId="165" fontId="2" fillId="8" borderId="168" xfId="2" applyNumberFormat="1" applyFont="1" applyFill="1" applyBorder="1" applyAlignment="1" applyProtection="1">
      <alignment horizontal="center" vertical="center" wrapText="1"/>
      <protection hidden="1"/>
    </xf>
    <xf numFmtId="0" fontId="2" fillId="8" borderId="88" xfId="2" applyNumberFormat="1" applyFont="1" applyFill="1" applyBorder="1" applyAlignment="1" applyProtection="1">
      <alignment horizontal="center" vertical="center" wrapText="1"/>
      <protection hidden="1"/>
    </xf>
    <xf numFmtId="3" fontId="2" fillId="0" borderId="151" xfId="0" applyNumberFormat="1" applyFont="1" applyBorder="1" applyAlignment="1" applyProtection="1">
      <alignment horizontal="center" vertical="center" wrapText="1"/>
      <protection hidden="1"/>
    </xf>
    <xf numFmtId="165" fontId="2" fillId="8" borderId="169" xfId="2" applyNumberFormat="1" applyFont="1" applyFill="1" applyBorder="1" applyAlignment="1" applyProtection="1">
      <alignment horizontal="center" vertical="center" wrapText="1"/>
      <protection hidden="1"/>
    </xf>
    <xf numFmtId="0" fontId="2" fillId="8" borderId="85" xfId="2" applyNumberFormat="1" applyFont="1" applyFill="1" applyBorder="1" applyAlignment="1" applyProtection="1">
      <alignment horizontal="center" vertical="center" wrapText="1"/>
      <protection hidden="1"/>
    </xf>
    <xf numFmtId="3" fontId="2" fillId="0" borderId="170" xfId="0" applyNumberFormat="1" applyFont="1" applyBorder="1" applyAlignment="1" applyProtection="1">
      <alignment horizontal="center" vertical="center" wrapText="1"/>
      <protection hidden="1"/>
    </xf>
    <xf numFmtId="0" fontId="2" fillId="8" borderId="172" xfId="2" applyNumberFormat="1" applyFont="1" applyFill="1" applyBorder="1" applyAlignment="1" applyProtection="1">
      <alignment horizontal="center" vertical="center" wrapText="1"/>
      <protection hidden="1"/>
    </xf>
    <xf numFmtId="165" fontId="2" fillId="8" borderId="174" xfId="2" applyNumberFormat="1" applyFont="1" applyFill="1" applyBorder="1" applyAlignment="1" applyProtection="1">
      <alignment horizontal="center" vertical="center" wrapText="1"/>
      <protection hidden="1"/>
    </xf>
    <xf numFmtId="3" fontId="2" fillId="0" borderId="175" xfId="0" applyNumberFormat="1" applyFont="1" applyBorder="1" applyAlignment="1" applyProtection="1">
      <alignment horizontal="center" vertical="center" wrapText="1"/>
      <protection hidden="1"/>
    </xf>
    <xf numFmtId="0" fontId="2" fillId="8" borderId="139" xfId="2" applyNumberFormat="1" applyFont="1" applyFill="1" applyBorder="1" applyAlignment="1" applyProtection="1">
      <alignment horizontal="center" vertical="center" wrapText="1"/>
      <protection hidden="1"/>
    </xf>
    <xf numFmtId="165" fontId="2" fillId="8" borderId="176" xfId="2" applyNumberFormat="1" applyFont="1" applyFill="1" applyBorder="1" applyAlignment="1" applyProtection="1">
      <alignment horizontal="center" vertical="center" wrapText="1"/>
      <protection hidden="1"/>
    </xf>
    <xf numFmtId="3" fontId="2" fillId="0" borderId="152" xfId="0" applyNumberFormat="1" applyFont="1" applyBorder="1" applyAlignment="1" applyProtection="1">
      <alignment horizontal="center" vertical="center" wrapText="1"/>
      <protection hidden="1"/>
    </xf>
    <xf numFmtId="165" fontId="2" fillId="8" borderId="127" xfId="2" applyNumberFormat="1" applyFont="1" applyFill="1" applyBorder="1" applyAlignment="1" applyProtection="1">
      <alignment horizontal="center" vertical="center" wrapText="1"/>
      <protection hidden="1"/>
    </xf>
    <xf numFmtId="3" fontId="2" fillId="0" borderId="178" xfId="0" applyNumberFormat="1" applyFont="1" applyBorder="1" applyAlignment="1" applyProtection="1">
      <alignment horizontal="center" vertical="center" wrapText="1"/>
      <protection hidden="1"/>
    </xf>
    <xf numFmtId="1" fontId="39" fillId="0" borderId="15" xfId="0" applyNumberFormat="1" applyFont="1" applyBorder="1" applyAlignment="1" applyProtection="1">
      <alignment vertical="center" wrapText="1"/>
      <protection hidden="1"/>
    </xf>
    <xf numFmtId="1" fontId="39" fillId="0" borderId="0" xfId="0" applyNumberFormat="1" applyFont="1" applyAlignment="1" applyProtection="1">
      <alignment vertical="center" wrapText="1"/>
      <protection hidden="1"/>
    </xf>
    <xf numFmtId="1" fontId="39" fillId="0" borderId="14" xfId="0" applyNumberFormat="1" applyFont="1" applyBorder="1" applyAlignment="1" applyProtection="1">
      <alignment vertical="center" wrapText="1"/>
      <protection hidden="1"/>
    </xf>
    <xf numFmtId="2" fontId="31" fillId="14" borderId="151" xfId="0" applyNumberFormat="1" applyFont="1" applyFill="1" applyBorder="1" applyAlignment="1" applyProtection="1">
      <alignment horizontal="center" vertical="center"/>
      <protection locked="0" hidden="1"/>
    </xf>
    <xf numFmtId="0" fontId="2" fillId="8" borderId="118" xfId="2" applyNumberFormat="1" applyFont="1" applyFill="1" applyBorder="1" applyAlignment="1" applyProtection="1">
      <alignment horizontal="center" vertical="center" wrapText="1"/>
      <protection hidden="1"/>
    </xf>
    <xf numFmtId="3" fontId="2" fillId="0" borderId="177" xfId="0" applyNumberFormat="1" applyFont="1" applyBorder="1" applyAlignment="1" applyProtection="1">
      <alignment horizontal="center" vertical="center" wrapText="1"/>
      <protection hidden="1"/>
    </xf>
    <xf numFmtId="2" fontId="31" fillId="14" borderId="139" xfId="0" applyNumberFormat="1" applyFont="1" applyFill="1" applyBorder="1" applyAlignment="1" applyProtection="1">
      <alignment horizontal="center" vertical="center"/>
      <protection locked="0" hidden="1"/>
    </xf>
    <xf numFmtId="2" fontId="31" fillId="14" borderId="161" xfId="0" applyNumberFormat="1" applyFont="1" applyFill="1" applyBorder="1" applyAlignment="1" applyProtection="1">
      <alignment horizontal="center" vertical="center"/>
      <protection locked="0" hidden="1"/>
    </xf>
    <xf numFmtId="165" fontId="2" fillId="8" borderId="179" xfId="2" applyNumberFormat="1" applyFont="1" applyFill="1" applyBorder="1" applyAlignment="1" applyProtection="1">
      <alignment horizontal="center" vertical="center" wrapText="1"/>
      <protection hidden="1"/>
    </xf>
    <xf numFmtId="0" fontId="2" fillId="8" borderId="180" xfId="2" applyNumberFormat="1" applyFont="1" applyFill="1" applyBorder="1" applyAlignment="1" applyProtection="1">
      <alignment horizontal="center" vertical="center" wrapText="1"/>
      <protection hidden="1"/>
    </xf>
    <xf numFmtId="3" fontId="2" fillId="0" borderId="181" xfId="0" applyNumberFormat="1" applyFont="1" applyBorder="1" applyAlignment="1" applyProtection="1">
      <alignment horizontal="center" vertical="center" wrapText="1"/>
      <protection hidden="1"/>
    </xf>
    <xf numFmtId="2" fontId="31" fillId="14" borderId="170" xfId="0" applyNumberFormat="1" applyFont="1" applyFill="1" applyBorder="1" applyAlignment="1" applyProtection="1">
      <alignment horizontal="center" vertical="center"/>
      <protection locked="0" hidden="1"/>
    </xf>
    <xf numFmtId="165" fontId="2" fillId="8" borderId="182" xfId="2" applyNumberFormat="1" applyFont="1" applyFill="1" applyBorder="1" applyAlignment="1" applyProtection="1">
      <alignment horizontal="center" vertical="center" wrapText="1"/>
      <protection hidden="1"/>
    </xf>
    <xf numFmtId="0" fontId="2" fillId="8" borderId="183" xfId="2" applyNumberFormat="1" applyFont="1" applyFill="1" applyBorder="1" applyAlignment="1" applyProtection="1">
      <alignment horizontal="center" vertical="center" wrapText="1"/>
      <protection hidden="1"/>
    </xf>
    <xf numFmtId="167" fontId="36" fillId="15" borderId="171" xfId="5" applyFont="1" applyFill="1" applyBorder="1" applyAlignment="1" applyProtection="1">
      <alignment vertical="center"/>
      <protection locked="0" hidden="1"/>
    </xf>
    <xf numFmtId="0" fontId="0" fillId="0" borderId="0" xfId="0" applyFill="1" applyProtection="1">
      <protection hidden="1"/>
    </xf>
    <xf numFmtId="165" fontId="28" fillId="0" borderId="127" xfId="2" applyNumberFormat="1" applyFont="1" applyFill="1" applyBorder="1" applyAlignment="1" applyProtection="1">
      <alignment horizontal="center" vertical="center" wrapText="1"/>
      <protection hidden="1"/>
    </xf>
    <xf numFmtId="0" fontId="28" fillId="0" borderId="88" xfId="2" applyNumberFormat="1" applyFont="1" applyFill="1" applyBorder="1" applyAlignment="1" applyProtection="1">
      <alignment horizontal="center" vertical="center" wrapText="1"/>
      <protection hidden="1"/>
    </xf>
    <xf numFmtId="3" fontId="28" fillId="0" borderId="178" xfId="0" applyNumberFormat="1" applyFont="1" applyFill="1" applyBorder="1" applyAlignment="1" applyProtection="1">
      <alignment horizontal="center" vertical="center" wrapText="1"/>
      <protection hidden="1"/>
    </xf>
    <xf numFmtId="165" fontId="28" fillId="0" borderId="157" xfId="2" applyNumberFormat="1" applyFont="1" applyFill="1" applyBorder="1" applyAlignment="1" applyProtection="1">
      <alignment horizontal="center" vertical="center" wrapText="1"/>
      <protection hidden="1"/>
    </xf>
    <xf numFmtId="0" fontId="28" fillId="0" borderId="80" xfId="2" applyNumberFormat="1" applyFont="1" applyFill="1" applyBorder="1" applyAlignment="1" applyProtection="1">
      <alignment horizontal="center" vertical="center" wrapText="1"/>
      <protection hidden="1"/>
    </xf>
    <xf numFmtId="3" fontId="28" fillId="0" borderId="158" xfId="0" applyNumberFormat="1" applyFont="1" applyFill="1" applyBorder="1" applyAlignment="1" applyProtection="1">
      <alignment horizontal="center" vertical="center" wrapText="1"/>
      <protection hidden="1"/>
    </xf>
    <xf numFmtId="0" fontId="12" fillId="0" borderId="0" xfId="0" applyFont="1" applyProtection="1">
      <protection hidden="1"/>
    </xf>
    <xf numFmtId="165" fontId="28" fillId="8" borderId="88" xfId="2" applyNumberFormat="1" applyFont="1" applyFill="1" applyBorder="1" applyAlignment="1" applyProtection="1">
      <alignment horizontal="center" vertical="center" wrapText="1"/>
      <protection hidden="1"/>
    </xf>
    <xf numFmtId="0" fontId="28" fillId="8" borderId="88" xfId="2" applyNumberFormat="1" applyFont="1" applyFill="1" applyBorder="1" applyAlignment="1" applyProtection="1">
      <alignment horizontal="center" vertical="center" wrapText="1"/>
      <protection hidden="1"/>
    </xf>
    <xf numFmtId="3" fontId="28" fillId="0" borderId="87" xfId="0" applyNumberFormat="1" applyFont="1" applyBorder="1" applyAlignment="1" applyProtection="1">
      <alignment horizontal="center" vertical="center" wrapText="1"/>
      <protection hidden="1"/>
    </xf>
    <xf numFmtId="165" fontId="28" fillId="8" borderId="85" xfId="2" applyNumberFormat="1" applyFont="1" applyFill="1" applyBorder="1" applyAlignment="1" applyProtection="1">
      <alignment horizontal="center" vertical="center" wrapText="1"/>
      <protection hidden="1"/>
    </xf>
    <xf numFmtId="0" fontId="28" fillId="8" borderId="85" xfId="2" applyNumberFormat="1" applyFont="1" applyFill="1" applyBorder="1" applyAlignment="1" applyProtection="1">
      <alignment horizontal="center" vertical="center" wrapText="1"/>
      <protection hidden="1"/>
    </xf>
    <xf numFmtId="3" fontId="28" fillId="0" borderId="84" xfId="0" applyNumberFormat="1" applyFont="1" applyBorder="1" applyAlignment="1" applyProtection="1">
      <alignment horizontal="center" vertical="center" wrapText="1"/>
      <protection hidden="1"/>
    </xf>
    <xf numFmtId="165" fontId="28" fillId="8" borderId="118" xfId="2" applyNumberFormat="1" applyFont="1" applyFill="1" applyBorder="1" applyAlignment="1" applyProtection="1">
      <alignment horizontal="center" vertical="center" wrapText="1"/>
      <protection hidden="1"/>
    </xf>
    <xf numFmtId="0" fontId="28" fillId="8" borderId="118" xfId="2" applyNumberFormat="1" applyFont="1" applyFill="1" applyBorder="1" applyAlignment="1" applyProtection="1">
      <alignment horizontal="center" vertical="center" wrapText="1"/>
      <protection hidden="1"/>
    </xf>
    <xf numFmtId="3" fontId="28" fillId="0" borderId="146" xfId="0" applyNumberFormat="1" applyFont="1" applyBorder="1" applyAlignment="1" applyProtection="1">
      <alignment horizontal="center" vertical="center" wrapText="1"/>
      <protection hidden="1"/>
    </xf>
    <xf numFmtId="165" fontId="2" fillId="8" borderId="191" xfId="2" applyNumberFormat="1" applyFont="1" applyFill="1" applyBorder="1" applyAlignment="1" applyProtection="1">
      <alignment horizontal="center" vertical="center" wrapText="1"/>
      <protection hidden="1"/>
    </xf>
    <xf numFmtId="0" fontId="2" fillId="8" borderId="192" xfId="2" applyNumberFormat="1" applyFont="1" applyFill="1" applyBorder="1" applyAlignment="1" applyProtection="1">
      <alignment horizontal="center" vertical="center" wrapText="1"/>
      <protection hidden="1"/>
    </xf>
    <xf numFmtId="3" fontId="2" fillId="0" borderId="193" xfId="0" applyNumberFormat="1" applyFont="1" applyBorder="1" applyAlignment="1" applyProtection="1">
      <alignment horizontal="center" vertical="center" wrapText="1"/>
      <protection hidden="1"/>
    </xf>
    <xf numFmtId="0" fontId="2" fillId="8" borderId="194" xfId="2" applyNumberFormat="1" applyFont="1" applyFill="1" applyBorder="1" applyAlignment="1" applyProtection="1">
      <alignment horizontal="center" vertical="center" wrapText="1"/>
      <protection hidden="1"/>
    </xf>
    <xf numFmtId="3" fontId="2" fillId="0" borderId="195" xfId="0" applyNumberFormat="1" applyFont="1" applyBorder="1" applyAlignment="1" applyProtection="1">
      <alignment horizontal="center" vertical="center" wrapText="1"/>
      <protection hidden="1"/>
    </xf>
    <xf numFmtId="0" fontId="32" fillId="0" borderId="60" xfId="0" applyFont="1" applyBorder="1" applyAlignment="1" applyProtection="1">
      <alignment horizontal="center" vertical="center" wrapText="1"/>
      <protection hidden="1"/>
    </xf>
    <xf numFmtId="3" fontId="2" fillId="0" borderId="60" xfId="0" applyNumberFormat="1" applyFont="1" applyBorder="1" applyAlignment="1" applyProtection="1">
      <alignment horizontal="center" vertical="center" wrapText="1"/>
      <protection hidden="1"/>
    </xf>
    <xf numFmtId="0" fontId="2" fillId="0" borderId="60" xfId="2" applyNumberFormat="1" applyFont="1" applyFill="1" applyBorder="1" applyAlignment="1" applyProtection="1">
      <alignment horizontal="center" vertical="center" wrapText="1"/>
      <protection hidden="1"/>
    </xf>
    <xf numFmtId="165" fontId="2" fillId="0" borderId="60" xfId="2" applyNumberFormat="1" applyFont="1" applyFill="1" applyBorder="1" applyAlignment="1" applyProtection="1">
      <alignment horizontal="center" vertical="center" wrapText="1"/>
      <protection hidden="1"/>
    </xf>
    <xf numFmtId="165" fontId="2" fillId="0" borderId="116" xfId="2" applyNumberFormat="1" applyFont="1" applyFill="1" applyBorder="1" applyAlignment="1" applyProtection="1">
      <alignment horizontal="center" vertical="center" wrapText="1"/>
      <protection hidden="1"/>
    </xf>
    <xf numFmtId="165" fontId="2" fillId="8" borderId="196" xfId="2" applyNumberFormat="1" applyFont="1" applyFill="1" applyBorder="1" applyAlignment="1" applyProtection="1">
      <alignment horizontal="center" vertical="center" wrapText="1"/>
      <protection hidden="1"/>
    </xf>
    <xf numFmtId="165" fontId="2" fillId="8" borderId="197" xfId="2" applyNumberFormat="1" applyFont="1" applyFill="1" applyBorder="1" applyAlignment="1" applyProtection="1">
      <alignment horizontal="center" vertical="center" wrapText="1"/>
      <protection hidden="1"/>
    </xf>
    <xf numFmtId="0" fontId="2" fillId="8" borderId="198" xfId="2" applyNumberFormat="1" applyFont="1" applyFill="1" applyBorder="1" applyAlignment="1" applyProtection="1">
      <alignment horizontal="center" vertical="center" wrapText="1"/>
      <protection hidden="1"/>
    </xf>
    <xf numFmtId="165" fontId="2" fillId="8" borderId="200" xfId="2" applyNumberFormat="1" applyFont="1" applyFill="1" applyBorder="1" applyAlignment="1" applyProtection="1">
      <alignment horizontal="center" vertical="center" wrapText="1"/>
      <protection hidden="1"/>
    </xf>
    <xf numFmtId="0" fontId="2" fillId="8" borderId="201" xfId="2" applyNumberFormat="1" applyFont="1" applyFill="1" applyBorder="1" applyAlignment="1" applyProtection="1">
      <alignment horizontal="center" vertical="center" wrapText="1"/>
      <protection hidden="1"/>
    </xf>
    <xf numFmtId="165" fontId="31" fillId="14" borderId="127" xfId="1" applyNumberFormat="1" applyFont="1" applyFill="1" applyBorder="1" applyAlignment="1" applyProtection="1">
      <alignment horizontal="center" vertical="center"/>
      <protection locked="0" hidden="1"/>
    </xf>
    <xf numFmtId="165" fontId="31" fillId="14" borderId="163" xfId="1" applyNumberFormat="1" applyFont="1" applyFill="1" applyBorder="1" applyAlignment="1" applyProtection="1">
      <alignment horizontal="center" vertical="center"/>
      <protection locked="0" hidden="1"/>
    </xf>
    <xf numFmtId="49" fontId="2" fillId="8" borderId="106" xfId="2" applyNumberFormat="1" applyFont="1" applyFill="1" applyBorder="1" applyAlignment="1" applyProtection="1">
      <alignment horizontal="center" vertical="center" wrapText="1"/>
      <protection hidden="1"/>
    </xf>
    <xf numFmtId="49" fontId="0" fillId="0" borderId="0" xfId="0" applyNumberFormat="1" applyProtection="1">
      <protection hidden="1"/>
    </xf>
    <xf numFmtId="1" fontId="28" fillId="14" borderId="162" xfId="0" applyNumberFormat="1" applyFont="1" applyFill="1" applyBorder="1" applyAlignment="1" applyProtection="1">
      <alignment horizontal="center" vertical="center" wrapText="1"/>
      <protection locked="0" hidden="1"/>
    </xf>
    <xf numFmtId="49" fontId="0" fillId="0" borderId="75" xfId="0" applyNumberFormat="1" applyBorder="1" applyAlignment="1" applyProtection="1">
      <alignment horizontal="center" vertical="center" wrapText="1"/>
      <protection hidden="1"/>
    </xf>
    <xf numFmtId="49" fontId="0" fillId="0" borderId="70" xfId="0" applyNumberFormat="1" applyBorder="1" applyAlignment="1" applyProtection="1">
      <alignment horizontal="center" vertical="center" wrapText="1"/>
      <protection hidden="1"/>
    </xf>
    <xf numFmtId="3" fontId="2" fillId="0" borderId="206" xfId="0" applyNumberFormat="1" applyFont="1" applyBorder="1" applyAlignment="1" applyProtection="1">
      <alignment horizontal="center" vertical="center" wrapText="1"/>
      <protection hidden="1"/>
    </xf>
    <xf numFmtId="3" fontId="2" fillId="0" borderId="207" xfId="0" applyNumberFormat="1" applyFont="1" applyBorder="1" applyAlignment="1" applyProtection="1">
      <alignment horizontal="center" vertical="center" wrapText="1"/>
      <protection hidden="1"/>
    </xf>
    <xf numFmtId="3" fontId="2" fillId="0" borderId="208" xfId="0" applyNumberFormat="1" applyFont="1" applyBorder="1" applyAlignment="1" applyProtection="1">
      <alignment horizontal="center" vertical="center" wrapText="1"/>
      <protection hidden="1"/>
    </xf>
    <xf numFmtId="3" fontId="2" fillId="0" borderId="209" xfId="0" applyNumberFormat="1" applyFont="1" applyBorder="1" applyAlignment="1" applyProtection="1">
      <alignment horizontal="center" vertical="center" wrapText="1"/>
      <protection hidden="1"/>
    </xf>
    <xf numFmtId="3" fontId="2" fillId="0" borderId="213" xfId="0" applyNumberFormat="1" applyFont="1" applyBorder="1" applyAlignment="1" applyProtection="1">
      <alignment horizontal="center" vertical="center" wrapText="1"/>
      <protection hidden="1"/>
    </xf>
    <xf numFmtId="0" fontId="2" fillId="8" borderId="110" xfId="2" applyNumberFormat="1" applyFont="1" applyFill="1" applyBorder="1" applyAlignment="1" applyProtection="1">
      <alignment horizontal="center" vertical="center" wrapText="1"/>
      <protection hidden="1"/>
    </xf>
    <xf numFmtId="3" fontId="2" fillId="0" borderId="166" xfId="0" applyNumberFormat="1" applyFont="1" applyBorder="1" applyAlignment="1" applyProtection="1">
      <alignment horizontal="center" vertical="center" wrapText="1"/>
      <protection hidden="1"/>
    </xf>
    <xf numFmtId="0" fontId="32" fillId="4" borderId="89" xfId="0" applyFont="1" applyFill="1" applyBorder="1" applyAlignment="1" applyProtection="1">
      <alignment horizontal="center" vertical="center" wrapText="1"/>
      <protection hidden="1"/>
    </xf>
    <xf numFmtId="0" fontId="32" fillId="4" borderId="88" xfId="0" applyFont="1" applyFill="1" applyBorder="1" applyAlignment="1" applyProtection="1">
      <alignment horizontal="center" vertical="center" wrapText="1"/>
      <protection hidden="1"/>
    </xf>
    <xf numFmtId="0" fontId="32" fillId="4" borderId="86" xfId="0" applyFont="1" applyFill="1" applyBorder="1" applyAlignment="1" applyProtection="1">
      <alignment horizontal="center" vertical="center" wrapText="1"/>
      <protection hidden="1"/>
    </xf>
    <xf numFmtId="0" fontId="32" fillId="4" borderId="85" xfId="0" applyFont="1" applyFill="1" applyBorder="1" applyAlignment="1" applyProtection="1">
      <alignment horizontal="center" vertical="center" wrapText="1"/>
      <protection hidden="1"/>
    </xf>
    <xf numFmtId="0" fontId="32" fillId="4" borderId="140" xfId="0" applyFont="1" applyFill="1" applyBorder="1" applyAlignment="1" applyProtection="1">
      <alignment horizontal="center" vertical="center" wrapText="1"/>
      <protection hidden="1"/>
    </xf>
    <xf numFmtId="0" fontId="32" fillId="4" borderId="139" xfId="0" applyFont="1" applyFill="1" applyBorder="1" applyAlignment="1" applyProtection="1">
      <alignment horizontal="center" vertical="center" wrapText="1"/>
      <protection hidden="1"/>
    </xf>
    <xf numFmtId="0" fontId="32" fillId="4" borderId="81" xfId="0" applyFont="1" applyFill="1" applyBorder="1" applyAlignment="1" applyProtection="1">
      <alignment horizontal="center" vertical="center" wrapText="1"/>
      <protection hidden="1"/>
    </xf>
    <xf numFmtId="0" fontId="32" fillId="4" borderId="80" xfId="0" applyFont="1" applyFill="1" applyBorder="1" applyAlignment="1" applyProtection="1">
      <alignment horizontal="center" vertical="center" wrapText="1"/>
      <protection hidden="1"/>
    </xf>
    <xf numFmtId="3" fontId="2" fillId="0" borderId="79" xfId="0" applyNumberFormat="1" applyFont="1" applyBorder="1" applyAlignment="1" applyProtection="1">
      <alignment horizontal="center" vertical="center" wrapText="1"/>
      <protection hidden="1"/>
    </xf>
    <xf numFmtId="3" fontId="2" fillId="0" borderId="87" xfId="0" applyNumberFormat="1" applyFont="1" applyBorder="1" applyAlignment="1" applyProtection="1">
      <alignment horizontal="center" vertical="center" wrapText="1"/>
      <protection hidden="1"/>
    </xf>
    <xf numFmtId="0" fontId="39" fillId="0" borderId="0" xfId="0" applyFont="1" applyAlignment="1" applyProtection="1">
      <alignment vertical="center" wrapText="1"/>
      <protection hidden="1"/>
    </xf>
    <xf numFmtId="165" fontId="54" fillId="0" borderId="0" xfId="0" applyNumberFormat="1" applyFont="1" applyAlignment="1" applyProtection="1">
      <alignment vertical="center" wrapText="1"/>
      <protection hidden="1"/>
    </xf>
    <xf numFmtId="0" fontId="54" fillId="0" borderId="0" xfId="0" applyFont="1" applyAlignment="1" applyProtection="1">
      <alignment vertical="center" wrapText="1"/>
      <protection hidden="1"/>
    </xf>
    <xf numFmtId="3" fontId="54" fillId="0" borderId="0" xfId="0" applyNumberFormat="1" applyFont="1" applyAlignment="1" applyProtection="1">
      <alignment vertical="center" wrapText="1"/>
      <protection hidden="1"/>
    </xf>
    <xf numFmtId="165" fontId="2" fillId="8" borderId="214" xfId="2" applyNumberFormat="1" applyFont="1" applyFill="1" applyBorder="1" applyAlignment="1" applyProtection="1">
      <alignment horizontal="center" vertical="center" wrapText="1"/>
      <protection hidden="1"/>
    </xf>
    <xf numFmtId="0" fontId="28" fillId="14" borderId="162" xfId="0" applyFont="1" applyFill="1" applyBorder="1" applyAlignment="1" applyProtection="1">
      <alignment horizontal="center" vertical="center"/>
      <protection hidden="1"/>
    </xf>
    <xf numFmtId="165" fontId="31" fillId="14" borderId="89" xfId="0" applyNumberFormat="1" applyFont="1" applyFill="1" applyBorder="1" applyAlignment="1" applyProtection="1">
      <alignment horizontal="center" vertical="center"/>
      <protection hidden="1"/>
    </xf>
    <xf numFmtId="0" fontId="49" fillId="0" borderId="0" xfId="0" applyFont="1" applyProtection="1">
      <protection hidden="1"/>
    </xf>
    <xf numFmtId="165" fontId="31" fillId="14" borderId="81" xfId="1" applyNumberFormat="1" applyFont="1" applyFill="1" applyBorder="1" applyAlignment="1" applyProtection="1">
      <alignment horizontal="center" vertical="center"/>
      <protection hidden="1"/>
    </xf>
    <xf numFmtId="165" fontId="31" fillId="14" borderId="89" xfId="1" applyNumberFormat="1" applyFont="1" applyFill="1" applyBorder="1" applyAlignment="1" applyProtection="1">
      <alignment horizontal="center" vertical="center"/>
      <protection hidden="1"/>
    </xf>
    <xf numFmtId="165" fontId="31" fillId="14" borderId="165" xfId="1" applyNumberFormat="1" applyFont="1" applyFill="1" applyBorder="1" applyAlignment="1" applyProtection="1">
      <alignment horizontal="center" vertical="center"/>
      <protection hidden="1"/>
    </xf>
    <xf numFmtId="3" fontId="2" fillId="0" borderId="146" xfId="0" applyNumberFormat="1" applyFont="1" applyBorder="1" applyAlignment="1" applyProtection="1">
      <alignment horizontal="center" vertical="center" wrapText="1"/>
      <protection hidden="1"/>
    </xf>
    <xf numFmtId="165" fontId="2" fillId="8" borderId="192" xfId="2" applyNumberFormat="1" applyFont="1" applyFill="1" applyBorder="1" applyAlignment="1" applyProtection="1">
      <alignment horizontal="center" vertical="center" wrapText="1"/>
      <protection hidden="1"/>
    </xf>
    <xf numFmtId="165" fontId="2" fillId="8" borderId="180" xfId="2" applyNumberFormat="1" applyFont="1" applyFill="1" applyBorder="1" applyAlignment="1" applyProtection="1">
      <alignment horizontal="center" vertical="center" wrapText="1"/>
      <protection hidden="1"/>
    </xf>
    <xf numFmtId="3" fontId="2" fillId="0" borderId="206" xfId="0" applyNumberFormat="1" applyFont="1" applyFill="1" applyBorder="1" applyAlignment="1" applyProtection="1">
      <alignment horizontal="center" vertical="center" wrapText="1"/>
      <protection hidden="1"/>
    </xf>
    <xf numFmtId="3" fontId="2" fillId="0" borderId="207" xfId="0" applyNumberFormat="1" applyFont="1" applyFill="1" applyBorder="1" applyAlignment="1" applyProtection="1">
      <alignment horizontal="center" vertical="center" wrapText="1"/>
      <protection hidden="1"/>
    </xf>
    <xf numFmtId="3" fontId="2" fillId="0" borderId="217" xfId="0" applyNumberFormat="1" applyFont="1" applyFill="1" applyBorder="1" applyAlignment="1" applyProtection="1">
      <alignment horizontal="center" vertical="center" wrapText="1"/>
      <protection hidden="1"/>
    </xf>
    <xf numFmtId="3" fontId="2" fillId="0" borderId="87" xfId="0" applyNumberFormat="1" applyFont="1" applyFill="1" applyBorder="1" applyAlignment="1" applyProtection="1">
      <alignment horizontal="center" vertical="center" wrapText="1"/>
      <protection hidden="1"/>
    </xf>
    <xf numFmtId="3" fontId="2" fillId="0" borderId="218" xfId="0" applyNumberFormat="1" applyFont="1" applyFill="1" applyBorder="1" applyAlignment="1" applyProtection="1">
      <alignment horizontal="center" vertical="center" wrapText="1"/>
      <protection hidden="1"/>
    </xf>
    <xf numFmtId="0" fontId="56" fillId="8" borderId="106" xfId="2" applyNumberFormat="1" applyFont="1" applyFill="1" applyBorder="1" applyAlignment="1" applyProtection="1">
      <alignment horizontal="center" vertical="center" wrapText="1"/>
      <protection hidden="1"/>
    </xf>
    <xf numFmtId="165" fontId="56" fillId="8" borderId="128" xfId="2" applyNumberFormat="1" applyFont="1" applyFill="1" applyBorder="1" applyAlignment="1" applyProtection="1">
      <alignment horizontal="center" vertical="center" wrapText="1"/>
      <protection hidden="1"/>
    </xf>
    <xf numFmtId="165" fontId="56" fillId="8" borderId="125" xfId="2" applyNumberFormat="1" applyFont="1" applyFill="1" applyBorder="1" applyAlignment="1" applyProtection="1">
      <alignment horizontal="center" vertical="center" wrapText="1"/>
      <protection hidden="1"/>
    </xf>
    <xf numFmtId="0" fontId="25" fillId="14" borderId="95" xfId="0" applyFont="1" applyFill="1" applyBorder="1" applyAlignment="1" applyProtection="1">
      <alignment horizontal="center" vertical="center" wrapText="1"/>
      <protection locked="0" hidden="1"/>
    </xf>
    <xf numFmtId="3" fontId="2" fillId="0" borderId="158" xfId="0" applyNumberFormat="1" applyFont="1" applyFill="1" applyBorder="1" applyAlignment="1" applyProtection="1">
      <alignment horizontal="center" vertical="center" wrapText="1"/>
      <protection hidden="1"/>
    </xf>
    <xf numFmtId="3" fontId="2" fillId="0" borderId="178" xfId="0" applyNumberFormat="1" applyFont="1" applyFill="1" applyBorder="1" applyAlignment="1" applyProtection="1">
      <alignment horizontal="center" vertical="center" wrapText="1"/>
      <protection hidden="1"/>
    </xf>
    <xf numFmtId="0" fontId="11" fillId="0" borderId="0" xfId="0" applyFont="1" applyBorder="1" applyProtection="1">
      <protection hidden="1"/>
    </xf>
    <xf numFmtId="4" fontId="41" fillId="0" borderId="0" xfId="0" applyNumberFormat="1" applyFont="1" applyBorder="1" applyProtection="1">
      <protection hidden="1"/>
    </xf>
    <xf numFmtId="1" fontId="39" fillId="0" borderId="15" xfId="0" applyNumberFormat="1" applyFont="1" applyFill="1" applyBorder="1" applyAlignment="1" applyProtection="1">
      <alignment vertical="center" wrapText="1"/>
      <protection hidden="1"/>
    </xf>
    <xf numFmtId="1" fontId="39" fillId="0" borderId="0" xfId="0" applyNumberFormat="1" applyFont="1" applyFill="1" applyBorder="1" applyAlignment="1" applyProtection="1">
      <alignment vertical="center" wrapText="1"/>
      <protection hidden="1"/>
    </xf>
    <xf numFmtId="1" fontId="39" fillId="0" borderId="14" xfId="0" applyNumberFormat="1" applyFont="1" applyFill="1" applyBorder="1" applyAlignment="1" applyProtection="1">
      <alignment vertical="center" wrapText="1"/>
      <protection hidden="1"/>
    </xf>
    <xf numFmtId="0" fontId="39" fillId="0" borderId="113" xfId="0" applyFont="1" applyFill="1" applyBorder="1" applyAlignment="1" applyProtection="1">
      <alignment horizontal="left" vertical="center" wrapText="1"/>
      <protection hidden="1"/>
    </xf>
    <xf numFmtId="0" fontId="39" fillId="0" borderId="75" xfId="0" applyFont="1" applyFill="1" applyBorder="1" applyAlignment="1" applyProtection="1">
      <alignment horizontal="center" vertical="center" wrapText="1"/>
      <protection hidden="1"/>
    </xf>
    <xf numFmtId="0" fontId="11" fillId="0" borderId="98" xfId="0" applyFont="1" applyFill="1" applyBorder="1" applyProtection="1">
      <protection hidden="1"/>
    </xf>
    <xf numFmtId="9" fontId="41" fillId="0" borderId="99" xfId="6" applyFont="1" applyFill="1" applyBorder="1" applyProtection="1">
      <protection hidden="1"/>
    </xf>
    <xf numFmtId="10" fontId="11" fillId="0" borderId="99" xfId="0" applyNumberFormat="1" applyFont="1" applyFill="1" applyBorder="1" applyProtection="1">
      <protection hidden="1"/>
    </xf>
    <xf numFmtId="0" fontId="11" fillId="0" borderId="219" xfId="0" applyFont="1" applyFill="1" applyBorder="1" applyProtection="1">
      <protection hidden="1"/>
    </xf>
    <xf numFmtId="0" fontId="11" fillId="0" borderId="107" xfId="0" applyFont="1" applyFill="1" applyBorder="1" applyProtection="1">
      <protection hidden="1"/>
    </xf>
    <xf numFmtId="9" fontId="41" fillId="0" borderId="108" xfId="6" applyFont="1" applyFill="1" applyBorder="1" applyProtection="1">
      <protection hidden="1"/>
    </xf>
    <xf numFmtId="10" fontId="11" fillId="0" borderId="60" xfId="0" applyNumberFormat="1" applyFont="1" applyFill="1" applyBorder="1" applyProtection="1">
      <protection hidden="1"/>
    </xf>
    <xf numFmtId="0" fontId="11" fillId="0" borderId="220" xfId="0" applyFont="1" applyFill="1" applyBorder="1" applyProtection="1">
      <protection hidden="1"/>
    </xf>
    <xf numFmtId="0" fontId="0" fillId="0" borderId="0" xfId="0" applyAlignment="1" applyProtection="1">
      <alignment horizontal="right"/>
      <protection hidden="1"/>
    </xf>
    <xf numFmtId="0" fontId="0" fillId="0" borderId="0" xfId="0" applyAlignment="1" applyProtection="1">
      <alignment horizontal="center"/>
      <protection hidden="1"/>
    </xf>
    <xf numFmtId="2" fontId="0" fillId="0" borderId="0" xfId="6" applyNumberFormat="1" applyFont="1" applyAlignment="1" applyProtection="1">
      <alignment horizontal="right"/>
      <protection hidden="1"/>
    </xf>
    <xf numFmtId="0" fontId="0" fillId="0" borderId="0" xfId="0" applyFill="1" applyAlignment="1" applyProtection="1">
      <alignment horizontal="right"/>
      <protection hidden="1"/>
    </xf>
    <xf numFmtId="0" fontId="0" fillId="0" borderId="0" xfId="0" applyFill="1" applyAlignment="1" applyProtection="1">
      <alignment horizontal="center"/>
      <protection hidden="1"/>
    </xf>
    <xf numFmtId="0" fontId="2" fillId="5" borderId="32" xfId="0" applyFont="1" applyFill="1" applyBorder="1" applyProtection="1">
      <protection hidden="1"/>
    </xf>
    <xf numFmtId="1" fontId="0" fillId="8" borderId="221" xfId="0" applyNumberFormat="1" applyFill="1" applyBorder="1" applyAlignment="1" applyProtection="1">
      <alignment horizontal="center"/>
      <protection hidden="1"/>
    </xf>
    <xf numFmtId="1" fontId="0" fillId="5" borderId="32" xfId="0" applyNumberFormat="1" applyFill="1" applyBorder="1" applyAlignment="1" applyProtection="1">
      <alignment horizontal="center"/>
      <protection hidden="1"/>
    </xf>
    <xf numFmtId="1" fontId="0" fillId="8" borderId="30" xfId="0" applyNumberFormat="1" applyFill="1" applyBorder="1" applyAlignment="1" applyProtection="1">
      <alignment horizontal="center"/>
      <protection hidden="1"/>
    </xf>
    <xf numFmtId="1" fontId="0" fillId="8" borderId="14" xfId="0" applyNumberFormat="1" applyFill="1" applyBorder="1" applyAlignment="1" applyProtection="1">
      <alignment horizontal="center"/>
      <protection hidden="1"/>
    </xf>
    <xf numFmtId="44" fontId="0" fillId="0" borderId="0" xfId="2" applyFont="1" applyProtection="1">
      <protection hidden="1"/>
    </xf>
    <xf numFmtId="44" fontId="0" fillId="0" borderId="75" xfId="2" applyFont="1" applyBorder="1" applyAlignment="1" applyProtection="1">
      <alignment horizontal="center" vertical="center" wrapText="1"/>
      <protection hidden="1"/>
    </xf>
    <xf numFmtId="44" fontId="0" fillId="0" borderId="70" xfId="2" applyFont="1" applyBorder="1" applyAlignment="1" applyProtection="1">
      <alignment horizontal="center" vertical="center" wrapText="1"/>
      <protection hidden="1"/>
    </xf>
    <xf numFmtId="0" fontId="2" fillId="0" borderId="113" xfId="0" applyFont="1" applyBorder="1" applyProtection="1">
      <protection hidden="1"/>
    </xf>
    <xf numFmtId="0" fontId="2" fillId="5" borderId="39" xfId="0" applyFont="1" applyFill="1" applyBorder="1" applyProtection="1">
      <protection hidden="1"/>
    </xf>
    <xf numFmtId="1" fontId="0" fillId="8" borderId="222" xfId="0" applyNumberFormat="1" applyFill="1" applyBorder="1" applyAlignment="1" applyProtection="1">
      <alignment horizontal="center"/>
      <protection hidden="1"/>
    </xf>
    <xf numFmtId="1" fontId="0" fillId="5" borderId="39" xfId="0" applyNumberFormat="1" applyFill="1" applyBorder="1" applyAlignment="1" applyProtection="1">
      <alignment horizontal="center"/>
      <protection hidden="1"/>
    </xf>
    <xf numFmtId="1" fontId="0" fillId="8" borderId="223" xfId="0" applyNumberFormat="1" applyFill="1" applyBorder="1" applyAlignment="1" applyProtection="1">
      <alignment horizontal="center"/>
      <protection hidden="1"/>
    </xf>
    <xf numFmtId="1" fontId="0" fillId="8" borderId="224" xfId="0" applyNumberFormat="1" applyFill="1" applyBorder="1" applyAlignment="1" applyProtection="1">
      <alignment horizontal="center"/>
      <protection hidden="1"/>
    </xf>
    <xf numFmtId="1" fontId="0" fillId="8" borderId="199" xfId="0" applyNumberFormat="1" applyFill="1" applyBorder="1" applyAlignment="1" applyProtection="1">
      <alignment horizontal="center"/>
      <protection hidden="1"/>
    </xf>
    <xf numFmtId="0" fontId="28" fillId="0" borderId="5" xfId="0" applyFont="1" applyBorder="1" applyAlignment="1" applyProtection="1">
      <alignment wrapText="1"/>
      <protection hidden="1"/>
    </xf>
    <xf numFmtId="0" fontId="28" fillId="0" borderId="0" xfId="0" applyFont="1" applyAlignment="1" applyProtection="1">
      <alignment wrapText="1"/>
      <protection hidden="1"/>
    </xf>
    <xf numFmtId="3" fontId="2" fillId="0" borderId="161" xfId="0" applyNumberFormat="1" applyFont="1" applyBorder="1" applyAlignment="1" applyProtection="1">
      <alignment horizontal="center" vertical="center" wrapText="1"/>
      <protection hidden="1"/>
    </xf>
    <xf numFmtId="165" fontId="2" fillId="8" borderId="225" xfId="2" applyNumberFormat="1" applyFont="1" applyFill="1" applyBorder="1" applyAlignment="1" applyProtection="1">
      <alignment horizontal="center" vertical="center" wrapText="1"/>
      <protection hidden="1"/>
    </xf>
    <xf numFmtId="0" fontId="28" fillId="0" borderId="0" xfId="0" applyFont="1" applyBorder="1" applyAlignment="1" applyProtection="1">
      <alignment wrapText="1"/>
      <protection hidden="1"/>
    </xf>
    <xf numFmtId="0" fontId="0" fillId="0" borderId="0" xfId="0" applyBorder="1" applyAlignment="1" applyProtection="1">
      <alignment horizontal="right"/>
      <protection hidden="1"/>
    </xf>
    <xf numFmtId="2" fontId="0" fillId="0" borderId="0" xfId="6" applyNumberFormat="1" applyFont="1" applyBorder="1" applyAlignment="1" applyProtection="1">
      <alignment horizontal="right"/>
      <protection hidden="1"/>
    </xf>
    <xf numFmtId="0" fontId="0" fillId="0" borderId="0" xfId="0" applyBorder="1" applyAlignment="1" applyProtection="1">
      <alignment horizontal="center"/>
      <protection hidden="1"/>
    </xf>
    <xf numFmtId="0" fontId="0" fillId="0" borderId="0" xfId="0" applyFill="1" applyBorder="1" applyProtection="1">
      <protection hidden="1"/>
    </xf>
    <xf numFmtId="0" fontId="0" fillId="0" borderId="0" xfId="0" applyFill="1" applyBorder="1" applyAlignment="1" applyProtection="1">
      <alignment horizontal="right"/>
      <protection hidden="1"/>
    </xf>
    <xf numFmtId="2" fontId="0" fillId="0" borderId="0" xfId="6" applyNumberFormat="1" applyFont="1" applyFill="1" applyBorder="1" applyAlignment="1" applyProtection="1">
      <alignment horizontal="right"/>
      <protection hidden="1"/>
    </xf>
    <xf numFmtId="0" fontId="0" fillId="0" borderId="0" xfId="0" applyFill="1" applyBorder="1" applyAlignment="1" applyProtection="1">
      <alignment horizontal="center"/>
      <protection hidden="1"/>
    </xf>
    <xf numFmtId="3" fontId="3" fillId="0" borderId="0" xfId="0" applyNumberFormat="1" applyFont="1" applyBorder="1" applyProtection="1">
      <protection hidden="1"/>
    </xf>
    <xf numFmtId="0" fontId="3" fillId="0" borderId="0" xfId="0" applyFont="1" applyBorder="1" applyProtection="1">
      <protection hidden="1"/>
    </xf>
    <xf numFmtId="165" fontId="3" fillId="0" borderId="0" xfId="0" applyNumberFormat="1" applyFont="1" applyBorder="1" applyProtection="1">
      <protection hidden="1"/>
    </xf>
    <xf numFmtId="1" fontId="0" fillId="8" borderId="226" xfId="0" applyNumberFormat="1" applyFill="1" applyBorder="1" applyAlignment="1" applyProtection="1">
      <alignment horizontal="center"/>
      <protection hidden="1"/>
    </xf>
    <xf numFmtId="9" fontId="0" fillId="0" borderId="0" xfId="6" applyFont="1" applyFill="1" applyBorder="1" applyProtection="1">
      <protection hidden="1"/>
    </xf>
    <xf numFmtId="167" fontId="11" fillId="0" borderId="220" xfId="0" applyNumberFormat="1" applyFont="1" applyFill="1" applyBorder="1" applyProtection="1">
      <protection hidden="1"/>
    </xf>
    <xf numFmtId="2" fontId="0" fillId="0" borderId="26" xfId="6" applyNumberFormat="1" applyFont="1" applyBorder="1" applyAlignment="1" applyProtection="1">
      <alignment horizontal="right"/>
      <protection hidden="1"/>
    </xf>
    <xf numFmtId="0" fontId="0" fillId="0" borderId="26" xfId="0" applyBorder="1" applyAlignment="1" applyProtection="1">
      <alignment horizontal="center"/>
      <protection hidden="1"/>
    </xf>
    <xf numFmtId="0" fontId="0" fillId="0" borderId="26" xfId="0" applyFill="1" applyBorder="1" applyProtection="1">
      <protection hidden="1"/>
    </xf>
    <xf numFmtId="2" fontId="0" fillId="0" borderId="26" xfId="6" applyNumberFormat="1" applyFont="1" applyFill="1" applyBorder="1" applyAlignment="1" applyProtection="1">
      <alignment horizontal="right"/>
      <protection hidden="1"/>
    </xf>
    <xf numFmtId="0" fontId="0" fillId="0" borderId="26" xfId="0" applyFill="1" applyBorder="1" applyAlignment="1" applyProtection="1">
      <alignment horizontal="center"/>
      <protection hidden="1"/>
    </xf>
    <xf numFmtId="0" fontId="45" fillId="0" borderId="0" xfId="0" applyFont="1" applyFill="1" applyBorder="1" applyProtection="1">
      <protection hidden="1"/>
    </xf>
    <xf numFmtId="0" fontId="45" fillId="0" borderId="14" xfId="0" applyFont="1" applyFill="1" applyBorder="1" applyProtection="1">
      <protection hidden="1"/>
    </xf>
    <xf numFmtId="9" fontId="45" fillId="0" borderId="0" xfId="6" applyFont="1" applyFill="1" applyBorder="1" applyProtection="1">
      <protection hidden="1"/>
    </xf>
    <xf numFmtId="1" fontId="0" fillId="8" borderId="227" xfId="0" applyNumberFormat="1" applyFill="1" applyBorder="1" applyAlignment="1" applyProtection="1">
      <alignment horizontal="center"/>
      <protection hidden="1"/>
    </xf>
    <xf numFmtId="0" fontId="0" fillId="0" borderId="14" xfId="0" applyFill="1" applyBorder="1" applyProtection="1">
      <protection hidden="1"/>
    </xf>
    <xf numFmtId="0" fontId="56" fillId="8" borderId="103" xfId="2" applyNumberFormat="1" applyFont="1" applyFill="1" applyBorder="1" applyAlignment="1" applyProtection="1">
      <alignment horizontal="center" vertical="center" wrapText="1"/>
      <protection hidden="1"/>
    </xf>
    <xf numFmtId="44" fontId="25" fillId="14" borderId="95" xfId="2" applyNumberFormat="1" applyFont="1" applyFill="1" applyBorder="1" applyAlignment="1" applyProtection="1">
      <alignment horizontal="center" vertical="center" wrapText="1"/>
      <protection locked="0" hidden="1"/>
    </xf>
    <xf numFmtId="2" fontId="0" fillId="0" borderId="52" xfId="2" applyNumberFormat="1" applyFont="1" applyFill="1" applyBorder="1" applyAlignment="1" applyProtection="1">
      <alignment horizontal="center" vertical="center"/>
      <protection hidden="1"/>
    </xf>
    <xf numFmtId="2" fontId="28" fillId="0" borderId="14" xfId="0" applyNumberFormat="1" applyFont="1" applyBorder="1" applyAlignment="1" applyProtection="1">
      <alignment wrapText="1"/>
      <protection hidden="1"/>
    </xf>
    <xf numFmtId="2" fontId="28" fillId="0" borderId="65" xfId="0" applyNumberFormat="1" applyFont="1" applyBorder="1" applyAlignment="1" applyProtection="1">
      <alignment horizontal="center" vertical="center" wrapText="1"/>
      <protection hidden="1"/>
    </xf>
    <xf numFmtId="2" fontId="28" fillId="0" borderId="65" xfId="0" applyNumberFormat="1" applyFont="1" applyBorder="1" applyAlignment="1" applyProtection="1">
      <alignment vertical="center" wrapText="1"/>
      <protection hidden="1"/>
    </xf>
    <xf numFmtId="2" fontId="28" fillId="0" borderId="65" xfId="0" applyNumberFormat="1" applyFont="1" applyFill="1" applyBorder="1" applyAlignment="1" applyProtection="1">
      <alignment vertical="center" wrapText="1"/>
      <protection hidden="1"/>
    </xf>
    <xf numFmtId="2" fontId="0" fillId="0" borderId="0" xfId="0" applyNumberFormat="1" applyProtection="1">
      <protection hidden="1"/>
    </xf>
    <xf numFmtId="2" fontId="2" fillId="0" borderId="0" xfId="0" applyNumberFormat="1" applyFont="1" applyAlignment="1" applyProtection="1">
      <alignment horizontal="center" vertical="center"/>
      <protection hidden="1"/>
    </xf>
    <xf numFmtId="2" fontId="37" fillId="0" borderId="52" xfId="0" applyNumberFormat="1" applyFont="1" applyBorder="1" applyAlignment="1" applyProtection="1">
      <alignment horizontal="center" vertical="center" wrapText="1"/>
      <protection hidden="1"/>
    </xf>
    <xf numFmtId="1" fontId="0" fillId="0" borderId="30" xfId="0" applyNumberFormat="1" applyFill="1" applyBorder="1" applyAlignment="1" applyProtection="1">
      <alignment horizontal="center"/>
      <protection hidden="1"/>
    </xf>
    <xf numFmtId="1" fontId="0" fillId="0" borderId="14" xfId="0" applyNumberFormat="1" applyFill="1" applyBorder="1" applyAlignment="1" applyProtection="1">
      <alignment horizontal="center"/>
      <protection hidden="1"/>
    </xf>
    <xf numFmtId="1" fontId="0" fillId="8" borderId="228" xfId="0" applyNumberFormat="1" applyFill="1" applyBorder="1" applyAlignment="1" applyProtection="1">
      <alignment horizontal="center"/>
      <protection hidden="1"/>
    </xf>
    <xf numFmtId="165" fontId="2" fillId="8" borderId="229" xfId="2" applyNumberFormat="1" applyFont="1" applyFill="1" applyBorder="1" applyAlignment="1" applyProtection="1">
      <alignment horizontal="center" vertical="center" wrapText="1"/>
      <protection hidden="1"/>
    </xf>
    <xf numFmtId="1" fontId="39" fillId="0" borderId="0" xfId="0" applyNumberFormat="1" applyFont="1" applyBorder="1" applyAlignment="1" applyProtection="1">
      <alignment vertical="center" wrapText="1"/>
      <protection hidden="1"/>
    </xf>
    <xf numFmtId="1" fontId="0" fillId="0" borderId="0" xfId="0" applyNumberFormat="1" applyFill="1" applyBorder="1" applyAlignment="1" applyProtection="1">
      <alignment horizontal="center"/>
      <protection hidden="1"/>
    </xf>
    <xf numFmtId="0" fontId="2" fillId="5" borderId="32" xfId="0" applyFont="1" applyFill="1" applyBorder="1" applyAlignment="1" applyProtection="1">
      <alignment horizontal="center"/>
      <protection hidden="1"/>
    </xf>
    <xf numFmtId="0" fontId="18" fillId="9" borderId="31" xfId="0" applyFont="1" applyFill="1" applyBorder="1" applyAlignment="1" applyProtection="1">
      <alignment vertical="center" wrapText="1"/>
      <protection hidden="1"/>
    </xf>
    <xf numFmtId="0" fontId="18" fillId="9" borderId="34" xfId="0" applyFont="1" applyFill="1" applyBorder="1" applyAlignment="1" applyProtection="1">
      <alignment vertical="center" wrapText="1"/>
      <protection hidden="1"/>
    </xf>
    <xf numFmtId="0" fontId="18" fillId="9" borderId="35" xfId="0" applyFont="1" applyFill="1" applyBorder="1" applyAlignment="1" applyProtection="1">
      <alignment vertical="center" wrapText="1"/>
      <protection hidden="1"/>
    </xf>
    <xf numFmtId="1" fontId="18" fillId="9" borderId="34" xfId="0" applyNumberFormat="1" applyFont="1" applyFill="1" applyBorder="1" applyAlignment="1" applyProtection="1">
      <alignment vertical="center" wrapText="1"/>
      <protection hidden="1"/>
    </xf>
    <xf numFmtId="1" fontId="19" fillId="9" borderId="34" xfId="0" applyNumberFormat="1" applyFont="1" applyFill="1" applyBorder="1" applyAlignment="1" applyProtection="1">
      <alignment horizontal="center" vertical="center" wrapText="1"/>
      <protection hidden="1"/>
    </xf>
    <xf numFmtId="1" fontId="19" fillId="9" borderId="34" xfId="0" applyNumberFormat="1" applyFont="1" applyFill="1" applyBorder="1" applyAlignment="1" applyProtection="1">
      <alignment horizontal="center"/>
      <protection hidden="1"/>
    </xf>
    <xf numFmtId="1" fontId="19" fillId="9" borderId="34" xfId="0" applyNumberFormat="1" applyFont="1" applyFill="1" applyBorder="1" applyAlignment="1" applyProtection="1">
      <alignment horizontal="center" vertical="center"/>
      <protection hidden="1"/>
    </xf>
    <xf numFmtId="39" fontId="2" fillId="9" borderId="34" xfId="0" applyNumberFormat="1" applyFont="1" applyFill="1" applyBorder="1" applyAlignment="1" applyProtection="1">
      <alignment horizontal="center" vertical="center"/>
      <protection hidden="1"/>
    </xf>
    <xf numFmtId="39" fontId="20" fillId="9" borderId="34" xfId="0" applyNumberFormat="1" applyFont="1" applyFill="1" applyBorder="1" applyAlignment="1" applyProtection="1">
      <alignment horizontal="center" vertical="center"/>
      <protection hidden="1"/>
    </xf>
    <xf numFmtId="3" fontId="2" fillId="0" borderId="84" xfId="0" applyNumberFormat="1" applyFont="1" applyBorder="1" applyAlignment="1" applyProtection="1">
      <alignment horizontal="center" vertical="center" wrapText="1"/>
      <protection hidden="1"/>
    </xf>
    <xf numFmtId="3" fontId="2" fillId="0" borderId="109" xfId="0" applyNumberFormat="1" applyFont="1" applyBorder="1" applyAlignment="1" applyProtection="1">
      <alignment horizontal="center" vertical="center" wrapText="1"/>
      <protection hidden="1"/>
    </xf>
    <xf numFmtId="165" fontId="31" fillId="14" borderId="81" xfId="1" applyNumberFormat="1" applyFont="1" applyFill="1" applyBorder="1" applyAlignment="1" applyProtection="1">
      <alignment horizontal="center"/>
      <protection hidden="1"/>
    </xf>
    <xf numFmtId="165" fontId="31" fillId="14" borderId="89" xfId="1" applyNumberFormat="1" applyFont="1" applyFill="1" applyBorder="1" applyAlignment="1" applyProtection="1">
      <alignment horizontal="center"/>
      <protection hidden="1"/>
    </xf>
    <xf numFmtId="165" fontId="33" fillId="14" borderId="89" xfId="1" applyNumberFormat="1" applyFont="1" applyFill="1" applyBorder="1" applyAlignment="1" applyProtection="1">
      <alignment horizontal="center"/>
      <protection hidden="1"/>
    </xf>
    <xf numFmtId="165" fontId="31" fillId="14" borderId="165" xfId="1" applyNumberFormat="1" applyFont="1" applyFill="1" applyBorder="1" applyAlignment="1" applyProtection="1">
      <alignment horizontal="center"/>
      <protection hidden="1"/>
    </xf>
    <xf numFmtId="1" fontId="28" fillId="14" borderId="231" xfId="0" applyNumberFormat="1" applyFont="1" applyFill="1" applyBorder="1" applyAlignment="1" applyProtection="1">
      <alignment horizontal="center" vertical="center" wrapText="1"/>
      <protection locked="0" hidden="1"/>
    </xf>
    <xf numFmtId="0" fontId="32" fillId="0" borderId="26" xfId="0" applyFont="1" applyBorder="1" applyAlignment="1" applyProtection="1">
      <alignment horizontal="center" vertical="center" wrapText="1"/>
      <protection hidden="1"/>
    </xf>
    <xf numFmtId="3" fontId="2" fillId="0" borderId="26" xfId="0" applyNumberFormat="1" applyFont="1" applyBorder="1" applyAlignment="1" applyProtection="1">
      <alignment horizontal="center" vertical="center" wrapText="1"/>
      <protection hidden="1"/>
    </xf>
    <xf numFmtId="0" fontId="2" fillId="0" borderId="26" xfId="2" applyNumberFormat="1" applyFont="1" applyFill="1" applyBorder="1" applyAlignment="1" applyProtection="1">
      <alignment horizontal="center" vertical="center" wrapText="1"/>
      <protection hidden="1"/>
    </xf>
    <xf numFmtId="165" fontId="2" fillId="0" borderId="26" xfId="2" applyNumberFormat="1" applyFont="1" applyFill="1" applyBorder="1" applyAlignment="1" applyProtection="1">
      <alignment horizontal="center" vertical="center" wrapText="1"/>
      <protection hidden="1"/>
    </xf>
    <xf numFmtId="165" fontId="2" fillId="0" borderId="27" xfId="2" applyNumberFormat="1" applyFont="1" applyFill="1" applyBorder="1" applyAlignment="1" applyProtection="1">
      <alignment horizontal="center" vertical="center" wrapText="1"/>
      <protection hidden="1"/>
    </xf>
    <xf numFmtId="165" fontId="2" fillId="8" borderId="238" xfId="2" applyNumberFormat="1" applyFont="1" applyFill="1" applyBorder="1" applyAlignment="1" applyProtection="1">
      <alignment horizontal="center" vertical="center" wrapText="1"/>
      <protection hidden="1"/>
    </xf>
    <xf numFmtId="165" fontId="2" fillId="8" borderId="239" xfId="2" applyNumberFormat="1" applyFont="1" applyFill="1" applyBorder="1" applyAlignment="1" applyProtection="1">
      <alignment horizontal="center" vertical="center" wrapText="1"/>
      <protection hidden="1"/>
    </xf>
    <xf numFmtId="165" fontId="2" fillId="8" borderId="240" xfId="2" applyNumberFormat="1" applyFont="1" applyFill="1" applyBorder="1" applyAlignment="1" applyProtection="1">
      <alignment horizontal="center" vertical="center" wrapText="1"/>
      <protection hidden="1"/>
    </xf>
    <xf numFmtId="3" fontId="2" fillId="0" borderId="242" xfId="0" applyNumberFormat="1" applyFont="1" applyBorder="1" applyAlignment="1" applyProtection="1">
      <alignment horizontal="center" vertical="center" wrapText="1"/>
      <protection hidden="1"/>
    </xf>
    <xf numFmtId="0" fontId="2" fillId="8" borderId="205" xfId="2" applyNumberFormat="1" applyFont="1" applyFill="1" applyBorder="1" applyAlignment="1" applyProtection="1">
      <alignment horizontal="center" vertical="center" wrapText="1"/>
      <protection hidden="1"/>
    </xf>
    <xf numFmtId="165" fontId="2" fillId="8" borderId="243" xfId="2" applyNumberFormat="1" applyFont="1" applyFill="1" applyBorder="1" applyAlignment="1" applyProtection="1">
      <alignment horizontal="center" vertical="center" wrapText="1"/>
      <protection hidden="1"/>
    </xf>
    <xf numFmtId="165" fontId="2" fillId="8" borderId="245" xfId="2" applyNumberFormat="1" applyFont="1" applyFill="1" applyBorder="1" applyAlignment="1" applyProtection="1">
      <alignment horizontal="center" vertical="center" wrapText="1"/>
      <protection hidden="1"/>
    </xf>
    <xf numFmtId="0" fontId="2" fillId="0" borderId="246" xfId="0" applyFont="1" applyBorder="1" applyAlignment="1" applyProtection="1">
      <alignment horizontal="center" vertical="center" wrapText="1"/>
      <protection hidden="1"/>
    </xf>
    <xf numFmtId="0" fontId="2" fillId="0" borderId="247" xfId="0" applyFont="1" applyBorder="1" applyAlignment="1" applyProtection="1">
      <alignment horizontal="center" wrapText="1"/>
      <protection hidden="1"/>
    </xf>
    <xf numFmtId="0" fontId="0" fillId="0" borderId="247" xfId="0" applyBorder="1" applyAlignment="1" applyProtection="1">
      <alignment horizontal="center" vertical="center" wrapText="1"/>
      <protection hidden="1"/>
    </xf>
    <xf numFmtId="1" fontId="0" fillId="0" borderId="247" xfId="0" applyNumberFormat="1" applyBorder="1" applyAlignment="1" applyProtection="1">
      <alignment horizontal="center" vertical="center" wrapText="1"/>
      <protection hidden="1"/>
    </xf>
    <xf numFmtId="0" fontId="27" fillId="0" borderId="247" xfId="0" applyFont="1" applyBorder="1" applyAlignment="1" applyProtection="1">
      <alignment horizontal="center" vertical="center" wrapText="1"/>
      <protection hidden="1"/>
    </xf>
    <xf numFmtId="0" fontId="0" fillId="0" borderId="248" xfId="0" applyBorder="1" applyAlignment="1" applyProtection="1">
      <alignment horizontal="center" vertical="center" wrapText="1"/>
      <protection hidden="1"/>
    </xf>
    <xf numFmtId="3" fontId="2" fillId="0" borderId="249" xfId="0" applyNumberFormat="1" applyFont="1" applyBorder="1" applyAlignment="1" applyProtection="1">
      <alignment horizontal="center" vertical="center" wrapText="1"/>
      <protection hidden="1"/>
    </xf>
    <xf numFmtId="0" fontId="2" fillId="8" borderId="250" xfId="2" applyNumberFormat="1" applyFont="1" applyFill="1" applyBorder="1" applyAlignment="1" applyProtection="1">
      <alignment horizontal="center" vertical="center" wrapText="1"/>
      <protection hidden="1"/>
    </xf>
    <xf numFmtId="165" fontId="2" fillId="8" borderId="251" xfId="2" applyNumberFormat="1" applyFont="1" applyFill="1" applyBorder="1" applyAlignment="1" applyProtection="1">
      <alignment horizontal="center" vertical="center" wrapText="1"/>
      <protection hidden="1"/>
    </xf>
    <xf numFmtId="3" fontId="2" fillId="0" borderId="252" xfId="0" applyNumberFormat="1" applyFont="1" applyBorder="1" applyAlignment="1" applyProtection="1">
      <alignment horizontal="center" vertical="center" wrapText="1"/>
      <protection hidden="1"/>
    </xf>
    <xf numFmtId="3" fontId="2" fillId="0" borderId="253" xfId="0" applyNumberFormat="1" applyFont="1" applyBorder="1" applyAlignment="1" applyProtection="1">
      <alignment horizontal="center" vertical="center" wrapText="1"/>
      <protection hidden="1"/>
    </xf>
    <xf numFmtId="165" fontId="2" fillId="8" borderId="254" xfId="2" applyNumberFormat="1" applyFont="1" applyFill="1" applyBorder="1" applyAlignment="1" applyProtection="1">
      <alignment horizontal="center" vertical="center" wrapText="1"/>
      <protection hidden="1"/>
    </xf>
    <xf numFmtId="165" fontId="2" fillId="8" borderId="255" xfId="2" applyNumberFormat="1" applyFont="1" applyFill="1" applyBorder="1" applyAlignment="1" applyProtection="1">
      <alignment horizontal="center" vertical="center" wrapText="1"/>
      <protection hidden="1"/>
    </xf>
    <xf numFmtId="165" fontId="2" fillId="8" borderId="256" xfId="2" applyNumberFormat="1" applyFont="1" applyFill="1" applyBorder="1" applyAlignment="1" applyProtection="1">
      <alignment horizontal="center" vertical="center" wrapText="1"/>
      <protection hidden="1"/>
    </xf>
    <xf numFmtId="0" fontId="32" fillId="0" borderId="92" xfId="0" applyFont="1" applyFill="1" applyBorder="1" applyAlignment="1" applyProtection="1">
      <alignment horizontal="center" vertical="center" wrapText="1"/>
      <protection hidden="1"/>
    </xf>
    <xf numFmtId="3" fontId="2" fillId="0" borderId="92" xfId="0" applyNumberFormat="1" applyFont="1" applyFill="1" applyBorder="1" applyAlignment="1" applyProtection="1">
      <alignment horizontal="center" vertical="center" wrapText="1"/>
      <protection hidden="1"/>
    </xf>
    <xf numFmtId="0" fontId="2" fillId="0" borderId="92" xfId="2" applyNumberFormat="1" applyFont="1" applyFill="1" applyBorder="1" applyAlignment="1" applyProtection="1">
      <alignment horizontal="center" vertical="center" wrapText="1"/>
      <protection hidden="1"/>
    </xf>
    <xf numFmtId="165" fontId="2" fillId="0" borderId="92" xfId="2" applyNumberFormat="1" applyFont="1" applyFill="1" applyBorder="1" applyAlignment="1" applyProtection="1">
      <alignment horizontal="center" vertical="center" wrapText="1"/>
      <protection hidden="1"/>
    </xf>
    <xf numFmtId="165" fontId="2" fillId="0" borderId="93" xfId="2" applyNumberFormat="1" applyFont="1" applyFill="1" applyBorder="1" applyAlignment="1" applyProtection="1">
      <alignment horizontal="center" vertical="center" wrapText="1"/>
      <protection hidden="1"/>
    </xf>
    <xf numFmtId="3" fontId="2" fillId="0" borderId="258" xfId="0" applyNumberFormat="1" applyFont="1" applyFill="1" applyBorder="1" applyAlignment="1" applyProtection="1">
      <alignment horizontal="center" vertical="center" wrapText="1"/>
      <protection hidden="1"/>
    </xf>
    <xf numFmtId="165" fontId="2" fillId="8" borderId="259" xfId="2" applyNumberFormat="1" applyFont="1" applyFill="1" applyBorder="1" applyAlignment="1" applyProtection="1">
      <alignment horizontal="center" vertical="center" wrapText="1"/>
      <protection hidden="1"/>
    </xf>
    <xf numFmtId="3" fontId="2" fillId="0" borderId="258" xfId="0" applyNumberFormat="1" applyFont="1" applyBorder="1" applyAlignment="1" applyProtection="1">
      <alignment horizontal="center" vertical="center" wrapText="1"/>
      <protection hidden="1"/>
    </xf>
    <xf numFmtId="165" fontId="2" fillId="8" borderId="260" xfId="2" applyNumberFormat="1" applyFont="1" applyFill="1" applyBorder="1" applyAlignment="1" applyProtection="1">
      <alignment horizontal="center" vertical="center" wrapText="1"/>
      <protection hidden="1"/>
    </xf>
    <xf numFmtId="0" fontId="32" fillId="0" borderId="92" xfId="0" applyFont="1" applyBorder="1" applyAlignment="1" applyProtection="1">
      <alignment horizontal="center" vertical="center" wrapText="1"/>
      <protection hidden="1"/>
    </xf>
    <xf numFmtId="3" fontId="2" fillId="0" borderId="92" xfId="0" applyNumberFormat="1" applyFont="1" applyBorder="1" applyAlignment="1" applyProtection="1">
      <alignment horizontal="center" vertical="center" wrapText="1"/>
      <protection hidden="1"/>
    </xf>
    <xf numFmtId="0" fontId="2" fillId="0" borderId="261" xfId="0" applyFont="1" applyBorder="1" applyAlignment="1" applyProtection="1">
      <alignment horizontal="center" vertical="center" wrapText="1"/>
      <protection hidden="1"/>
    </xf>
    <xf numFmtId="0" fontId="2" fillId="0" borderId="262" xfId="0" applyFont="1" applyBorder="1" applyAlignment="1" applyProtection="1">
      <alignment horizontal="center" wrapText="1"/>
      <protection hidden="1"/>
    </xf>
    <xf numFmtId="0" fontId="0" fillId="0" borderId="262" xfId="0" applyFont="1" applyBorder="1" applyAlignment="1" applyProtection="1">
      <alignment horizontal="center" vertical="center" wrapText="1"/>
      <protection hidden="1"/>
    </xf>
    <xf numFmtId="1" fontId="0" fillId="0" borderId="262" xfId="0" applyNumberFormat="1" applyFont="1" applyBorder="1" applyAlignment="1" applyProtection="1">
      <alignment horizontal="center" vertical="center" wrapText="1"/>
      <protection hidden="1"/>
    </xf>
    <xf numFmtId="0" fontId="27" fillId="0" borderId="262" xfId="0" applyFont="1" applyFill="1" applyBorder="1" applyAlignment="1" applyProtection="1">
      <alignment horizontal="center" vertical="center" wrapText="1"/>
      <protection hidden="1"/>
    </xf>
    <xf numFmtId="0" fontId="0" fillId="0" borderId="262" xfId="0" applyFont="1" applyFill="1" applyBorder="1" applyAlignment="1" applyProtection="1">
      <alignment horizontal="center" vertical="center" wrapText="1"/>
      <protection hidden="1"/>
    </xf>
    <xf numFmtId="0" fontId="0" fillId="0" borderId="263" xfId="0" applyFont="1" applyBorder="1" applyAlignment="1" applyProtection="1">
      <alignment horizontal="center" vertical="center" wrapText="1"/>
      <protection hidden="1"/>
    </xf>
    <xf numFmtId="165" fontId="2" fillId="8" borderId="124" xfId="2" applyNumberFormat="1" applyFont="1" applyFill="1" applyBorder="1" applyAlignment="1" applyProtection="1">
      <alignment horizontal="center" vertical="center" wrapText="1"/>
      <protection hidden="1"/>
    </xf>
    <xf numFmtId="3" fontId="28" fillId="0" borderId="109" xfId="0" applyNumberFormat="1" applyFont="1" applyBorder="1" applyAlignment="1" applyProtection="1">
      <alignment horizontal="center" vertical="center" wrapText="1"/>
      <protection hidden="1"/>
    </xf>
    <xf numFmtId="0" fontId="28" fillId="8" borderId="110" xfId="2" applyNumberFormat="1" applyFont="1" applyFill="1" applyBorder="1" applyAlignment="1" applyProtection="1">
      <alignment horizontal="center" vertical="center" wrapText="1"/>
      <protection hidden="1"/>
    </xf>
    <xf numFmtId="165" fontId="28" fillId="8" borderId="110" xfId="2" applyNumberFormat="1" applyFont="1" applyFill="1" applyBorder="1" applyAlignment="1" applyProtection="1">
      <alignment horizontal="center" vertical="center" wrapText="1"/>
      <protection hidden="1"/>
    </xf>
    <xf numFmtId="0" fontId="27" fillId="0" borderId="275" xfId="0" applyFont="1" applyFill="1" applyBorder="1" applyAlignment="1" applyProtection="1">
      <alignment horizontal="center" vertical="center" wrapText="1"/>
      <protection hidden="1"/>
    </xf>
    <xf numFmtId="0" fontId="27" fillId="0" borderId="276" xfId="0" applyFont="1" applyFill="1" applyBorder="1" applyAlignment="1" applyProtection="1">
      <alignment horizontal="center" vertical="center" wrapText="1"/>
      <protection hidden="1"/>
    </xf>
    <xf numFmtId="3" fontId="2" fillId="0" borderId="277" xfId="0" applyNumberFormat="1" applyFont="1" applyFill="1" applyBorder="1" applyAlignment="1" applyProtection="1">
      <alignment horizontal="center" vertical="center" wrapText="1"/>
      <protection hidden="1"/>
    </xf>
    <xf numFmtId="165" fontId="2" fillId="8" borderId="278" xfId="2" applyNumberFormat="1" applyFont="1" applyFill="1" applyBorder="1" applyAlignment="1" applyProtection="1">
      <alignment horizontal="center" vertical="center" wrapText="1"/>
      <protection hidden="1"/>
    </xf>
    <xf numFmtId="165" fontId="2" fillId="8" borderId="212" xfId="2" applyNumberFormat="1" applyFont="1" applyFill="1" applyBorder="1" applyAlignment="1" applyProtection="1">
      <alignment horizontal="center" vertical="center" wrapText="1"/>
      <protection hidden="1"/>
    </xf>
    <xf numFmtId="3" fontId="2" fillId="0" borderId="279" xfId="0" applyNumberFormat="1" applyFont="1" applyFill="1" applyBorder="1" applyAlignment="1" applyProtection="1">
      <alignment horizontal="center" vertical="center" wrapText="1"/>
      <protection hidden="1"/>
    </xf>
    <xf numFmtId="165" fontId="2" fillId="8" borderId="235" xfId="2" applyNumberFormat="1" applyFont="1" applyFill="1" applyBorder="1" applyAlignment="1" applyProtection="1">
      <alignment horizontal="center" vertical="center" wrapText="1"/>
      <protection hidden="1"/>
    </xf>
    <xf numFmtId="165" fontId="31" fillId="14" borderId="235" xfId="1" applyNumberFormat="1" applyFont="1" applyFill="1" applyBorder="1" applyAlignment="1" applyProtection="1">
      <alignment horizontal="center" vertical="center"/>
      <protection locked="0" hidden="1"/>
    </xf>
    <xf numFmtId="0" fontId="27" fillId="0" borderId="280" xfId="0" applyFont="1" applyFill="1" applyBorder="1" applyAlignment="1" applyProtection="1">
      <alignment horizontal="center" vertical="center" wrapText="1"/>
      <protection hidden="1"/>
    </xf>
    <xf numFmtId="3" fontId="2" fillId="0" borderId="282" xfId="0" applyNumberFormat="1" applyFont="1" applyBorder="1" applyAlignment="1" applyProtection="1">
      <alignment horizontal="center" vertical="center" wrapText="1"/>
      <protection hidden="1"/>
    </xf>
    <xf numFmtId="3" fontId="2" fillId="0" borderId="283" xfId="0" applyNumberFormat="1" applyFont="1" applyBorder="1" applyAlignment="1" applyProtection="1">
      <alignment horizontal="center" vertical="center" wrapText="1"/>
      <protection hidden="1"/>
    </xf>
    <xf numFmtId="0" fontId="2" fillId="8" borderId="284" xfId="2" applyNumberFormat="1" applyFont="1" applyFill="1" applyBorder="1" applyAlignment="1" applyProtection="1">
      <alignment horizontal="center" vertical="center" wrapText="1"/>
      <protection hidden="1"/>
    </xf>
    <xf numFmtId="165" fontId="2" fillId="8" borderId="285" xfId="2" applyNumberFormat="1" applyFont="1" applyFill="1" applyBorder="1" applyAlignment="1" applyProtection="1">
      <alignment horizontal="center" vertical="center" wrapText="1"/>
      <protection hidden="1"/>
    </xf>
    <xf numFmtId="165" fontId="2" fillId="8" borderId="286" xfId="2" applyNumberFormat="1" applyFont="1" applyFill="1" applyBorder="1" applyAlignment="1" applyProtection="1">
      <alignment horizontal="center" vertical="center" wrapText="1"/>
      <protection hidden="1"/>
    </xf>
    <xf numFmtId="3" fontId="2" fillId="0" borderId="138" xfId="0" applyNumberFormat="1" applyFont="1" applyBorder="1" applyAlignment="1" applyProtection="1">
      <alignment horizontal="center" vertical="center" wrapText="1"/>
      <protection hidden="1"/>
    </xf>
    <xf numFmtId="165" fontId="2" fillId="8" borderId="287" xfId="2" applyNumberFormat="1" applyFont="1" applyFill="1" applyBorder="1" applyAlignment="1" applyProtection="1">
      <alignment horizontal="center" vertical="center" wrapText="1"/>
      <protection hidden="1"/>
    </xf>
    <xf numFmtId="165" fontId="2" fillId="8" borderId="288" xfId="2" applyNumberFormat="1" applyFont="1" applyFill="1" applyBorder="1" applyAlignment="1" applyProtection="1">
      <alignment horizontal="center" vertical="center" wrapText="1"/>
      <protection hidden="1"/>
    </xf>
    <xf numFmtId="165" fontId="2" fillId="8" borderId="290" xfId="2" applyNumberFormat="1" applyFont="1" applyFill="1" applyBorder="1" applyAlignment="1" applyProtection="1">
      <alignment horizontal="center" vertical="center" wrapText="1"/>
      <protection hidden="1"/>
    </xf>
    <xf numFmtId="165" fontId="2" fillId="8" borderId="291" xfId="2" applyNumberFormat="1" applyFont="1" applyFill="1" applyBorder="1" applyAlignment="1" applyProtection="1">
      <alignment horizontal="center" vertical="center" wrapText="1"/>
      <protection hidden="1"/>
    </xf>
    <xf numFmtId="165" fontId="2" fillId="8" borderId="292" xfId="2" applyNumberFormat="1" applyFont="1" applyFill="1" applyBorder="1" applyAlignment="1" applyProtection="1">
      <alignment horizontal="center" vertical="center" wrapText="1"/>
      <protection hidden="1"/>
    </xf>
    <xf numFmtId="3" fontId="2" fillId="0" borderId="293" xfId="0" applyNumberFormat="1" applyFont="1" applyBorder="1" applyAlignment="1" applyProtection="1">
      <alignment horizontal="center" vertical="center" wrapText="1"/>
      <protection hidden="1"/>
    </xf>
    <xf numFmtId="165" fontId="2" fillId="8" borderId="294" xfId="2" applyNumberFormat="1" applyFont="1" applyFill="1" applyBorder="1" applyAlignment="1" applyProtection="1">
      <alignment horizontal="center" vertical="center" wrapText="1"/>
      <protection hidden="1"/>
    </xf>
    <xf numFmtId="3" fontId="2" fillId="0" borderId="277" xfId="0" applyNumberFormat="1" applyFont="1" applyBorder="1" applyAlignment="1" applyProtection="1">
      <alignment horizontal="center" vertical="center" wrapText="1"/>
      <protection hidden="1"/>
    </xf>
    <xf numFmtId="0" fontId="22" fillId="4" borderId="74" xfId="0" applyFont="1" applyFill="1" applyBorder="1" applyAlignment="1" applyProtection="1">
      <alignment horizontal="center" vertical="center" wrapText="1"/>
      <protection hidden="1"/>
    </xf>
    <xf numFmtId="0" fontId="22" fillId="4" borderId="75" xfId="0" applyFont="1" applyFill="1" applyBorder="1" applyAlignment="1" applyProtection="1">
      <alignment horizontal="center" vertical="center" wrapText="1"/>
      <protection hidden="1"/>
    </xf>
    <xf numFmtId="0" fontId="22" fillId="4" borderId="76" xfId="0" applyFont="1" applyFill="1" applyBorder="1" applyAlignment="1" applyProtection="1">
      <alignment horizontal="center" vertical="center" wrapText="1"/>
      <protection hidden="1"/>
    </xf>
    <xf numFmtId="3" fontId="2" fillId="0" borderId="305" xfId="0" applyNumberFormat="1" applyFont="1" applyBorder="1" applyAlignment="1" applyProtection="1">
      <alignment horizontal="center" vertical="center" wrapText="1"/>
      <protection hidden="1"/>
    </xf>
    <xf numFmtId="0" fontId="2" fillId="8" borderId="306" xfId="2" applyNumberFormat="1" applyFont="1" applyFill="1" applyBorder="1" applyAlignment="1" applyProtection="1">
      <alignment horizontal="center" vertical="center" wrapText="1"/>
      <protection hidden="1"/>
    </xf>
    <xf numFmtId="165" fontId="2" fillId="8" borderId="307" xfId="2" applyNumberFormat="1" applyFont="1" applyFill="1" applyBorder="1" applyAlignment="1" applyProtection="1">
      <alignment horizontal="center" vertical="center" wrapText="1"/>
      <protection hidden="1"/>
    </xf>
    <xf numFmtId="0" fontId="27" fillId="0" borderId="275" xfId="0" applyFont="1" applyBorder="1" applyAlignment="1" applyProtection="1">
      <alignment horizontal="center" vertical="center" wrapText="1"/>
      <protection hidden="1"/>
    </xf>
    <xf numFmtId="0" fontId="27" fillId="0" borderId="276" xfId="0" applyFont="1" applyBorder="1" applyAlignment="1" applyProtection="1">
      <alignment horizontal="center" vertical="center" wrapText="1"/>
      <protection hidden="1"/>
    </xf>
    <xf numFmtId="3" fontId="2" fillId="0" borderId="313" xfId="0" applyNumberFormat="1" applyFont="1" applyBorder="1" applyAlignment="1" applyProtection="1">
      <alignment horizontal="center" vertical="center" wrapText="1"/>
      <protection hidden="1"/>
    </xf>
    <xf numFmtId="0" fontId="2" fillId="8" borderId="314" xfId="2" applyNumberFormat="1" applyFont="1" applyFill="1" applyBorder="1" applyAlignment="1" applyProtection="1">
      <alignment horizontal="center" vertical="center" wrapText="1"/>
      <protection hidden="1"/>
    </xf>
    <xf numFmtId="165" fontId="2" fillId="8" borderId="315" xfId="2" applyNumberFormat="1" applyFont="1" applyFill="1" applyBorder="1" applyAlignment="1" applyProtection="1">
      <alignment horizontal="center" vertical="center" wrapText="1"/>
      <protection hidden="1"/>
    </xf>
    <xf numFmtId="167" fontId="2" fillId="8" borderId="80" xfId="2" applyNumberFormat="1" applyFont="1" applyFill="1" applyBorder="1" applyAlignment="1" applyProtection="1">
      <alignment horizontal="center" vertical="center" wrapText="1"/>
      <protection hidden="1"/>
    </xf>
    <xf numFmtId="165" fontId="2" fillId="8" borderId="163" xfId="2" applyNumberFormat="1" applyFont="1" applyFill="1" applyBorder="1" applyAlignment="1" applyProtection="1">
      <alignment horizontal="center" vertical="center" wrapText="1"/>
      <protection hidden="1"/>
    </xf>
    <xf numFmtId="0" fontId="32" fillId="4" borderId="110" xfId="0" applyFont="1" applyFill="1" applyBorder="1" applyAlignment="1" applyProtection="1">
      <alignment horizontal="center" vertical="center" wrapText="1"/>
      <protection hidden="1"/>
    </xf>
    <xf numFmtId="0" fontId="32" fillId="4" borderId="165" xfId="0" applyFont="1" applyFill="1" applyBorder="1" applyAlignment="1" applyProtection="1">
      <alignment horizontal="center" vertical="center" wrapText="1"/>
      <protection hidden="1"/>
    </xf>
    <xf numFmtId="3" fontId="28" fillId="0" borderId="152" xfId="0" applyNumberFormat="1" applyFont="1" applyBorder="1" applyAlignment="1" applyProtection="1">
      <alignment horizontal="center" vertical="center" wrapText="1"/>
      <protection hidden="1"/>
    </xf>
    <xf numFmtId="0" fontId="28" fillId="8" borderId="80" xfId="2" applyNumberFormat="1" applyFont="1" applyFill="1" applyBorder="1" applyAlignment="1" applyProtection="1">
      <alignment horizontal="center" vertical="center" wrapText="1"/>
      <protection hidden="1"/>
    </xf>
    <xf numFmtId="165" fontId="28" fillId="8" borderId="80" xfId="2" applyNumberFormat="1" applyFont="1" applyFill="1" applyBorder="1" applyAlignment="1" applyProtection="1">
      <alignment horizontal="center" vertical="center" wrapText="1"/>
      <protection hidden="1"/>
    </xf>
    <xf numFmtId="3" fontId="28" fillId="0" borderId="151" xfId="0" applyNumberFormat="1" applyFont="1" applyBorder="1" applyAlignment="1" applyProtection="1">
      <alignment horizontal="center" vertical="center" wrapText="1"/>
      <protection hidden="1"/>
    </xf>
    <xf numFmtId="3" fontId="28" fillId="0" borderId="166" xfId="0" applyNumberFormat="1" applyFont="1" applyBorder="1" applyAlignment="1" applyProtection="1">
      <alignment horizontal="center" vertical="center" wrapText="1"/>
      <protection hidden="1"/>
    </xf>
    <xf numFmtId="3" fontId="56" fillId="0" borderId="207" xfId="0" applyNumberFormat="1" applyFont="1" applyBorder="1" applyAlignment="1" applyProtection="1">
      <alignment horizontal="center" vertical="center" wrapText="1"/>
      <protection hidden="1"/>
    </xf>
    <xf numFmtId="3" fontId="56" fillId="0" borderId="252" xfId="0" applyNumberFormat="1" applyFont="1" applyBorder="1" applyAlignment="1" applyProtection="1">
      <alignment horizontal="center" vertical="center" wrapText="1"/>
      <protection hidden="1"/>
    </xf>
    <xf numFmtId="3" fontId="56" fillId="0" borderId="249" xfId="0" applyNumberFormat="1" applyFont="1" applyBorder="1" applyAlignment="1" applyProtection="1">
      <alignment horizontal="center" vertical="center" wrapText="1"/>
      <protection hidden="1"/>
    </xf>
    <xf numFmtId="0" fontId="56" fillId="8" borderId="250" xfId="2" applyNumberFormat="1" applyFont="1" applyFill="1" applyBorder="1" applyAlignment="1" applyProtection="1">
      <alignment horizontal="center" vertical="center" wrapText="1"/>
      <protection hidden="1"/>
    </xf>
    <xf numFmtId="165" fontId="56" fillId="8" borderId="251" xfId="2" applyNumberFormat="1" applyFont="1" applyFill="1" applyBorder="1" applyAlignment="1" applyProtection="1">
      <alignment horizontal="center" vertical="center" wrapText="1"/>
      <protection hidden="1"/>
    </xf>
    <xf numFmtId="3" fontId="56" fillId="0" borderId="277" xfId="0" applyNumberFormat="1" applyFont="1" applyBorder="1" applyAlignment="1" applyProtection="1">
      <alignment horizontal="center" vertical="center" wrapText="1"/>
      <protection hidden="1"/>
    </xf>
    <xf numFmtId="0" fontId="56" fillId="8" borderId="101" xfId="2" applyNumberFormat="1" applyFont="1" applyFill="1" applyBorder="1" applyAlignment="1" applyProtection="1">
      <alignment horizontal="center" vertical="center" wrapText="1"/>
      <protection hidden="1"/>
    </xf>
    <xf numFmtId="165" fontId="56" fillId="8" borderId="278" xfId="2" applyNumberFormat="1" applyFont="1" applyFill="1" applyBorder="1" applyAlignment="1" applyProtection="1">
      <alignment horizontal="center" vertical="center" wrapText="1"/>
      <protection hidden="1"/>
    </xf>
    <xf numFmtId="3" fontId="56" fillId="0" borderId="258" xfId="0" applyNumberFormat="1" applyFont="1" applyBorder="1" applyAlignment="1" applyProtection="1">
      <alignment horizontal="center" vertical="center" wrapText="1"/>
      <protection hidden="1"/>
    </xf>
    <xf numFmtId="0" fontId="56" fillId="8" borderId="112" xfId="2" applyNumberFormat="1" applyFont="1" applyFill="1" applyBorder="1" applyAlignment="1" applyProtection="1">
      <alignment horizontal="center" vertical="center" wrapText="1"/>
      <protection hidden="1"/>
    </xf>
    <xf numFmtId="165" fontId="56" fillId="8" borderId="259" xfId="2" applyNumberFormat="1" applyFont="1" applyFill="1" applyBorder="1" applyAlignment="1" applyProtection="1">
      <alignment horizontal="center" vertical="center" wrapText="1"/>
      <protection hidden="1"/>
    </xf>
    <xf numFmtId="2" fontId="28" fillId="0" borderId="15" xfId="0" applyNumberFormat="1" applyFont="1" applyBorder="1" applyAlignment="1" applyProtection="1">
      <alignment wrapText="1"/>
      <protection hidden="1"/>
    </xf>
    <xf numFmtId="0" fontId="11" fillId="0" borderId="52" xfId="0" applyFont="1" applyBorder="1" applyAlignment="1" applyProtection="1">
      <alignment horizontal="center" vertical="center"/>
      <protection hidden="1"/>
    </xf>
    <xf numFmtId="0" fontId="11" fillId="0" borderId="53" xfId="0" applyFont="1" applyBorder="1" applyAlignment="1" applyProtection="1">
      <alignment horizontal="center" vertical="center"/>
      <protection hidden="1"/>
    </xf>
    <xf numFmtId="0" fontId="7" fillId="6" borderId="65" xfId="0" quotePrefix="1" applyFont="1" applyFill="1" applyBorder="1" applyAlignment="1" applyProtection="1">
      <alignment horizontal="center" vertical="center" wrapText="1"/>
      <protection hidden="1"/>
    </xf>
    <xf numFmtId="0" fontId="0" fillId="7" borderId="0" xfId="0" applyFill="1"/>
    <xf numFmtId="0" fontId="62" fillId="8" borderId="60" xfId="0" applyFont="1" applyFill="1" applyBorder="1" applyAlignment="1" applyProtection="1">
      <alignment horizontal="center"/>
      <protection hidden="1"/>
    </xf>
    <xf numFmtId="0" fontId="7" fillId="0" borderId="36" xfId="0" applyFont="1" applyBorder="1" applyAlignment="1" applyProtection="1">
      <alignment horizontal="center" vertical="center" wrapText="1"/>
      <protection hidden="1"/>
    </xf>
    <xf numFmtId="165" fontId="0" fillId="0" borderId="0" xfId="0" applyNumberFormat="1"/>
    <xf numFmtId="2" fontId="0" fillId="0" borderId="0" xfId="0" applyNumberFormat="1"/>
    <xf numFmtId="0" fontId="2" fillId="0" borderId="0" xfId="0" applyFont="1"/>
    <xf numFmtId="0" fontId="0" fillId="19" borderId="268" xfId="0" applyFill="1" applyBorder="1"/>
    <xf numFmtId="0" fontId="0" fillId="19" borderId="320" xfId="0" applyFill="1" applyBorder="1"/>
    <xf numFmtId="0" fontId="0" fillId="0" borderId="0" xfId="0" applyAlignment="1">
      <alignment horizontal="center"/>
    </xf>
    <xf numFmtId="165" fontId="0" fillId="0" borderId="0" xfId="0" applyNumberFormat="1" applyAlignment="1">
      <alignment horizontal="center"/>
    </xf>
    <xf numFmtId="2" fontId="0" fillId="0" borderId="0" xfId="0" applyNumberFormat="1" applyAlignment="1">
      <alignment horizontal="center"/>
    </xf>
    <xf numFmtId="0" fontId="2" fillId="0" borderId="0" xfId="0" applyFont="1" applyAlignment="1">
      <alignment horizontal="center"/>
    </xf>
    <xf numFmtId="2" fontId="0" fillId="0" borderId="0" xfId="0" applyNumberFormat="1" applyAlignment="1">
      <alignment vertical="top"/>
    </xf>
    <xf numFmtId="43" fontId="0" fillId="0" borderId="0" xfId="1" applyFont="1" applyAlignment="1">
      <alignment horizontal="center"/>
    </xf>
    <xf numFmtId="0" fontId="2" fillId="0" borderId="0" xfId="0" applyFont="1" applyAlignment="1">
      <alignment horizontal="right"/>
    </xf>
    <xf numFmtId="0" fontId="5" fillId="0" borderId="0" xfId="4" applyBorder="1" applyAlignment="1">
      <alignment horizontal="center"/>
    </xf>
    <xf numFmtId="0" fontId="0" fillId="0" borderId="0" xfId="0" applyBorder="1" applyAlignment="1">
      <alignment horizontal="center"/>
    </xf>
    <xf numFmtId="0" fontId="0" fillId="8" borderId="321" xfId="0" applyFill="1" applyBorder="1" applyAlignment="1">
      <alignment horizontal="center"/>
    </xf>
    <xf numFmtId="165" fontId="0" fillId="0" borderId="0" xfId="1" applyNumberFormat="1" applyFont="1"/>
    <xf numFmtId="0" fontId="0" fillId="19" borderId="265" xfId="0" applyFill="1" applyBorder="1"/>
    <xf numFmtId="0" fontId="2" fillId="0" borderId="60" xfId="0" applyFont="1" applyBorder="1" applyAlignment="1">
      <alignment horizontal="center"/>
    </xf>
    <xf numFmtId="165" fontId="2" fillId="13" borderId="60" xfId="0" applyNumberFormat="1" applyFont="1" applyFill="1" applyBorder="1" applyAlignment="1">
      <alignment horizontal="center"/>
    </xf>
    <xf numFmtId="2" fontId="2" fillId="20" borderId="60" xfId="0" applyNumberFormat="1" applyFont="1" applyFill="1" applyBorder="1" applyAlignment="1">
      <alignment horizontal="center"/>
    </xf>
    <xf numFmtId="0" fontId="2" fillId="0" borderId="60" xfId="0" applyFont="1" applyFill="1" applyBorder="1" applyAlignment="1">
      <alignment horizontal="center"/>
    </xf>
    <xf numFmtId="3" fontId="0" fillId="0" borderId="0" xfId="0" applyNumberFormat="1"/>
    <xf numFmtId="165" fontId="2" fillId="0" borderId="5" xfId="2" applyNumberFormat="1" applyFont="1" applyFill="1" applyBorder="1" applyAlignment="1" applyProtection="1">
      <alignment horizontal="center" vertical="center" wrapText="1"/>
      <protection hidden="1"/>
    </xf>
    <xf numFmtId="0" fontId="65" fillId="0" borderId="5" xfId="0" applyFont="1" applyBorder="1" applyAlignment="1" applyProtection="1">
      <alignment horizontal="center" vertical="center" wrapText="1"/>
      <protection hidden="1"/>
    </xf>
    <xf numFmtId="165" fontId="31" fillId="14" borderId="81" xfId="0" applyNumberFormat="1" applyFont="1" applyFill="1" applyBorder="1" applyAlignment="1" applyProtection="1">
      <alignment horizontal="center" vertical="center"/>
      <protection hidden="1"/>
    </xf>
    <xf numFmtId="0" fontId="28" fillId="0" borderId="21" xfId="0" applyFont="1" applyFill="1" applyBorder="1" applyAlignment="1" applyProtection="1">
      <alignment horizontal="center" vertical="center" wrapText="1"/>
      <protection hidden="1"/>
    </xf>
    <xf numFmtId="3" fontId="0" fillId="0" borderId="0" xfId="0" applyNumberFormat="1" applyProtection="1">
      <protection hidden="1"/>
    </xf>
    <xf numFmtId="0" fontId="7" fillId="6" borderId="66" xfId="0" quotePrefix="1" applyFont="1" applyFill="1" applyBorder="1" applyAlignment="1" applyProtection="1">
      <alignment horizontal="center" vertical="center" wrapText="1"/>
      <protection hidden="1"/>
    </xf>
    <xf numFmtId="0" fontId="0" fillId="4" borderId="324" xfId="0" applyFill="1" applyBorder="1" applyProtection="1">
      <protection hidden="1"/>
    </xf>
    <xf numFmtId="0" fontId="0" fillId="4" borderId="43" xfId="0" applyFill="1" applyBorder="1" applyProtection="1">
      <protection hidden="1"/>
    </xf>
    <xf numFmtId="0" fontId="0" fillId="4" borderId="42" xfId="0" applyFill="1" applyBorder="1" applyProtection="1">
      <protection hidden="1"/>
    </xf>
    <xf numFmtId="0" fontId="28" fillId="4" borderId="325" xfId="0" applyFont="1" applyFill="1" applyBorder="1" applyAlignment="1" applyProtection="1">
      <alignment vertical="center" wrapText="1"/>
      <protection hidden="1"/>
    </xf>
    <xf numFmtId="0" fontId="28" fillId="4" borderId="326" xfId="0" applyFont="1" applyFill="1" applyBorder="1" applyAlignment="1" applyProtection="1">
      <alignment vertical="center" wrapText="1"/>
      <protection hidden="1"/>
    </xf>
    <xf numFmtId="0" fontId="28" fillId="0" borderId="328" xfId="0" applyFont="1" applyBorder="1" applyAlignment="1" applyProtection="1">
      <alignment horizontal="center" vertical="center"/>
      <protection hidden="1"/>
    </xf>
    <xf numFmtId="0" fontId="28" fillId="0" borderId="329" xfId="0" applyFont="1" applyBorder="1" applyAlignment="1" applyProtection="1">
      <alignment horizontal="center" vertical="center"/>
      <protection hidden="1"/>
    </xf>
    <xf numFmtId="0" fontId="28" fillId="0" borderId="330" xfId="0" applyFont="1" applyFill="1" applyBorder="1" applyAlignment="1" applyProtection="1">
      <alignment horizontal="center" wrapText="1"/>
      <protection hidden="1"/>
    </xf>
    <xf numFmtId="0" fontId="66" fillId="0" borderId="0" xfId="0" applyNumberFormat="1" applyFont="1" applyFill="1" applyBorder="1" applyAlignment="1">
      <alignment vertical="top" wrapText="1" readingOrder="1"/>
    </xf>
    <xf numFmtId="169" fontId="66" fillId="0" borderId="0" xfId="0" applyNumberFormat="1" applyFont="1" applyFill="1" applyBorder="1" applyAlignment="1">
      <alignment vertical="top" wrapText="1" readingOrder="1"/>
    </xf>
    <xf numFmtId="0" fontId="2" fillId="0" borderId="0" xfId="0" applyFont="1" applyFill="1" applyBorder="1" applyAlignment="1">
      <alignment horizontal="center"/>
    </xf>
    <xf numFmtId="0" fontId="2" fillId="0" borderId="0" xfId="0" applyFont="1" applyFill="1" applyBorder="1" applyAlignment="1">
      <alignment horizontal="left"/>
    </xf>
    <xf numFmtId="165" fontId="0" fillId="0" borderId="0" xfId="1" applyNumberFormat="1" applyFont="1" applyFill="1" applyAlignment="1">
      <alignment horizontal="center"/>
    </xf>
    <xf numFmtId="0" fontId="67" fillId="0" borderId="0" xfId="0" applyFont="1" applyFill="1" applyBorder="1" applyAlignment="1">
      <alignment horizontal="left"/>
    </xf>
    <xf numFmtId="165" fontId="2" fillId="0" borderId="12" xfId="2" applyNumberFormat="1" applyFont="1" applyBorder="1" applyAlignment="1" applyProtection="1">
      <alignment vertical="center"/>
      <protection hidden="1"/>
    </xf>
    <xf numFmtId="0" fontId="68" fillId="0" borderId="0" xfId="0" applyFont="1" applyFill="1" applyBorder="1" applyAlignment="1">
      <alignment horizontal="left" vertical="top"/>
    </xf>
    <xf numFmtId="0" fontId="68" fillId="22" borderId="0" xfId="0" applyFont="1" applyFill="1" applyBorder="1" applyAlignment="1">
      <alignment horizontal="left" vertical="top"/>
    </xf>
    <xf numFmtId="0" fontId="68" fillId="22" borderId="0" xfId="0" applyFont="1" applyFill="1" applyBorder="1"/>
    <xf numFmtId="169" fontId="66" fillId="22" borderId="0" xfId="0" applyNumberFormat="1" applyFont="1" applyFill="1" applyBorder="1" applyAlignment="1">
      <alignment vertical="top" wrapText="1" readingOrder="1"/>
    </xf>
    <xf numFmtId="165" fontId="0" fillId="22" borderId="0" xfId="1" applyNumberFormat="1" applyFont="1" applyFill="1"/>
    <xf numFmtId="165" fontId="0" fillId="22" borderId="0" xfId="0" applyNumberFormat="1" applyFont="1" applyFill="1" applyBorder="1" applyAlignment="1">
      <alignment horizontal="right"/>
    </xf>
    <xf numFmtId="0" fontId="68" fillId="23" borderId="0" xfId="0" applyFont="1" applyFill="1" applyBorder="1"/>
    <xf numFmtId="0" fontId="68" fillId="24" borderId="0" xfId="0" applyFont="1" applyFill="1" applyBorder="1"/>
    <xf numFmtId="165" fontId="0" fillId="24" borderId="0" xfId="0" applyNumberFormat="1" applyFont="1" applyFill="1" applyBorder="1" applyAlignment="1">
      <alignment horizontal="right"/>
    </xf>
    <xf numFmtId="0" fontId="68" fillId="24" borderId="0" xfId="0" applyFont="1" applyFill="1" applyBorder="1" applyAlignment="1">
      <alignment horizontal="left" vertical="top"/>
    </xf>
    <xf numFmtId="0" fontId="69" fillId="24" borderId="0" xfId="0" applyFont="1" applyFill="1"/>
    <xf numFmtId="0" fontId="0" fillId="0" borderId="0" xfId="0" applyFill="1" applyAlignment="1">
      <alignment horizontal="center"/>
    </xf>
    <xf numFmtId="0" fontId="0" fillId="0" borderId="320" xfId="0" applyFill="1" applyBorder="1"/>
    <xf numFmtId="0" fontId="0" fillId="0" borderId="0" xfId="0" applyFill="1"/>
    <xf numFmtId="165" fontId="45" fillId="23" borderId="0" xfId="0" applyNumberFormat="1" applyFont="1" applyFill="1" applyBorder="1" applyAlignment="1">
      <alignment horizontal="right"/>
    </xf>
    <xf numFmtId="0" fontId="66" fillId="25" borderId="0" xfId="0" applyNumberFormat="1" applyFont="1" applyFill="1" applyBorder="1" applyAlignment="1">
      <alignment vertical="top" wrapText="1" readingOrder="1"/>
    </xf>
    <xf numFmtId="0" fontId="0" fillId="25" borderId="0" xfId="0" applyNumberFormat="1" applyFill="1" applyAlignment="1">
      <alignment vertical="top"/>
    </xf>
    <xf numFmtId="169" fontId="66" fillId="25" borderId="0" xfId="0" applyNumberFormat="1" applyFont="1" applyFill="1" applyBorder="1" applyAlignment="1">
      <alignment vertical="top" wrapText="1" readingOrder="1"/>
    </xf>
    <xf numFmtId="165" fontId="0" fillId="25" borderId="0" xfId="1" applyNumberFormat="1" applyFont="1" applyFill="1"/>
    <xf numFmtId="1" fontId="69" fillId="22" borderId="0" xfId="0" applyNumberFormat="1" applyFont="1" applyFill="1" applyBorder="1" applyAlignment="1">
      <alignment horizontal="right"/>
    </xf>
    <xf numFmtId="1" fontId="69" fillId="23" borderId="0" xfId="0" applyNumberFormat="1" applyFont="1" applyFill="1" applyBorder="1" applyAlignment="1">
      <alignment horizontal="right"/>
    </xf>
    <xf numFmtId="1" fontId="69" fillId="24" borderId="0" xfId="0" applyNumberFormat="1" applyFont="1" applyFill="1" applyBorder="1" applyAlignment="1">
      <alignment horizontal="right"/>
    </xf>
    <xf numFmtId="1" fontId="69" fillId="24" borderId="0" xfId="0" applyNumberFormat="1" applyFont="1" applyFill="1"/>
    <xf numFmtId="1" fontId="69" fillId="24" borderId="0" xfId="0" applyNumberFormat="1" applyFont="1" applyFill="1" applyAlignment="1">
      <alignment horizontal="right"/>
    </xf>
    <xf numFmtId="1" fontId="0" fillId="0" borderId="0" xfId="0" applyNumberFormat="1" applyAlignment="1">
      <alignment horizontal="center"/>
    </xf>
    <xf numFmtId="0" fontId="49" fillId="0" borderId="0" xfId="0" applyFont="1" applyAlignment="1">
      <alignment horizontal="center" wrapText="1"/>
    </xf>
    <xf numFmtId="165" fontId="2" fillId="0" borderId="13" xfId="2" applyNumberFormat="1" applyFont="1" applyBorder="1" applyAlignment="1" applyProtection="1">
      <alignment horizontal="center" vertical="center"/>
      <protection hidden="1"/>
    </xf>
    <xf numFmtId="170" fontId="0" fillId="0" borderId="0" xfId="0" applyNumberFormat="1" applyFill="1" applyAlignment="1">
      <alignment horizontal="center"/>
    </xf>
    <xf numFmtId="165" fontId="0" fillId="3" borderId="0" xfId="1" applyNumberFormat="1" applyFont="1" applyFill="1" applyAlignment="1">
      <alignment horizontal="center" vertical="top"/>
    </xf>
    <xf numFmtId="165" fontId="31" fillId="14" borderId="140" xfId="0" applyNumberFormat="1" applyFont="1" applyFill="1" applyBorder="1" applyAlignment="1" applyProtection="1">
      <alignment horizontal="center" vertical="center"/>
      <protection hidden="1"/>
    </xf>
    <xf numFmtId="0" fontId="0" fillId="0" borderId="74" xfId="0" applyBorder="1" applyProtection="1">
      <protection hidden="1"/>
    </xf>
    <xf numFmtId="3" fontId="3" fillId="0" borderId="75" xfId="0" applyNumberFormat="1" applyFont="1" applyBorder="1" applyProtection="1">
      <protection hidden="1"/>
    </xf>
    <xf numFmtId="0" fontId="0" fillId="0" borderId="76" xfId="0" applyBorder="1" applyProtection="1">
      <protection hidden="1"/>
    </xf>
    <xf numFmtId="0" fontId="0" fillId="8" borderId="71" xfId="0" applyFill="1" applyBorder="1" applyAlignment="1">
      <alignment horizontal="center"/>
    </xf>
    <xf numFmtId="0" fontId="0" fillId="8" borderId="21" xfId="0" applyFill="1" applyBorder="1" applyAlignment="1">
      <alignment horizontal="center"/>
    </xf>
    <xf numFmtId="0" fontId="2" fillId="0" borderId="0" xfId="0" applyFont="1" applyAlignment="1">
      <alignment horizontal="right" vertical="top"/>
    </xf>
    <xf numFmtId="3" fontId="0" fillId="0" borderId="0" xfId="0" applyNumberFormat="1" applyFill="1" applyAlignment="1">
      <alignment horizontal="center" vertical="top"/>
    </xf>
    <xf numFmtId="0" fontId="0" fillId="0" borderId="321" xfId="0" applyFill="1" applyBorder="1" applyAlignment="1">
      <alignment horizontal="center"/>
    </xf>
    <xf numFmtId="0" fontId="0" fillId="0" borderId="71" xfId="0" applyFill="1" applyBorder="1" applyAlignment="1">
      <alignment horizontal="center"/>
    </xf>
    <xf numFmtId="0" fontId="0" fillId="0" borderId="55" xfId="0" applyFill="1" applyBorder="1" applyAlignment="1">
      <alignment horizontal="center"/>
    </xf>
    <xf numFmtId="0" fontId="0" fillId="0" borderId="0" xfId="0" applyFill="1" applyBorder="1" applyAlignment="1">
      <alignment horizontal="center"/>
    </xf>
    <xf numFmtId="0" fontId="0" fillId="0" borderId="0" xfId="0" quotePrefix="1" applyFill="1" applyAlignment="1">
      <alignment horizontal="left"/>
    </xf>
    <xf numFmtId="0" fontId="0" fillId="0" borderId="0" xfId="0"/>
    <xf numFmtId="4" fontId="0" fillId="0" borderId="0" xfId="0" applyNumberFormat="1"/>
    <xf numFmtId="0" fontId="70" fillId="0" borderId="0" xfId="0" applyFont="1" applyFill="1" applyBorder="1" applyAlignment="1">
      <alignment horizontal="right"/>
    </xf>
    <xf numFmtId="0" fontId="71" fillId="3" borderId="0" xfId="0" applyFont="1" applyFill="1" applyBorder="1" applyAlignment="1">
      <alignment horizontal="center" vertical="center"/>
    </xf>
    <xf numFmtId="0" fontId="71" fillId="0" borderId="335" xfId="0" applyFont="1" applyFill="1" applyBorder="1" applyAlignment="1">
      <alignment vertical="center"/>
    </xf>
    <xf numFmtId="0" fontId="71" fillId="0" borderId="0" xfId="0" applyFont="1" applyFill="1" applyBorder="1" applyAlignment="1">
      <alignment vertical="center"/>
    </xf>
    <xf numFmtId="0" fontId="71" fillId="0" borderId="336" xfId="0" applyFont="1" applyFill="1" applyBorder="1" applyAlignment="1">
      <alignment vertical="center"/>
    </xf>
    <xf numFmtId="0" fontId="0" fillId="0" borderId="53" xfId="0" applyBorder="1"/>
    <xf numFmtId="0" fontId="0" fillId="0" borderId="52" xfId="0" applyBorder="1"/>
    <xf numFmtId="0" fontId="2" fillId="0" borderId="24" xfId="0" applyFont="1" applyFill="1" applyBorder="1" applyAlignment="1">
      <alignment horizontal="right"/>
    </xf>
    <xf numFmtId="0" fontId="0" fillId="0" borderId="22" xfId="0" applyBorder="1"/>
    <xf numFmtId="44" fontId="0" fillId="0" borderId="21" xfId="2" applyFont="1" applyBorder="1"/>
    <xf numFmtId="44" fontId="72" fillId="0" borderId="21" xfId="2" applyFont="1" applyBorder="1"/>
    <xf numFmtId="0" fontId="2" fillId="0" borderId="20" xfId="0" applyFont="1" applyFill="1" applyBorder="1" applyAlignment="1">
      <alignment horizontal="right"/>
    </xf>
    <xf numFmtId="0" fontId="0" fillId="0" borderId="21" xfId="2" applyNumberFormat="1" applyFont="1" applyBorder="1"/>
    <xf numFmtId="2" fontId="72" fillId="0" borderId="21" xfId="0" applyNumberFormat="1" applyFont="1" applyBorder="1"/>
    <xf numFmtId="3" fontId="28" fillId="0" borderId="0" xfId="0" applyNumberFormat="1" applyFont="1" applyBorder="1" applyAlignment="1">
      <alignment horizontal="center" vertical="center"/>
    </xf>
    <xf numFmtId="3" fontId="28" fillId="0" borderId="22" xfId="0" applyNumberFormat="1" applyFont="1" applyBorder="1" applyAlignment="1">
      <alignment horizontal="center" vertical="center"/>
    </xf>
    <xf numFmtId="44" fontId="28" fillId="0" borderId="21" xfId="2" applyFont="1" applyBorder="1" applyAlignment="1">
      <alignment horizontal="center" vertical="center"/>
    </xf>
    <xf numFmtId="44" fontId="73" fillId="0" borderId="21" xfId="0" applyNumberFormat="1" applyFont="1" applyBorder="1" applyAlignment="1">
      <alignment horizontal="center" vertical="center"/>
    </xf>
    <xf numFmtId="0" fontId="2" fillId="0" borderId="20" xfId="0" applyFont="1" applyBorder="1" applyAlignment="1">
      <alignment horizontal="right"/>
    </xf>
    <xf numFmtId="0" fontId="28" fillId="0" borderId="21" xfId="2" applyNumberFormat="1" applyFont="1" applyBorder="1" applyAlignment="1">
      <alignment horizontal="center" vertical="center"/>
    </xf>
    <xf numFmtId="0" fontId="73" fillId="0" borderId="21" xfId="0" applyFont="1" applyBorder="1" applyAlignment="1">
      <alignment horizontal="center" vertical="center"/>
    </xf>
    <xf numFmtId="0" fontId="71" fillId="0" borderId="337" xfId="0" applyFont="1" applyFill="1" applyBorder="1" applyAlignment="1">
      <alignment vertical="center"/>
    </xf>
    <xf numFmtId="0" fontId="71" fillId="0" borderId="338" xfId="0" applyFont="1" applyFill="1" applyBorder="1" applyAlignment="1">
      <alignment vertical="center"/>
    </xf>
    <xf numFmtId="0" fontId="71" fillId="0" borderId="339" xfId="0" applyFont="1" applyFill="1" applyBorder="1" applyAlignment="1">
      <alignment vertical="center"/>
    </xf>
    <xf numFmtId="0" fontId="0" fillId="0" borderId="0" xfId="0" applyBorder="1"/>
    <xf numFmtId="0" fontId="0" fillId="0" borderId="66" xfId="0" applyBorder="1"/>
    <xf numFmtId="0" fontId="0" fillId="0" borderId="65" xfId="0" applyBorder="1"/>
    <xf numFmtId="0" fontId="0" fillId="0" borderId="65" xfId="0" applyBorder="1" applyAlignment="1">
      <alignment horizontal="center"/>
    </xf>
    <xf numFmtId="0" fontId="2" fillId="0" borderId="18" xfId="0" applyFont="1" applyBorder="1" applyAlignment="1">
      <alignment horizontal="right"/>
    </xf>
    <xf numFmtId="2" fontId="74" fillId="0" borderId="0" xfId="0" applyNumberFormat="1" applyFont="1" applyBorder="1" applyAlignment="1">
      <alignment horizontal="center" vertical="center"/>
    </xf>
    <xf numFmtId="0" fontId="2" fillId="0" borderId="0" xfId="0" applyFont="1" applyBorder="1" applyAlignment="1">
      <alignment horizontal="right"/>
    </xf>
    <xf numFmtId="0" fontId="0" fillId="0" borderId="13" xfId="0" applyBorder="1"/>
    <xf numFmtId="0" fontId="0" fillId="0" borderId="12" xfId="0" applyBorder="1"/>
    <xf numFmtId="2" fontId="74" fillId="0" borderId="12" xfId="0" applyNumberFormat="1" applyFont="1" applyBorder="1" applyAlignment="1">
      <alignment horizontal="center" vertical="center"/>
    </xf>
    <xf numFmtId="0" fontId="2" fillId="0" borderId="11" xfId="0" applyFont="1" applyBorder="1" applyAlignment="1">
      <alignment horizontal="right"/>
    </xf>
    <xf numFmtId="0" fontId="0" fillId="0" borderId="37" xfId="0" applyBorder="1"/>
    <xf numFmtId="0" fontId="0" fillId="0" borderId="36" xfId="0" applyBorder="1"/>
    <xf numFmtId="2" fontId="74" fillId="0" borderId="36" xfId="0" applyNumberFormat="1" applyFont="1" applyBorder="1" applyAlignment="1">
      <alignment horizontal="center" vertical="center"/>
    </xf>
    <xf numFmtId="0" fontId="2" fillId="0" borderId="39" xfId="0" applyFont="1" applyBorder="1" applyAlignment="1">
      <alignment horizontal="right"/>
    </xf>
    <xf numFmtId="0" fontId="0" fillId="0" borderId="16" xfId="0" applyBorder="1"/>
    <xf numFmtId="0" fontId="0" fillId="0" borderId="9" xfId="0" applyBorder="1"/>
    <xf numFmtId="2" fontId="74" fillId="0" borderId="9" xfId="0" applyNumberFormat="1" applyFont="1" applyBorder="1" applyAlignment="1">
      <alignment horizontal="center" vertical="center"/>
    </xf>
    <xf numFmtId="0" fontId="2" fillId="0" borderId="8" xfId="0" applyFont="1" applyBorder="1" applyAlignment="1">
      <alignment horizontal="right"/>
    </xf>
    <xf numFmtId="0" fontId="0" fillId="0" borderId="115" xfId="0" applyBorder="1"/>
    <xf numFmtId="0" fontId="2" fillId="0" borderId="55" xfId="0" applyFont="1" applyBorder="1" applyAlignment="1">
      <alignment horizontal="right"/>
    </xf>
    <xf numFmtId="0" fontId="0" fillId="0" borderId="12" xfId="0" applyBorder="1" applyAlignment="1">
      <alignment horizontal="center"/>
    </xf>
    <xf numFmtId="4" fontId="28" fillId="0" borderId="9" xfId="0" applyNumberFormat="1" applyFont="1" applyBorder="1" applyAlignment="1">
      <alignment horizontal="center"/>
    </xf>
    <xf numFmtId="0" fontId="2" fillId="0" borderId="8" xfId="0" applyFont="1" applyBorder="1" applyAlignment="1">
      <alignment horizontal="right" wrapText="1"/>
    </xf>
    <xf numFmtId="0" fontId="0" fillId="0" borderId="340" xfId="0" applyBorder="1"/>
    <xf numFmtId="0" fontId="0" fillId="0" borderId="327" xfId="0" applyBorder="1"/>
    <xf numFmtId="4" fontId="28" fillId="0" borderId="327" xfId="0" applyNumberFormat="1" applyFont="1" applyBorder="1" applyAlignment="1">
      <alignment horizontal="center"/>
    </xf>
    <xf numFmtId="0" fontId="2" fillId="0" borderId="228" xfId="0" applyFont="1" applyBorder="1" applyAlignment="1">
      <alignment horizontal="right" wrapText="1"/>
    </xf>
    <xf numFmtId="4" fontId="28" fillId="0" borderId="36" xfId="0" applyNumberFormat="1" applyFont="1" applyBorder="1" applyAlignment="1">
      <alignment horizontal="center"/>
    </xf>
    <xf numFmtId="0" fontId="2" fillId="0" borderId="39" xfId="0" applyFont="1" applyBorder="1" applyAlignment="1">
      <alignment horizontal="right" wrapText="1"/>
    </xf>
    <xf numFmtId="0" fontId="0" fillId="0" borderId="8" xfId="0" applyBorder="1"/>
    <xf numFmtId="0" fontId="0" fillId="4" borderId="0" xfId="0" applyFill="1"/>
    <xf numFmtId="2" fontId="0" fillId="4" borderId="0" xfId="0" applyNumberFormat="1" applyFill="1" applyAlignment="1">
      <alignment horizontal="center"/>
    </xf>
    <xf numFmtId="2" fontId="0" fillId="0" borderId="0" xfId="0" applyNumberFormat="1" applyFill="1" applyAlignment="1">
      <alignment horizontal="center"/>
    </xf>
    <xf numFmtId="2" fontId="0" fillId="4" borderId="21" xfId="0" applyNumberFormat="1" applyFill="1" applyBorder="1" applyAlignment="1">
      <alignment horizontal="center"/>
    </xf>
    <xf numFmtId="2" fontId="2" fillId="0" borderId="70" xfId="0" applyNumberFormat="1" applyFont="1" applyBorder="1" applyAlignment="1">
      <alignment horizontal="center"/>
    </xf>
    <xf numFmtId="2" fontId="2" fillId="0" borderId="69" xfId="0" applyNumberFormat="1" applyFont="1" applyBorder="1" applyAlignment="1">
      <alignment horizontal="center"/>
    </xf>
    <xf numFmtId="2" fontId="2" fillId="0" borderId="68" xfId="0" applyNumberFormat="1" applyFont="1" applyBorder="1" applyAlignment="1">
      <alignment horizontal="center"/>
    </xf>
    <xf numFmtId="0" fontId="2" fillId="0" borderId="68" xfId="0" applyNumberFormat="1" applyFont="1" applyBorder="1" applyAlignment="1">
      <alignment horizontal="center"/>
    </xf>
    <xf numFmtId="44" fontId="2" fillId="0" borderId="68" xfId="2" applyFont="1" applyBorder="1" applyAlignment="1">
      <alignment horizontal="center"/>
    </xf>
    <xf numFmtId="1" fontId="75" fillId="26" borderId="68" xfId="0" applyNumberFormat="1" applyFont="1" applyFill="1" applyBorder="1" applyAlignment="1">
      <alignment horizontal="center"/>
    </xf>
    <xf numFmtId="44" fontId="75" fillId="26" borderId="68" xfId="2" applyFont="1" applyFill="1" applyBorder="1" applyAlignment="1">
      <alignment horizontal="center"/>
    </xf>
    <xf numFmtId="2" fontId="75" fillId="26" borderId="71" xfId="0" applyNumberFormat="1" applyFont="1" applyFill="1" applyBorder="1" applyAlignment="1">
      <alignment horizontal="center"/>
    </xf>
    <xf numFmtId="2" fontId="0" fillId="26" borderId="0" xfId="0" applyNumberFormat="1" applyFill="1" applyAlignment="1">
      <alignment horizontal="center"/>
    </xf>
    <xf numFmtId="0" fontId="2" fillId="4" borderId="0" xfId="0" applyFont="1" applyFill="1" applyAlignment="1">
      <alignment horizontal="center"/>
    </xf>
    <xf numFmtId="0" fontId="25" fillId="0" borderId="75" xfId="0" applyFont="1" applyFill="1" applyBorder="1" applyAlignment="1">
      <alignment horizontal="center"/>
    </xf>
    <xf numFmtId="0" fontId="2" fillId="0" borderId="0" xfId="0" applyFont="1" applyFill="1" applyAlignment="1">
      <alignment horizontal="center"/>
    </xf>
    <xf numFmtId="0" fontId="2" fillId="4" borderId="268" xfId="0" applyFont="1" applyFill="1" applyBorder="1" applyAlignment="1">
      <alignment horizontal="center"/>
    </xf>
    <xf numFmtId="0" fontId="2" fillId="5" borderId="77" xfId="0" applyFont="1" applyFill="1" applyBorder="1" applyAlignment="1">
      <alignment horizontal="center"/>
    </xf>
    <xf numFmtId="0" fontId="2" fillId="5" borderId="159" xfId="0" applyFont="1" applyFill="1" applyBorder="1" applyAlignment="1">
      <alignment horizontal="center"/>
    </xf>
    <xf numFmtId="0" fontId="2" fillId="4" borderId="0" xfId="0" applyFont="1" applyFill="1" applyBorder="1" applyAlignment="1">
      <alignment horizontal="center"/>
    </xf>
    <xf numFmtId="0" fontId="2" fillId="3" borderId="265" xfId="0" applyFont="1" applyFill="1" applyBorder="1" applyAlignment="1">
      <alignment horizontal="center"/>
    </xf>
    <xf numFmtId="0" fontId="2" fillId="4" borderId="265" xfId="0" applyFont="1" applyFill="1" applyBorder="1" applyAlignment="1">
      <alignment horizontal="center"/>
    </xf>
    <xf numFmtId="0" fontId="2" fillId="3" borderId="0" xfId="0" applyFont="1" applyFill="1" applyBorder="1" applyAlignment="1">
      <alignment horizontal="center"/>
    </xf>
    <xf numFmtId="0" fontId="2" fillId="3" borderId="0" xfId="0" applyFont="1" applyFill="1" applyAlignment="1">
      <alignment horizontal="center"/>
    </xf>
    <xf numFmtId="0" fontId="67" fillId="4" borderId="80" xfId="0" applyFont="1" applyFill="1" applyBorder="1" applyAlignment="1">
      <alignment horizontal="center"/>
    </xf>
    <xf numFmtId="0" fontId="2" fillId="0" borderId="79" xfId="0" applyFont="1" applyBorder="1" applyAlignment="1">
      <alignment horizontal="center"/>
    </xf>
    <xf numFmtId="0" fontId="2" fillId="0" borderId="152" xfId="0" applyFont="1" applyBorder="1" applyAlignment="1">
      <alignment horizontal="center"/>
    </xf>
    <xf numFmtId="0" fontId="22" fillId="4" borderId="265" xfId="0" applyFont="1" applyFill="1" applyBorder="1" applyAlignment="1">
      <alignment horizontal="center"/>
    </xf>
    <xf numFmtId="0" fontId="76" fillId="10" borderId="322" xfId="0" applyFont="1" applyFill="1" applyBorder="1" applyAlignment="1" applyProtection="1">
      <alignment horizontal="center" vertical="center" wrapText="1"/>
      <protection hidden="1"/>
    </xf>
    <xf numFmtId="0" fontId="76" fillId="10" borderId="333" xfId="0" applyFont="1" applyFill="1" applyBorder="1" applyAlignment="1" applyProtection="1">
      <alignment horizontal="center" vertical="center" wrapText="1"/>
      <protection hidden="1"/>
    </xf>
    <xf numFmtId="0" fontId="76" fillId="10" borderId="334" xfId="0" applyFont="1" applyFill="1" applyBorder="1" applyAlignment="1" applyProtection="1">
      <alignment horizontal="center" vertical="center" wrapText="1"/>
      <protection hidden="1"/>
    </xf>
    <xf numFmtId="0" fontId="2" fillId="10" borderId="342" xfId="0" applyFont="1" applyFill="1" applyBorder="1" applyAlignment="1" applyProtection="1">
      <alignment vertical="center" wrapText="1"/>
      <protection hidden="1"/>
    </xf>
    <xf numFmtId="0" fontId="2" fillId="10" borderId="29" xfId="0" applyFont="1" applyFill="1" applyBorder="1" applyAlignment="1" applyProtection="1">
      <alignment horizontal="center"/>
      <protection hidden="1"/>
    </xf>
    <xf numFmtId="0" fontId="28" fillId="3" borderId="344" xfId="0" applyFont="1" applyFill="1" applyBorder="1" applyAlignment="1" applyProtection="1">
      <alignment vertical="center" wrapText="1"/>
      <protection locked="0" hidden="1"/>
    </xf>
    <xf numFmtId="0" fontId="31" fillId="3" borderId="345" xfId="0" applyFont="1" applyFill="1" applyBorder="1" applyProtection="1">
      <protection locked="0" hidden="1"/>
    </xf>
    <xf numFmtId="0" fontId="62" fillId="0" borderId="346" xfId="0" applyFont="1" applyBorder="1" applyAlignment="1" applyProtection="1">
      <alignment horizontal="center" vertical="center"/>
      <protection hidden="1"/>
    </xf>
    <xf numFmtId="0" fontId="82" fillId="3" borderId="350" xfId="0" applyFont="1" applyFill="1" applyBorder="1" applyAlignment="1" applyProtection="1">
      <alignment horizontal="center" vertical="center"/>
      <protection locked="0" hidden="1"/>
    </xf>
    <xf numFmtId="165" fontId="2" fillId="0" borderId="0" xfId="2" applyNumberFormat="1" applyFont="1" applyFill="1" applyBorder="1" applyAlignment="1" applyProtection="1">
      <alignment horizontal="center" vertical="center" wrapText="1"/>
      <protection hidden="1"/>
    </xf>
    <xf numFmtId="0" fontId="32" fillId="0" borderId="0" xfId="0" applyFont="1" applyFill="1" applyBorder="1" applyAlignment="1" applyProtection="1">
      <alignment horizontal="center" vertical="center" wrapText="1"/>
      <protection hidden="1"/>
    </xf>
    <xf numFmtId="1" fontId="84" fillId="0" borderId="0" xfId="0" applyNumberFormat="1" applyFont="1" applyFill="1" applyBorder="1" applyAlignment="1" applyProtection="1">
      <alignment horizontal="right" vertical="center"/>
      <protection hidden="1"/>
    </xf>
    <xf numFmtId="165" fontId="32" fillId="0" borderId="355" xfId="0" applyNumberFormat="1" applyFont="1" applyFill="1" applyBorder="1" applyAlignment="1" applyProtection="1">
      <alignment horizontal="center" vertical="center" wrapText="1"/>
      <protection hidden="1"/>
    </xf>
    <xf numFmtId="0" fontId="32" fillId="0" borderId="355" xfId="0" applyFont="1" applyFill="1" applyBorder="1" applyAlignment="1" applyProtection="1">
      <alignment horizontal="center" vertical="center" wrapText="1"/>
      <protection hidden="1"/>
    </xf>
    <xf numFmtId="0" fontId="32" fillId="24" borderId="355" xfId="0" applyFont="1" applyFill="1" applyBorder="1" applyAlignment="1" applyProtection="1">
      <alignment horizontal="center" vertical="center" wrapText="1"/>
      <protection hidden="1"/>
    </xf>
    <xf numFmtId="0" fontId="32" fillId="30" borderId="355" xfId="0" applyFont="1" applyFill="1" applyBorder="1" applyAlignment="1" applyProtection="1">
      <alignment horizontal="center" vertical="center" wrapText="1"/>
      <protection hidden="1"/>
    </xf>
    <xf numFmtId="0" fontId="32" fillId="14" borderId="355" xfId="0" applyFont="1" applyFill="1" applyBorder="1" applyAlignment="1" applyProtection="1">
      <alignment horizontal="center" vertical="center" wrapText="1"/>
      <protection hidden="1"/>
    </xf>
    <xf numFmtId="165" fontId="2" fillId="8" borderId="0" xfId="2" applyNumberFormat="1" applyFont="1" applyFill="1" applyBorder="1" applyAlignment="1" applyProtection="1">
      <alignment horizontal="center" vertical="center" wrapText="1"/>
      <protection hidden="1"/>
    </xf>
    <xf numFmtId="0" fontId="2" fillId="8" borderId="0" xfId="2" applyNumberFormat="1" applyFont="1" applyFill="1" applyBorder="1" applyAlignment="1" applyProtection="1">
      <alignment horizontal="center" vertical="center" wrapText="1"/>
      <protection hidden="1"/>
    </xf>
    <xf numFmtId="3" fontId="2" fillId="0" borderId="55" xfId="0" applyNumberFormat="1" applyFont="1" applyFill="1" applyBorder="1" applyAlignment="1" applyProtection="1">
      <alignment horizontal="center" vertical="center" wrapText="1"/>
      <protection hidden="1"/>
    </xf>
    <xf numFmtId="165" fontId="39" fillId="0" borderId="0" xfId="0" applyNumberFormat="1" applyFont="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167" fontId="48" fillId="31" borderId="0" xfId="5" applyFont="1" applyFill="1" applyBorder="1" applyAlignment="1" applyProtection="1">
      <alignment vertical="center"/>
      <protection hidden="1"/>
    </xf>
    <xf numFmtId="1" fontId="2" fillId="0" borderId="0" xfId="0" applyNumberFormat="1" applyFont="1" applyFill="1" applyBorder="1" applyAlignment="1" applyProtection="1">
      <alignment horizontal="center" vertical="center"/>
      <protection hidden="1"/>
    </xf>
    <xf numFmtId="165" fontId="2" fillId="8" borderId="356" xfId="2" applyNumberFormat="1" applyFont="1" applyFill="1" applyBorder="1" applyAlignment="1" applyProtection="1">
      <alignment horizontal="center" vertical="center" wrapText="1"/>
      <protection hidden="1"/>
    </xf>
    <xf numFmtId="165" fontId="2" fillId="8" borderId="130" xfId="2" applyNumberFormat="1" applyFont="1" applyFill="1" applyBorder="1" applyAlignment="1" applyProtection="1">
      <alignment horizontal="center" vertical="center" wrapText="1"/>
      <protection hidden="1"/>
    </xf>
    <xf numFmtId="3" fontId="2" fillId="0" borderId="150" xfId="0" applyNumberFormat="1" applyFont="1" applyFill="1" applyBorder="1" applyAlignment="1" applyProtection="1">
      <alignment horizontal="center" vertical="center" wrapText="1"/>
      <protection hidden="1"/>
    </xf>
    <xf numFmtId="0" fontId="32" fillId="3" borderId="149" xfId="0" applyFont="1" applyFill="1" applyBorder="1" applyAlignment="1" applyProtection="1">
      <alignment horizontal="center" vertical="center" wrapText="1"/>
      <protection locked="0" hidden="1"/>
    </xf>
    <xf numFmtId="0" fontId="32" fillId="3" borderId="130" xfId="0" applyFont="1" applyFill="1" applyBorder="1" applyAlignment="1" applyProtection="1">
      <alignment horizontal="center" vertical="center" wrapText="1"/>
      <protection locked="0" hidden="1"/>
    </xf>
    <xf numFmtId="165" fontId="85" fillId="0" borderId="130" xfId="0" applyNumberFormat="1" applyFont="1" applyBorder="1" applyAlignment="1" applyProtection="1">
      <alignment horizontal="center" vertical="center"/>
      <protection hidden="1"/>
    </xf>
    <xf numFmtId="0" fontId="0" fillId="0" borderId="130" xfId="0" applyFont="1" applyBorder="1" applyAlignment="1" applyProtection="1">
      <alignment horizontal="center" vertical="center"/>
      <protection hidden="1"/>
    </xf>
    <xf numFmtId="167" fontId="48" fillId="0" borderId="149" xfId="5" applyFont="1" applyFill="1" applyBorder="1" applyAlignment="1" applyProtection="1">
      <alignment vertical="center"/>
      <protection hidden="1"/>
    </xf>
    <xf numFmtId="1" fontId="2" fillId="0" borderId="129" xfId="0" applyNumberFormat="1" applyFont="1" applyFill="1" applyBorder="1" applyAlignment="1" applyProtection="1">
      <alignment horizontal="center" vertical="center"/>
      <protection hidden="1"/>
    </xf>
    <xf numFmtId="3" fontId="2" fillId="0" borderId="151" xfId="0" applyNumberFormat="1" applyFont="1" applyFill="1" applyBorder="1" applyAlignment="1" applyProtection="1">
      <alignment horizontal="center" vertical="center" wrapText="1"/>
      <protection hidden="1"/>
    </xf>
    <xf numFmtId="0" fontId="32" fillId="3" borderId="88" xfId="0" applyFont="1" applyFill="1" applyBorder="1" applyAlignment="1" applyProtection="1">
      <alignment horizontal="center" vertical="center" wrapText="1"/>
      <protection locked="0" hidden="1"/>
    </xf>
    <xf numFmtId="165" fontId="85" fillId="0" borderId="88" xfId="0" applyNumberFormat="1" applyFont="1" applyBorder="1" applyAlignment="1" applyProtection="1">
      <alignment horizontal="center" vertical="center"/>
      <protection hidden="1"/>
    </xf>
    <xf numFmtId="0" fontId="0" fillId="0" borderId="88" xfId="0" applyFont="1" applyBorder="1" applyAlignment="1" applyProtection="1">
      <alignment horizontal="center" vertical="center"/>
      <protection hidden="1"/>
    </xf>
    <xf numFmtId="167" fontId="48" fillId="0" borderId="89" xfId="5" applyFont="1" applyFill="1" applyBorder="1" applyAlignment="1" applyProtection="1">
      <alignment vertical="center"/>
      <protection hidden="1"/>
    </xf>
    <xf numFmtId="1" fontId="2" fillId="0" borderId="126" xfId="0" applyNumberFormat="1" applyFont="1" applyFill="1" applyBorder="1" applyAlignment="1" applyProtection="1">
      <alignment horizontal="center" vertical="center" wrapText="1"/>
      <protection hidden="1"/>
    </xf>
    <xf numFmtId="1" fontId="2" fillId="0" borderId="126" xfId="0" applyNumberFormat="1" applyFont="1" applyFill="1" applyBorder="1" applyAlignment="1" applyProtection="1">
      <alignment horizontal="center" vertical="center"/>
      <protection hidden="1"/>
    </xf>
    <xf numFmtId="165" fontId="85" fillId="0" borderId="85" xfId="0" applyNumberFormat="1" applyFont="1" applyBorder="1" applyAlignment="1" applyProtection="1">
      <alignment horizontal="center" vertical="center"/>
      <protection hidden="1"/>
    </xf>
    <xf numFmtId="3" fontId="2" fillId="0" borderId="170" xfId="0" applyNumberFormat="1" applyFont="1" applyFill="1" applyBorder="1" applyAlignment="1" applyProtection="1">
      <alignment horizontal="center" vertical="center" wrapText="1"/>
      <protection hidden="1"/>
    </xf>
    <xf numFmtId="0" fontId="32" fillId="3" borderId="86" xfId="0" applyFont="1" applyFill="1" applyBorder="1" applyAlignment="1" applyProtection="1">
      <alignment horizontal="center" vertical="center" wrapText="1"/>
      <protection locked="0" hidden="1"/>
    </xf>
    <xf numFmtId="0" fontId="32" fillId="3" borderId="85" xfId="0" applyFont="1" applyFill="1" applyBorder="1" applyAlignment="1" applyProtection="1">
      <alignment horizontal="center" vertical="center" wrapText="1"/>
      <protection locked="0" hidden="1"/>
    </xf>
    <xf numFmtId="0" fontId="0" fillId="0" borderId="85" xfId="0" applyFont="1" applyBorder="1" applyAlignment="1" applyProtection="1">
      <alignment horizontal="center" vertical="center"/>
      <protection hidden="1"/>
    </xf>
    <xf numFmtId="167" fontId="48" fillId="0" borderId="86" xfId="5" applyFont="1" applyFill="1" applyBorder="1" applyAlignment="1" applyProtection="1">
      <alignment vertical="center"/>
      <protection hidden="1"/>
    </xf>
    <xf numFmtId="1" fontId="2" fillId="0" borderId="123" xfId="0" applyNumberFormat="1" applyFont="1" applyFill="1" applyBorder="1" applyAlignment="1" applyProtection="1">
      <alignment horizontal="center" vertical="center"/>
      <protection hidden="1"/>
    </xf>
    <xf numFmtId="167" fontId="48" fillId="31" borderId="149" xfId="5" applyFont="1" applyFill="1" applyBorder="1" applyAlignment="1" applyProtection="1">
      <alignment vertical="center"/>
      <protection hidden="1"/>
    </xf>
    <xf numFmtId="0" fontId="32" fillId="3" borderId="319" xfId="0" applyFont="1" applyFill="1" applyBorder="1" applyAlignment="1" applyProtection="1">
      <alignment horizontal="center" vertical="center" wrapText="1"/>
      <protection locked="0" hidden="1"/>
    </xf>
    <xf numFmtId="0" fontId="32" fillId="3" borderId="194" xfId="0" applyFont="1" applyFill="1" applyBorder="1" applyAlignment="1" applyProtection="1">
      <alignment horizontal="center" vertical="center" wrapText="1"/>
      <protection locked="0" hidden="1"/>
    </xf>
    <xf numFmtId="167" fontId="48" fillId="31" borderId="86" xfId="5" applyFont="1" applyFill="1" applyBorder="1" applyAlignment="1" applyProtection="1">
      <alignment vertical="center"/>
      <protection hidden="1"/>
    </xf>
    <xf numFmtId="0" fontId="0" fillId="0" borderId="84" xfId="0" applyFont="1" applyBorder="1" applyAlignment="1" applyProtection="1">
      <alignment horizontal="center" vertical="center"/>
      <protection hidden="1"/>
    </xf>
    <xf numFmtId="167" fontId="45" fillId="31" borderId="86" xfId="5" applyFont="1" applyFill="1" applyBorder="1" applyAlignment="1" applyProtection="1">
      <alignment vertical="center"/>
      <protection hidden="1"/>
    </xf>
    <xf numFmtId="165" fontId="85" fillId="0" borderId="357" xfId="0" applyNumberFormat="1" applyFont="1" applyBorder="1" applyAlignment="1" applyProtection="1">
      <alignment horizontal="center" vertical="center"/>
      <protection hidden="1"/>
    </xf>
    <xf numFmtId="0" fontId="0" fillId="0" borderId="357" xfId="0" applyFont="1" applyBorder="1" applyAlignment="1" applyProtection="1">
      <alignment horizontal="center" vertical="center"/>
      <protection hidden="1"/>
    </xf>
    <xf numFmtId="167" fontId="45" fillId="0" borderId="358" xfId="5" applyFont="1" applyFill="1" applyBorder="1" applyAlignment="1" applyProtection="1">
      <alignment vertical="center"/>
      <protection hidden="1"/>
    </xf>
    <xf numFmtId="1" fontId="2" fillId="0" borderId="359" xfId="0" applyNumberFormat="1" applyFont="1" applyFill="1" applyBorder="1" applyAlignment="1" applyProtection="1">
      <alignment horizontal="center" vertical="center" wrapText="1"/>
      <protection hidden="1"/>
    </xf>
    <xf numFmtId="0" fontId="32" fillId="3" borderId="140" xfId="0" applyFont="1" applyFill="1" applyBorder="1" applyAlignment="1" applyProtection="1">
      <alignment horizontal="center" vertical="center" wrapText="1"/>
      <protection locked="0" hidden="1"/>
    </xf>
    <xf numFmtId="0" fontId="32" fillId="3" borderId="139" xfId="0" applyFont="1" applyFill="1" applyBorder="1" applyAlignment="1" applyProtection="1">
      <alignment horizontal="center" vertical="center" wrapText="1"/>
      <protection locked="0" hidden="1"/>
    </xf>
    <xf numFmtId="167" fontId="45" fillId="0" borderId="89" xfId="5" applyFont="1" applyFill="1" applyBorder="1" applyAlignment="1" applyProtection="1">
      <alignment vertical="center"/>
      <protection hidden="1"/>
    </xf>
    <xf numFmtId="1" fontId="67" fillId="0" borderId="126" xfId="0" applyNumberFormat="1" applyFont="1" applyFill="1" applyBorder="1" applyAlignment="1" applyProtection="1">
      <alignment horizontal="center" vertical="center" wrapText="1"/>
      <protection hidden="1"/>
    </xf>
    <xf numFmtId="0" fontId="32" fillId="3" borderId="89" xfId="0" applyFont="1" applyFill="1" applyBorder="1" applyAlignment="1" applyProtection="1">
      <alignment horizontal="center" vertical="center" wrapText="1"/>
      <protection locked="0" hidden="1"/>
    </xf>
    <xf numFmtId="1" fontId="67" fillId="0" borderId="126" xfId="0" applyNumberFormat="1" applyFont="1" applyFill="1" applyBorder="1" applyAlignment="1" applyProtection="1">
      <alignment horizontal="center" vertical="center"/>
      <protection hidden="1"/>
    </xf>
    <xf numFmtId="165" fontId="85" fillId="0" borderId="88" xfId="0" applyNumberFormat="1" applyFont="1" applyFill="1" applyBorder="1" applyAlignment="1" applyProtection="1">
      <alignment horizontal="center" vertical="center"/>
      <protection hidden="1"/>
    </xf>
    <xf numFmtId="0" fontId="0" fillId="0" borderId="2" xfId="0" applyBorder="1" applyProtection="1">
      <protection hidden="1"/>
    </xf>
    <xf numFmtId="0" fontId="0" fillId="0" borderId="1" xfId="0" applyBorder="1" applyProtection="1">
      <protection hidden="1"/>
    </xf>
    <xf numFmtId="165" fontId="85" fillId="0" borderId="139" xfId="0" applyNumberFormat="1" applyFont="1" applyBorder="1" applyAlignment="1" applyProtection="1">
      <alignment horizontal="center" vertical="center"/>
      <protection hidden="1"/>
    </xf>
    <xf numFmtId="0" fontId="0" fillId="0" borderId="139" xfId="0" applyFont="1" applyBorder="1" applyAlignment="1" applyProtection="1">
      <alignment horizontal="center" vertical="center"/>
      <protection hidden="1"/>
    </xf>
    <xf numFmtId="167" fontId="48" fillId="0" borderId="140" xfId="5" applyFont="1" applyFill="1" applyBorder="1" applyAlignment="1" applyProtection="1">
      <alignment vertical="center"/>
      <protection hidden="1"/>
    </xf>
    <xf numFmtId="1" fontId="2" fillId="0" borderId="162" xfId="0" applyNumberFormat="1" applyFont="1" applyFill="1" applyBorder="1" applyAlignment="1" applyProtection="1">
      <alignment horizontal="center" vertical="center"/>
      <protection hidden="1"/>
    </xf>
    <xf numFmtId="3" fontId="2" fillId="0" borderId="152" xfId="0" applyNumberFormat="1" applyFont="1" applyFill="1" applyBorder="1" applyAlignment="1" applyProtection="1">
      <alignment horizontal="center" vertical="center" wrapText="1"/>
      <protection hidden="1"/>
    </xf>
    <xf numFmtId="0" fontId="32" fillId="3" borderId="80" xfId="0" applyFont="1" applyFill="1" applyBorder="1" applyAlignment="1" applyProtection="1">
      <alignment horizontal="center" vertical="center" wrapText="1"/>
      <protection locked="0" hidden="1"/>
    </xf>
    <xf numFmtId="165" fontId="85" fillId="0" borderId="80" xfId="0" applyNumberFormat="1" applyFont="1" applyBorder="1" applyAlignment="1" applyProtection="1">
      <alignment horizontal="center" vertical="center"/>
      <protection hidden="1"/>
    </xf>
    <xf numFmtId="0" fontId="0" fillId="0" borderId="80" xfId="0" applyFont="1" applyBorder="1" applyAlignment="1" applyProtection="1">
      <alignment horizontal="center" vertical="center"/>
      <protection hidden="1"/>
    </xf>
    <xf numFmtId="167" fontId="48" fillId="0" borderId="81" xfId="5" applyFont="1" applyFill="1" applyBorder="1" applyAlignment="1" applyProtection="1">
      <alignment vertical="center"/>
      <protection hidden="1"/>
    </xf>
    <xf numFmtId="1" fontId="2" fillId="0" borderId="153" xfId="0" applyNumberFormat="1" applyFont="1" applyFill="1" applyBorder="1" applyAlignment="1" applyProtection="1">
      <alignment horizontal="center" vertical="center"/>
      <protection hidden="1"/>
    </xf>
    <xf numFmtId="1" fontId="2" fillId="0" borderId="129" xfId="0" applyNumberFormat="1" applyFont="1" applyFill="1" applyBorder="1" applyAlignment="1" applyProtection="1">
      <alignment horizontal="center" vertical="center" wrapText="1"/>
      <protection hidden="1"/>
    </xf>
    <xf numFmtId="0" fontId="0" fillId="0" borderId="151" xfId="0" applyFont="1" applyBorder="1" applyAlignment="1" applyProtection="1">
      <alignment horizontal="center" vertical="center"/>
      <protection hidden="1"/>
    </xf>
    <xf numFmtId="0" fontId="0" fillId="0" borderId="150" xfId="0" applyFont="1" applyBorder="1" applyAlignment="1" applyProtection="1">
      <alignment horizontal="center" vertical="center"/>
      <protection hidden="1"/>
    </xf>
    <xf numFmtId="167" fontId="45" fillId="31" borderId="149" xfId="5" applyFont="1" applyFill="1" applyBorder="1" applyAlignment="1" applyProtection="1">
      <alignment vertical="center"/>
      <protection hidden="1"/>
    </xf>
    <xf numFmtId="1" fontId="67" fillId="0" borderId="129" xfId="0" applyNumberFormat="1" applyFont="1" applyFill="1" applyBorder="1" applyAlignment="1" applyProtection="1">
      <alignment horizontal="center" vertical="center"/>
      <protection hidden="1"/>
    </xf>
    <xf numFmtId="165" fontId="85" fillId="0" borderId="139" xfId="0" applyNumberFormat="1" applyFont="1" applyFill="1" applyBorder="1" applyAlignment="1" applyProtection="1">
      <alignment horizontal="center" vertical="center"/>
      <protection hidden="1"/>
    </xf>
    <xf numFmtId="167" fontId="45" fillId="31" borderId="140" xfId="5" applyFont="1" applyFill="1" applyBorder="1" applyAlignment="1" applyProtection="1">
      <alignment vertical="center"/>
      <protection hidden="1"/>
    </xf>
    <xf numFmtId="167" fontId="48" fillId="31" borderId="140" xfId="5" applyFont="1" applyFill="1" applyBorder="1" applyAlignment="1" applyProtection="1">
      <alignment vertical="center"/>
      <protection hidden="1"/>
    </xf>
    <xf numFmtId="167" fontId="48" fillId="31" borderId="89" xfId="5" applyFont="1" applyFill="1" applyBorder="1" applyAlignment="1" applyProtection="1">
      <alignment vertical="center"/>
      <protection hidden="1"/>
    </xf>
    <xf numFmtId="9" fontId="48" fillId="31" borderId="89" xfId="6" applyFont="1" applyFill="1" applyBorder="1" applyAlignment="1" applyProtection="1">
      <alignment vertical="center"/>
      <protection hidden="1"/>
    </xf>
    <xf numFmtId="165" fontId="85" fillId="0" borderId="85" xfId="0" applyNumberFormat="1" applyFont="1" applyFill="1" applyBorder="1" applyAlignment="1" applyProtection="1">
      <alignment horizontal="center" vertical="center"/>
      <protection hidden="1"/>
    </xf>
    <xf numFmtId="1" fontId="2" fillId="0" borderId="123" xfId="0" applyNumberFormat="1" applyFont="1" applyFill="1" applyBorder="1" applyAlignment="1" applyProtection="1">
      <alignment horizontal="center" vertical="center" wrapText="1"/>
      <protection hidden="1"/>
    </xf>
    <xf numFmtId="165" fontId="85" fillId="0" borderId="194" xfId="0" applyNumberFormat="1" applyFont="1" applyBorder="1" applyAlignment="1" applyProtection="1">
      <alignment horizontal="center" vertical="center"/>
      <protection hidden="1"/>
    </xf>
    <xf numFmtId="0" fontId="0" fillId="0" borderId="289" xfId="0" applyFont="1" applyBorder="1" applyAlignment="1" applyProtection="1">
      <alignment horizontal="center" vertical="center"/>
      <protection hidden="1"/>
    </xf>
    <xf numFmtId="1" fontId="2" fillId="0" borderId="318" xfId="0" applyNumberFormat="1" applyFont="1" applyFill="1" applyBorder="1" applyAlignment="1" applyProtection="1">
      <alignment horizontal="center" vertical="center"/>
      <protection hidden="1"/>
    </xf>
    <xf numFmtId="165" fontId="28" fillId="8" borderId="15" xfId="2" applyNumberFormat="1" applyFont="1" applyFill="1" applyBorder="1" applyAlignment="1" applyProtection="1">
      <alignment horizontal="center" vertical="center" wrapText="1"/>
      <protection hidden="1"/>
    </xf>
    <xf numFmtId="165" fontId="28" fillId="8" borderId="0" xfId="2" applyNumberFormat="1" applyFont="1" applyFill="1" applyBorder="1" applyAlignment="1" applyProtection="1">
      <alignment horizontal="center" vertical="center" wrapText="1"/>
      <protection hidden="1"/>
    </xf>
    <xf numFmtId="0" fontId="28" fillId="8" borderId="0" xfId="2" applyNumberFormat="1" applyFont="1" applyFill="1" applyBorder="1" applyAlignment="1" applyProtection="1">
      <alignment horizontal="center" vertical="center" wrapText="1"/>
      <protection hidden="1"/>
    </xf>
    <xf numFmtId="3" fontId="28" fillId="0" borderId="0" xfId="0" applyNumberFormat="1" applyFont="1" applyFill="1" applyBorder="1" applyAlignment="1" applyProtection="1">
      <alignment horizontal="center" vertical="center" wrapText="1"/>
      <protection hidden="1"/>
    </xf>
    <xf numFmtId="1" fontId="31" fillId="0" borderId="0" xfId="1" applyNumberFormat="1" applyFont="1" applyBorder="1" applyAlignment="1" applyProtection="1">
      <alignment horizontal="center" vertical="center"/>
      <protection hidden="1"/>
    </xf>
    <xf numFmtId="1" fontId="2" fillId="0" borderId="14" xfId="0" applyNumberFormat="1" applyFont="1" applyFill="1" applyBorder="1" applyAlignment="1" applyProtection="1">
      <alignment horizontal="center" vertical="center"/>
      <protection hidden="1"/>
    </xf>
    <xf numFmtId="0" fontId="32" fillId="3" borderId="81" xfId="0" applyFont="1" applyFill="1" applyBorder="1" applyAlignment="1" applyProtection="1">
      <alignment horizontal="center" vertical="center" wrapText="1"/>
      <protection locked="0" hidden="1"/>
    </xf>
    <xf numFmtId="1" fontId="2" fillId="0" borderId="153" xfId="0" applyNumberFormat="1" applyFont="1" applyFill="1" applyBorder="1" applyAlignment="1" applyProtection="1">
      <alignment horizontal="center" vertical="center" wrapText="1"/>
      <protection hidden="1"/>
    </xf>
    <xf numFmtId="165" fontId="28" fillId="0" borderId="3" xfId="2" applyNumberFormat="1" applyFont="1" applyFill="1" applyBorder="1" applyAlignment="1" applyProtection="1">
      <alignment horizontal="center" vertical="center" wrapText="1"/>
      <protection hidden="1"/>
    </xf>
    <xf numFmtId="165" fontId="28" fillId="0" borderId="2" xfId="2" applyNumberFormat="1" applyFont="1" applyFill="1" applyBorder="1" applyAlignment="1" applyProtection="1">
      <alignment horizontal="center" vertical="center" wrapText="1"/>
      <protection hidden="1"/>
    </xf>
    <xf numFmtId="0" fontId="28" fillId="0" borderId="2" xfId="2" applyNumberFormat="1" applyFont="1" applyFill="1" applyBorder="1" applyAlignment="1" applyProtection="1">
      <alignment horizontal="center" vertical="center" wrapText="1"/>
      <protection hidden="1"/>
    </xf>
    <xf numFmtId="3" fontId="28" fillId="0" borderId="2" xfId="0" applyNumberFormat="1" applyFont="1" applyFill="1" applyBorder="1" applyAlignment="1" applyProtection="1">
      <alignment horizontal="center" vertical="center" wrapText="1"/>
      <protection hidden="1"/>
    </xf>
    <xf numFmtId="0" fontId="32" fillId="0" borderId="2" xfId="0" applyFont="1" applyFill="1" applyBorder="1" applyAlignment="1" applyProtection="1">
      <alignment horizontal="center" vertical="center" wrapText="1"/>
      <protection hidden="1"/>
    </xf>
    <xf numFmtId="1" fontId="31" fillId="0" borderId="2" xfId="1" applyNumberFormat="1" applyFont="1" applyFill="1" applyBorder="1" applyAlignment="1" applyProtection="1">
      <alignment horizontal="center" vertical="center"/>
      <protection hidden="1"/>
    </xf>
    <xf numFmtId="0" fontId="0" fillId="0" borderId="2" xfId="0" applyFont="1" applyFill="1" applyBorder="1" applyAlignment="1" applyProtection="1">
      <alignment horizontal="center" vertical="center"/>
      <protection hidden="1"/>
    </xf>
    <xf numFmtId="167" fontId="48" fillId="0" borderId="2" xfId="5" applyFont="1" applyFill="1" applyBorder="1" applyAlignment="1" applyProtection="1">
      <alignment vertical="center"/>
      <protection hidden="1"/>
    </xf>
    <xf numFmtId="1" fontId="2" fillId="0" borderId="1" xfId="0" applyNumberFormat="1" applyFont="1" applyFill="1" applyBorder="1" applyAlignment="1" applyProtection="1">
      <alignment horizontal="center" vertical="center" wrapText="1"/>
      <protection hidden="1"/>
    </xf>
    <xf numFmtId="3" fontId="2" fillId="0" borderId="161" xfId="0" applyNumberFormat="1" applyFont="1" applyFill="1" applyBorder="1" applyAlignment="1" applyProtection="1">
      <alignment horizontal="center" vertical="center" wrapText="1"/>
      <protection hidden="1"/>
    </xf>
    <xf numFmtId="0" fontId="32" fillId="3" borderId="360" xfId="0" applyFont="1" applyFill="1" applyBorder="1" applyAlignment="1" applyProtection="1">
      <alignment horizontal="center" vertical="center" wrapText="1"/>
      <protection locked="0" hidden="1"/>
    </xf>
    <xf numFmtId="165" fontId="85" fillId="8" borderId="131" xfId="2" applyNumberFormat="1" applyFont="1" applyFill="1" applyBorder="1" applyAlignment="1" applyProtection="1">
      <alignment horizontal="center" vertical="center" wrapText="1"/>
      <protection hidden="1"/>
    </xf>
    <xf numFmtId="167" fontId="45" fillId="0" borderId="131" xfId="5" applyFont="1" applyFill="1" applyBorder="1" applyAlignment="1" applyProtection="1">
      <alignment vertical="center"/>
      <protection hidden="1"/>
    </xf>
    <xf numFmtId="165" fontId="85" fillId="8" borderId="139" xfId="2" applyNumberFormat="1" applyFont="1" applyFill="1" applyBorder="1" applyAlignment="1" applyProtection="1">
      <alignment horizontal="center" vertical="center" wrapText="1"/>
      <protection hidden="1"/>
    </xf>
    <xf numFmtId="165" fontId="85" fillId="8" borderId="88" xfId="2" applyNumberFormat="1" applyFont="1" applyFill="1" applyBorder="1" applyAlignment="1" applyProtection="1">
      <alignment horizontal="center" vertical="center"/>
      <protection hidden="1"/>
    </xf>
    <xf numFmtId="165" fontId="85" fillId="8" borderId="88" xfId="2" applyNumberFormat="1" applyFont="1" applyFill="1" applyBorder="1" applyAlignment="1" applyProtection="1">
      <alignment horizontal="center" vertical="center" wrapText="1"/>
      <protection hidden="1"/>
    </xf>
    <xf numFmtId="165" fontId="85" fillId="8" borderId="85" xfId="2" applyNumberFormat="1" applyFont="1" applyFill="1" applyBorder="1" applyAlignment="1" applyProtection="1">
      <alignment horizontal="center" vertical="center" wrapText="1"/>
      <protection hidden="1"/>
    </xf>
    <xf numFmtId="1" fontId="67" fillId="0" borderId="123" xfId="0" applyNumberFormat="1" applyFont="1" applyFill="1" applyBorder="1" applyAlignment="1" applyProtection="1">
      <alignment horizontal="center" vertical="center" wrapText="1"/>
      <protection hidden="1"/>
    </xf>
    <xf numFmtId="165" fontId="2" fillId="8" borderId="361" xfId="2" applyNumberFormat="1" applyFont="1" applyFill="1" applyBorder="1" applyAlignment="1" applyProtection="1">
      <alignment horizontal="center" vertical="center" wrapText="1"/>
      <protection hidden="1"/>
    </xf>
    <xf numFmtId="165" fontId="2" fillId="8" borderId="362" xfId="2" applyNumberFormat="1" applyFont="1" applyFill="1" applyBorder="1" applyAlignment="1" applyProtection="1">
      <alignment horizontal="center" vertical="center" wrapText="1"/>
      <protection hidden="1"/>
    </xf>
    <xf numFmtId="0" fontId="2" fillId="8" borderId="362" xfId="2" applyNumberFormat="1" applyFont="1" applyFill="1" applyBorder="1" applyAlignment="1" applyProtection="1">
      <alignment horizontal="center" vertical="center" wrapText="1"/>
      <protection hidden="1"/>
    </xf>
    <xf numFmtId="3" fontId="2" fillId="0" borderId="363" xfId="0" applyNumberFormat="1" applyFont="1" applyFill="1" applyBorder="1" applyAlignment="1" applyProtection="1">
      <alignment horizontal="center" vertical="center" wrapText="1"/>
      <protection hidden="1"/>
    </xf>
    <xf numFmtId="0" fontId="27" fillId="24" borderId="70" xfId="0" applyFont="1" applyFill="1" applyBorder="1" applyAlignment="1" applyProtection="1">
      <alignment horizontal="center" vertical="center" wrapText="1"/>
      <protection hidden="1"/>
    </xf>
    <xf numFmtId="0" fontId="27" fillId="24" borderId="68" xfId="0" applyFont="1" applyFill="1" applyBorder="1" applyAlignment="1" applyProtection="1">
      <alignment horizontal="center" vertical="center" wrapText="1"/>
      <protection hidden="1"/>
    </xf>
    <xf numFmtId="0" fontId="27" fillId="30" borderId="68" xfId="0" applyFont="1" applyFill="1" applyBorder="1" applyAlignment="1" applyProtection="1">
      <alignment horizontal="center" vertical="center" wrapText="1"/>
      <protection hidden="1"/>
    </xf>
    <xf numFmtId="0" fontId="27" fillId="14" borderId="68" xfId="0" applyFont="1" applyFill="1" applyBorder="1" applyAlignment="1" applyProtection="1">
      <alignment horizontal="center" vertical="center" wrapText="1"/>
      <protection hidden="1"/>
    </xf>
    <xf numFmtId="0" fontId="27" fillId="14" borderId="71" xfId="0" applyFont="1" applyFill="1" applyBorder="1" applyAlignment="1" applyProtection="1">
      <alignment horizontal="center" vertical="center" wrapText="1"/>
      <protection hidden="1"/>
    </xf>
    <xf numFmtId="3" fontId="0" fillId="0" borderId="0" xfId="0" applyNumberFormat="1" applyFill="1" applyBorder="1"/>
    <xf numFmtId="0" fontId="40" fillId="0" borderId="0" xfId="0" applyFont="1" applyFill="1" applyBorder="1" applyAlignment="1">
      <alignment horizontal="right"/>
    </xf>
    <xf numFmtId="0" fontId="49" fillId="4" borderId="0" xfId="0" applyFont="1" applyFill="1"/>
    <xf numFmtId="0" fontId="49" fillId="0" borderId="0" xfId="0" applyFont="1" applyFill="1"/>
    <xf numFmtId="0" fontId="67" fillId="0" borderId="265" xfId="0" applyFont="1" applyFill="1" applyBorder="1" applyAlignment="1">
      <alignment horizontal="center"/>
    </xf>
    <xf numFmtId="0" fontId="67" fillId="0" borderId="0" xfId="0" applyFont="1" applyFill="1" applyAlignment="1">
      <alignment horizontal="center"/>
    </xf>
    <xf numFmtId="2" fontId="49" fillId="0" borderId="0" xfId="0" applyNumberFormat="1" applyFont="1" applyFill="1" applyAlignment="1">
      <alignment horizontal="center"/>
    </xf>
    <xf numFmtId="0" fontId="0" fillId="26" borderId="0" xfId="0" applyFill="1"/>
    <xf numFmtId="0" fontId="0" fillId="0" borderId="14" xfId="0" applyBorder="1" applyAlignment="1" applyProtection="1">
      <alignment horizontal="center"/>
      <protection hidden="1"/>
    </xf>
    <xf numFmtId="0" fontId="0" fillId="0" borderId="25" xfId="0" applyBorder="1" applyAlignment="1" applyProtection="1">
      <alignment horizontal="center"/>
      <protection hidden="1"/>
    </xf>
    <xf numFmtId="9" fontId="41" fillId="0" borderId="99" xfId="6" applyFont="1" applyFill="1" applyBorder="1" applyAlignment="1" applyProtection="1">
      <alignment horizontal="center"/>
      <protection hidden="1"/>
    </xf>
    <xf numFmtId="10" fontId="11" fillId="0" borderId="99" xfId="0" applyNumberFormat="1" applyFont="1" applyFill="1" applyBorder="1" applyAlignment="1" applyProtection="1">
      <alignment horizontal="center"/>
      <protection hidden="1"/>
    </xf>
    <xf numFmtId="0" fontId="11" fillId="0" borderId="219" xfId="0" applyFont="1" applyFill="1" applyBorder="1" applyAlignment="1" applyProtection="1">
      <alignment horizontal="center"/>
      <protection hidden="1"/>
    </xf>
    <xf numFmtId="9" fontId="41" fillId="0" borderId="108" xfId="6" applyFont="1" applyFill="1" applyBorder="1" applyAlignment="1" applyProtection="1">
      <alignment horizontal="center"/>
      <protection hidden="1"/>
    </xf>
    <xf numFmtId="10" fontId="11" fillId="0" borderId="60" xfId="0" applyNumberFormat="1" applyFont="1" applyFill="1" applyBorder="1" applyAlignment="1" applyProtection="1">
      <alignment horizontal="center"/>
      <protection hidden="1"/>
    </xf>
    <xf numFmtId="167" fontId="11" fillId="0" borderId="220" xfId="0" applyNumberFormat="1" applyFont="1" applyFill="1" applyBorder="1" applyAlignment="1" applyProtection="1">
      <alignment horizontal="center"/>
      <protection hidden="1"/>
    </xf>
    <xf numFmtId="2" fontId="0" fillId="0" borderId="0" xfId="6" applyNumberFormat="1" applyFont="1" applyBorder="1" applyAlignment="1" applyProtection="1">
      <alignment horizontal="center"/>
      <protection hidden="1"/>
    </xf>
    <xf numFmtId="2" fontId="0" fillId="0" borderId="0" xfId="6" applyNumberFormat="1" applyFont="1" applyFill="1" applyBorder="1" applyAlignment="1" applyProtection="1">
      <alignment horizontal="center"/>
      <protection hidden="1"/>
    </xf>
    <xf numFmtId="0" fontId="32" fillId="4" borderId="88" xfId="0" applyFont="1" applyFill="1" applyBorder="1" applyAlignment="1" applyProtection="1">
      <alignment horizontal="center" vertical="center" wrapText="1"/>
    </xf>
    <xf numFmtId="0" fontId="32" fillId="4" borderId="89" xfId="0" applyFont="1" applyFill="1" applyBorder="1" applyAlignment="1" applyProtection="1">
      <alignment horizontal="center" vertical="center" wrapText="1"/>
    </xf>
    <xf numFmtId="0" fontId="32" fillId="4" borderId="139" xfId="0" applyFont="1" applyFill="1" applyBorder="1" applyAlignment="1" applyProtection="1">
      <alignment horizontal="center" vertical="center" wrapText="1"/>
    </xf>
    <xf numFmtId="0" fontId="32" fillId="4" borderId="85" xfId="0" applyFont="1" applyFill="1" applyBorder="1" applyAlignment="1" applyProtection="1">
      <alignment horizontal="center" vertical="center" wrapText="1"/>
    </xf>
    <xf numFmtId="0" fontId="32" fillId="4" borderId="86" xfId="0" applyFont="1" applyFill="1" applyBorder="1" applyAlignment="1" applyProtection="1">
      <alignment horizontal="center" vertical="center" wrapText="1"/>
    </xf>
    <xf numFmtId="0" fontId="32" fillId="4" borderId="130" xfId="0" applyFont="1" applyFill="1" applyBorder="1" applyAlignment="1" applyProtection="1">
      <alignment horizontal="center" vertical="center" wrapText="1"/>
    </xf>
    <xf numFmtId="0" fontId="32" fillId="4" borderId="149" xfId="0" applyFont="1" applyFill="1" applyBorder="1" applyAlignment="1" applyProtection="1">
      <alignment horizontal="center" vertical="center" wrapText="1"/>
    </xf>
    <xf numFmtId="0" fontId="32" fillId="4" borderId="80" xfId="0" applyFont="1" applyFill="1" applyBorder="1" applyAlignment="1" applyProtection="1">
      <alignment horizontal="center" vertical="center" wrapText="1"/>
    </xf>
    <xf numFmtId="0" fontId="32" fillId="4" borderId="81" xfId="0" applyFont="1" applyFill="1" applyBorder="1" applyAlignment="1" applyProtection="1">
      <alignment horizontal="center" vertical="center" wrapText="1"/>
    </xf>
    <xf numFmtId="165" fontId="0" fillId="0" borderId="247" xfId="0" applyNumberFormat="1" applyBorder="1" applyAlignment="1" applyProtection="1">
      <alignment horizontal="center" vertical="center" wrapText="1"/>
      <protection hidden="1"/>
    </xf>
    <xf numFmtId="165" fontId="39" fillId="0" borderId="0" xfId="0" applyNumberFormat="1" applyFont="1" applyAlignment="1" applyProtection="1">
      <alignment horizontal="center" vertical="center" wrapText="1"/>
      <protection hidden="1"/>
    </xf>
    <xf numFmtId="44" fontId="0" fillId="0" borderId="247" xfId="0" applyNumberFormat="1" applyBorder="1" applyAlignment="1" applyProtection="1">
      <alignment horizontal="center" vertical="center" wrapText="1"/>
      <protection hidden="1"/>
    </xf>
    <xf numFmtId="44" fontId="39" fillId="0" borderId="0" xfId="0" applyNumberFormat="1" applyFont="1" applyAlignment="1" applyProtection="1">
      <alignment horizontal="center" vertical="center" wrapText="1"/>
      <protection hidden="1"/>
    </xf>
    <xf numFmtId="44" fontId="0" fillId="0" borderId="0" xfId="0" applyNumberFormat="1" applyBorder="1" applyAlignment="1" applyProtection="1">
      <alignment horizontal="center"/>
      <protection hidden="1"/>
    </xf>
    <xf numFmtId="44" fontId="0" fillId="0" borderId="0" xfId="6" applyNumberFormat="1" applyFont="1" applyFill="1" applyBorder="1" applyAlignment="1" applyProtection="1">
      <alignment horizontal="center"/>
      <protection hidden="1"/>
    </xf>
    <xf numFmtId="44" fontId="0" fillId="0" borderId="0" xfId="0" applyNumberFormat="1" applyAlignment="1" applyProtection="1">
      <alignment horizontal="center"/>
      <protection hidden="1"/>
    </xf>
    <xf numFmtId="165" fontId="2" fillId="3" borderId="343" xfId="2" applyNumberFormat="1" applyFont="1" applyFill="1" applyBorder="1" applyAlignment="1" applyProtection="1">
      <alignment horizontal="center" vertical="center"/>
      <protection locked="0" hidden="1"/>
    </xf>
    <xf numFmtId="165" fontId="31" fillId="14" borderId="81" xfId="2" applyNumberFormat="1" applyFont="1" applyFill="1" applyBorder="1" applyAlignment="1" applyProtection="1">
      <alignment horizontal="center" vertical="center"/>
      <protection hidden="1"/>
    </xf>
    <xf numFmtId="165" fontId="31" fillId="14" borderId="89" xfId="2" applyNumberFormat="1" applyFont="1" applyFill="1" applyBorder="1" applyAlignment="1" applyProtection="1">
      <alignment horizontal="center" vertical="center"/>
      <protection hidden="1"/>
    </xf>
    <xf numFmtId="165" fontId="31" fillId="14" borderId="165" xfId="2" applyNumberFormat="1" applyFont="1" applyFill="1" applyBorder="1" applyAlignment="1" applyProtection="1">
      <alignment horizontal="center" vertical="center"/>
      <protection hidden="1"/>
    </xf>
    <xf numFmtId="165" fontId="22" fillId="4" borderId="0" xfId="0" applyNumberFormat="1" applyFont="1" applyFill="1" applyBorder="1" applyAlignment="1" applyProtection="1">
      <alignment horizontal="center" vertical="center" wrapText="1"/>
      <protection hidden="1"/>
    </xf>
    <xf numFmtId="165" fontId="31" fillId="14" borderId="89" xfId="2" applyNumberFormat="1" applyFont="1" applyFill="1" applyBorder="1" applyAlignment="1" applyProtection="1">
      <alignment horizontal="center" vertical="center"/>
      <protection locked="0" hidden="1"/>
    </xf>
    <xf numFmtId="165" fontId="0" fillId="0" borderId="0" xfId="0" applyNumberFormat="1" applyBorder="1" applyProtection="1">
      <protection hidden="1"/>
    </xf>
    <xf numFmtId="165" fontId="0" fillId="0" borderId="0" xfId="6" applyNumberFormat="1" applyFont="1" applyFill="1" applyAlignment="1" applyProtection="1">
      <alignment horizontal="right"/>
      <protection hidden="1"/>
    </xf>
    <xf numFmtId="165" fontId="0" fillId="0" borderId="26" xfId="0" applyNumberFormat="1" applyBorder="1" applyProtection="1">
      <protection hidden="1"/>
    </xf>
    <xf numFmtId="165" fontId="0" fillId="0" borderId="68" xfId="0" applyNumberFormat="1" applyBorder="1" applyAlignment="1" applyProtection="1">
      <alignment horizontal="center" vertical="center" wrapText="1"/>
      <protection hidden="1"/>
    </xf>
    <xf numFmtId="165" fontId="39" fillId="0" borderId="0" xfId="0" applyNumberFormat="1" applyFont="1" applyAlignment="1" applyProtection="1">
      <alignment vertical="center" wrapText="1"/>
      <protection hidden="1"/>
    </xf>
    <xf numFmtId="165" fontId="0" fillId="0" borderId="70" xfId="0" applyNumberFormat="1" applyFont="1" applyBorder="1" applyAlignment="1" applyProtection="1">
      <alignment horizontal="center" vertical="center" wrapText="1"/>
      <protection hidden="1"/>
    </xf>
    <xf numFmtId="165" fontId="0" fillId="0" borderId="75" xfId="0" applyNumberFormat="1" applyFont="1" applyBorder="1" applyAlignment="1" applyProtection="1">
      <alignment horizontal="center" vertical="center" wrapText="1"/>
      <protection hidden="1"/>
    </xf>
    <xf numFmtId="165" fontId="0" fillId="0" borderId="57" xfId="0" applyNumberFormat="1" applyFont="1" applyBorder="1" applyAlignment="1" applyProtection="1">
      <alignment horizontal="center" vertical="center" wrapText="1"/>
      <protection hidden="1"/>
    </xf>
    <xf numFmtId="165" fontId="0" fillId="0" borderId="262" xfId="0" applyNumberFormat="1" applyFont="1" applyBorder="1" applyAlignment="1" applyProtection="1">
      <alignment horizontal="center" vertical="center" wrapText="1"/>
      <protection hidden="1"/>
    </xf>
    <xf numFmtId="165" fontId="31" fillId="14" borderId="140" xfId="2" applyNumberFormat="1" applyFont="1" applyFill="1" applyBorder="1" applyAlignment="1" applyProtection="1">
      <alignment horizontal="center" vertical="center"/>
      <protection locked="0" hidden="1"/>
    </xf>
    <xf numFmtId="165" fontId="0" fillId="0" borderId="5" xfId="0" applyNumberFormat="1" applyBorder="1" applyProtection="1">
      <protection hidden="1"/>
    </xf>
    <xf numFmtId="165" fontId="31" fillId="14" borderId="86" xfId="2" applyNumberFormat="1" applyFont="1" applyFill="1" applyBorder="1" applyAlignment="1" applyProtection="1">
      <alignment horizontal="center" vertical="center"/>
      <protection locked="0" hidden="1"/>
    </xf>
    <xf numFmtId="165" fontId="0" fillId="0" borderId="0" xfId="6" applyNumberFormat="1" applyFont="1" applyFill="1" applyBorder="1" applyAlignment="1" applyProtection="1">
      <alignment horizontal="right"/>
      <protection hidden="1"/>
    </xf>
    <xf numFmtId="165" fontId="39" fillId="0" borderId="26" xfId="0" applyNumberFormat="1" applyFont="1" applyBorder="1" applyAlignment="1" applyProtection="1">
      <alignment horizontal="center" vertical="center" wrapText="1"/>
      <protection hidden="1"/>
    </xf>
    <xf numFmtId="0" fontId="76" fillId="10" borderId="323" xfId="0" applyFont="1" applyFill="1" applyBorder="1" applyAlignment="1" applyProtection="1">
      <alignment horizontal="center" vertical="center" wrapText="1"/>
      <protection hidden="1"/>
    </xf>
    <xf numFmtId="0" fontId="13" fillId="10" borderId="19" xfId="0" applyFont="1" applyFill="1" applyBorder="1" applyAlignment="1" applyProtection="1">
      <alignment horizontal="center" vertical="center" wrapText="1"/>
      <protection hidden="1"/>
    </xf>
    <xf numFmtId="0" fontId="2" fillId="0" borderId="12" xfId="0" applyFont="1" applyBorder="1" applyAlignment="1" applyProtection="1">
      <alignment horizontal="right"/>
      <protection hidden="1"/>
    </xf>
    <xf numFmtId="0" fontId="2" fillId="0" borderId="12" xfId="0" applyFont="1" applyFill="1" applyBorder="1" applyAlignment="1" applyProtection="1">
      <alignment horizontal="right"/>
      <protection hidden="1"/>
    </xf>
    <xf numFmtId="0" fontId="2" fillId="3" borderId="12" xfId="0" applyFont="1" applyFill="1" applyBorder="1" applyAlignment="1" applyProtection="1">
      <alignment horizontal="right"/>
      <protection locked="0" hidden="1"/>
    </xf>
    <xf numFmtId="165" fontId="2" fillId="8" borderId="85" xfId="2" applyNumberFormat="1" applyFont="1" applyFill="1" applyBorder="1" applyAlignment="1" applyProtection="1">
      <alignment horizontal="center" vertical="center" wrapText="1"/>
      <protection hidden="1"/>
    </xf>
    <xf numFmtId="165" fontId="2" fillId="8" borderId="102" xfId="2" applyNumberFormat="1" applyFont="1" applyFill="1" applyBorder="1" applyAlignment="1" applyProtection="1">
      <alignment horizontal="center" vertical="center" wrapText="1"/>
      <protection hidden="1"/>
    </xf>
    <xf numFmtId="165" fontId="2" fillId="8" borderId="88" xfId="2" applyNumberFormat="1" applyFont="1" applyFill="1" applyBorder="1" applyAlignment="1" applyProtection="1">
      <alignment horizontal="center" vertical="center" wrapText="1"/>
      <protection hidden="1"/>
    </xf>
    <xf numFmtId="165" fontId="2" fillId="8" borderId="104" xfId="2" applyNumberFormat="1" applyFont="1" applyFill="1" applyBorder="1" applyAlignment="1" applyProtection="1">
      <alignment horizontal="center" vertical="center" wrapText="1"/>
      <protection hidden="1"/>
    </xf>
    <xf numFmtId="165" fontId="2" fillId="8" borderId="110" xfId="2" applyNumberFormat="1" applyFont="1" applyFill="1" applyBorder="1" applyAlignment="1" applyProtection="1">
      <alignment horizontal="center" vertical="center" wrapText="1"/>
      <protection hidden="1"/>
    </xf>
    <xf numFmtId="1" fontId="39" fillId="0" borderId="25" xfId="0" applyNumberFormat="1" applyFont="1" applyBorder="1" applyAlignment="1" applyProtection="1">
      <alignment horizontal="center" vertical="center" wrapText="1"/>
      <protection hidden="1"/>
    </xf>
    <xf numFmtId="1" fontId="39" fillId="0" borderId="26" xfId="0" applyNumberFormat="1" applyFont="1" applyBorder="1" applyAlignment="1" applyProtection="1">
      <alignment horizontal="center" vertical="center" wrapText="1"/>
      <protection hidden="1"/>
    </xf>
    <xf numFmtId="1" fontId="39" fillId="0" borderId="27" xfId="0" applyNumberFormat="1" applyFont="1" applyBorder="1" applyAlignment="1" applyProtection="1">
      <alignment horizontal="center" vertical="center" wrapText="1"/>
      <protection hidden="1"/>
    </xf>
    <xf numFmtId="165" fontId="2" fillId="8" borderId="118" xfId="2" applyNumberFormat="1" applyFont="1" applyFill="1" applyBorder="1" applyAlignment="1" applyProtection="1">
      <alignment horizontal="center" vertical="center" wrapText="1"/>
      <protection hidden="1"/>
    </xf>
    <xf numFmtId="1" fontId="39" fillId="0" borderId="14" xfId="0" applyNumberFormat="1" applyFont="1" applyBorder="1" applyAlignment="1" applyProtection="1">
      <alignment horizontal="center" vertical="center" wrapText="1"/>
      <protection hidden="1"/>
    </xf>
    <xf numFmtId="1" fontId="39" fillId="0" borderId="15" xfId="0" applyNumberFormat="1" applyFont="1" applyBorder="1" applyAlignment="1" applyProtection="1">
      <alignment horizontal="center" vertical="center" wrapText="1"/>
      <protection hidden="1"/>
    </xf>
    <xf numFmtId="2" fontId="28" fillId="0" borderId="65" xfId="0" applyNumberFormat="1" applyFont="1" applyBorder="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1" fontId="39" fillId="0" borderId="0" xfId="0" applyNumberFormat="1" applyFont="1" applyAlignment="1" applyProtection="1">
      <alignment horizontal="center" vertical="center" wrapText="1"/>
      <protection hidden="1"/>
    </xf>
    <xf numFmtId="165" fontId="2" fillId="8" borderId="80" xfId="2" applyNumberFormat="1" applyFont="1" applyFill="1" applyBorder="1" applyAlignment="1" applyProtection="1">
      <alignment horizontal="center" vertical="center" wrapText="1"/>
      <protection hidden="1"/>
    </xf>
    <xf numFmtId="165" fontId="2" fillId="8" borderId="100" xfId="2" applyNumberFormat="1" applyFont="1" applyFill="1" applyBorder="1" applyAlignment="1" applyProtection="1">
      <alignment horizontal="center" vertical="center" wrapText="1"/>
      <protection hidden="1"/>
    </xf>
    <xf numFmtId="165" fontId="2" fillId="8" borderId="139" xfId="2" applyNumberFormat="1" applyFont="1" applyFill="1" applyBorder="1" applyAlignment="1" applyProtection="1">
      <alignment horizontal="center" vertical="center" wrapText="1"/>
      <protection hidden="1"/>
    </xf>
    <xf numFmtId="165" fontId="2" fillId="8" borderId="237" xfId="2" applyNumberFormat="1" applyFont="1" applyFill="1" applyBorder="1" applyAlignment="1" applyProtection="1">
      <alignment horizontal="center" vertical="center" wrapText="1"/>
      <protection hidden="1"/>
    </xf>
    <xf numFmtId="0" fontId="2" fillId="0" borderId="75" xfId="0" applyFont="1" applyBorder="1" applyAlignment="1" applyProtection="1">
      <alignment horizontal="center" vertical="center" wrapText="1"/>
      <protection hidden="1"/>
    </xf>
    <xf numFmtId="0" fontId="28" fillId="0" borderId="65" xfId="0" applyFont="1" applyBorder="1" applyAlignment="1" applyProtection="1">
      <alignment horizontal="center" vertical="center" wrapText="1"/>
      <protection hidden="1"/>
    </xf>
    <xf numFmtId="0" fontId="23" fillId="8" borderId="5" xfId="0" applyFont="1" applyFill="1" applyBorder="1" applyAlignment="1" applyProtection="1">
      <alignment vertical="center"/>
      <protection hidden="1"/>
    </xf>
    <xf numFmtId="0" fontId="23" fillId="8" borderId="6" xfId="0" applyFont="1" applyFill="1" applyBorder="1" applyAlignment="1" applyProtection="1">
      <alignment vertical="center"/>
      <protection hidden="1"/>
    </xf>
    <xf numFmtId="0" fontId="23" fillId="8" borderId="0" xfId="0" applyFont="1" applyFill="1" applyAlignment="1" applyProtection="1">
      <alignment vertical="center"/>
      <protection hidden="1"/>
    </xf>
    <xf numFmtId="0" fontId="23" fillId="8" borderId="15" xfId="0" applyFont="1" applyFill="1" applyBorder="1" applyAlignment="1" applyProtection="1">
      <alignment vertical="center"/>
      <protection hidden="1"/>
    </xf>
    <xf numFmtId="0" fontId="23" fillId="8" borderId="60" xfId="0" applyFont="1" applyFill="1" applyBorder="1" applyAlignment="1" applyProtection="1">
      <alignment vertical="center"/>
      <protection hidden="1"/>
    </xf>
    <xf numFmtId="0" fontId="23" fillId="8" borderId="61" xfId="0" applyFont="1" applyFill="1" applyBorder="1" applyAlignment="1" applyProtection="1">
      <alignment vertical="center"/>
      <protection hidden="1"/>
    </xf>
    <xf numFmtId="0" fontId="0" fillId="0" borderId="0" xfId="0" applyAlignment="1" applyProtection="1">
      <alignment horizontal="center" vertical="center"/>
    </xf>
    <xf numFmtId="0" fontId="0" fillId="0" borderId="0" xfId="0" applyProtection="1"/>
    <xf numFmtId="0" fontId="0" fillId="0" borderId="10" xfId="0" applyBorder="1" applyProtection="1">
      <protection hidden="1"/>
    </xf>
    <xf numFmtId="0" fontId="0" fillId="0" borderId="14" xfId="0" applyBorder="1" applyAlignment="1" applyProtection="1">
      <alignment horizontal="center" vertical="center"/>
    </xf>
    <xf numFmtId="0" fontId="28" fillId="0" borderId="0" xfId="0" applyFont="1" applyAlignment="1" applyProtection="1">
      <alignment horizontal="center" vertical="center" wrapText="1"/>
    </xf>
    <xf numFmtId="0" fontId="28" fillId="0" borderId="0" xfId="0" applyFont="1" applyAlignment="1" applyProtection="1">
      <alignment horizontal="center" vertical="center"/>
    </xf>
    <xf numFmtId="0" fontId="0" fillId="0" borderId="0" xfId="0" applyAlignment="1" applyProtection="1">
      <alignment horizontal="center" vertical="center" wrapText="1"/>
    </xf>
    <xf numFmtId="0" fontId="59" fillId="0" borderId="0" xfId="0" applyFont="1" applyAlignment="1" applyProtection="1">
      <alignment horizontal="center" vertical="center"/>
    </xf>
    <xf numFmtId="0" fontId="59" fillId="0" borderId="0" xfId="0" applyFont="1" applyAlignment="1" applyProtection="1"/>
    <xf numFmtId="0" fontId="25" fillId="14" borderId="65" xfId="0" applyFont="1" applyFill="1" applyBorder="1" applyAlignment="1" applyProtection="1">
      <alignment horizontal="center" vertical="center" wrapText="1"/>
      <protection hidden="1"/>
    </xf>
    <xf numFmtId="166" fontId="25" fillId="14" borderId="65" xfId="2" applyNumberFormat="1" applyFont="1" applyFill="1" applyBorder="1" applyAlignment="1" applyProtection="1">
      <alignment horizontal="center" vertical="center" wrapText="1"/>
      <protection hidden="1"/>
    </xf>
    <xf numFmtId="1" fontId="29" fillId="14" borderId="123" xfId="0" applyNumberFormat="1" applyFont="1" applyFill="1" applyBorder="1" applyAlignment="1" applyProtection="1">
      <alignment horizontal="center" wrapText="1"/>
      <protection hidden="1"/>
    </xf>
    <xf numFmtId="0" fontId="30" fillId="14" borderId="124" xfId="0" applyFont="1" applyFill="1" applyBorder="1" applyAlignment="1" applyProtection="1">
      <alignment horizontal="left" wrapText="1"/>
    </xf>
    <xf numFmtId="0" fontId="31" fillId="14" borderId="152" xfId="0" applyFont="1" applyFill="1" applyBorder="1" applyAlignment="1" applyProtection="1">
      <alignment horizontal="center"/>
      <protection hidden="1"/>
    </xf>
    <xf numFmtId="0" fontId="31" fillId="14" borderId="80" xfId="0" applyFont="1" applyFill="1" applyBorder="1" applyAlignment="1" applyProtection="1">
      <alignment horizontal="center"/>
      <protection hidden="1"/>
    </xf>
    <xf numFmtId="0" fontId="31" fillId="14" borderId="80" xfId="0" quotePrefix="1" applyFont="1" applyFill="1" applyBorder="1" applyAlignment="1" applyProtection="1">
      <alignment horizontal="center"/>
      <protection hidden="1"/>
    </xf>
    <xf numFmtId="2" fontId="31" fillId="14" borderId="80" xfId="0" applyNumberFormat="1" applyFont="1" applyFill="1" applyBorder="1" applyAlignment="1" applyProtection="1">
      <alignment horizontal="center"/>
      <protection hidden="1"/>
    </xf>
    <xf numFmtId="0" fontId="29" fillId="14" borderId="126" xfId="0" applyFont="1" applyFill="1" applyBorder="1" applyAlignment="1" applyProtection="1">
      <alignment horizontal="center" wrapText="1"/>
    </xf>
    <xf numFmtId="0" fontId="30" fillId="14" borderId="127" xfId="0" applyFont="1" applyFill="1" applyBorder="1" applyAlignment="1" applyProtection="1">
      <alignment horizontal="left" wrapText="1"/>
    </xf>
    <xf numFmtId="0" fontId="31" fillId="14" borderId="151" xfId="0" applyFont="1" applyFill="1" applyBorder="1" applyAlignment="1" applyProtection="1">
      <alignment horizontal="center"/>
      <protection hidden="1"/>
    </xf>
    <xf numFmtId="0" fontId="31" fillId="14" borderId="88" xfId="0" applyFont="1" applyFill="1" applyBorder="1" applyAlignment="1" applyProtection="1">
      <alignment horizontal="center"/>
      <protection hidden="1"/>
    </xf>
    <xf numFmtId="0" fontId="31" fillId="14" borderId="88" xfId="0" quotePrefix="1" applyFont="1" applyFill="1" applyBorder="1" applyAlignment="1" applyProtection="1">
      <alignment horizontal="center"/>
      <protection hidden="1"/>
    </xf>
    <xf numFmtId="2" fontId="31" fillId="14" borderId="88" xfId="0" applyNumberFormat="1" applyFont="1" applyFill="1" applyBorder="1" applyAlignment="1" applyProtection="1">
      <alignment horizontal="center"/>
      <protection hidden="1"/>
    </xf>
    <xf numFmtId="0" fontId="29" fillId="14" borderId="126" xfId="0" applyFont="1" applyFill="1" applyBorder="1" applyAlignment="1" applyProtection="1">
      <alignment horizontal="center"/>
    </xf>
    <xf numFmtId="16" fontId="31" fillId="14" borderId="88" xfId="0" quotePrefix="1" applyNumberFormat="1" applyFont="1" applyFill="1" applyBorder="1" applyAlignment="1" applyProtection="1">
      <alignment horizontal="center"/>
      <protection hidden="1"/>
    </xf>
    <xf numFmtId="2" fontId="33" fillId="14" borderId="88" xfId="0" applyNumberFormat="1" applyFont="1" applyFill="1" applyBorder="1" applyAlignment="1" applyProtection="1">
      <alignment horizontal="center"/>
      <protection hidden="1"/>
    </xf>
    <xf numFmtId="1" fontId="29" fillId="14" borderId="126" xfId="0" applyNumberFormat="1" applyFont="1" applyFill="1" applyBorder="1" applyAlignment="1" applyProtection="1">
      <alignment horizontal="center"/>
      <protection hidden="1"/>
    </xf>
    <xf numFmtId="0" fontId="33" fillId="14" borderId="151" xfId="0" applyFont="1" applyFill="1" applyBorder="1" applyAlignment="1" applyProtection="1">
      <alignment horizontal="center"/>
      <protection hidden="1"/>
    </xf>
    <xf numFmtId="0" fontId="33" fillId="14" borderId="88" xfId="0" applyFont="1" applyFill="1" applyBorder="1" applyAlignment="1" applyProtection="1">
      <alignment horizontal="center"/>
      <protection hidden="1"/>
    </xf>
    <xf numFmtId="16" fontId="33" fillId="14" borderId="88" xfId="0" quotePrefix="1" applyNumberFormat="1" applyFont="1" applyFill="1" applyBorder="1" applyAlignment="1" applyProtection="1">
      <alignment horizontal="center"/>
      <protection hidden="1"/>
    </xf>
    <xf numFmtId="167" fontId="35" fillId="14" borderId="127" xfId="5" applyFont="1" applyFill="1" applyBorder="1" applyAlignment="1" applyProtection="1">
      <alignment wrapText="1"/>
      <protection hidden="1"/>
    </xf>
    <xf numFmtId="1" fontId="29" fillId="14" borderId="126" xfId="0" applyNumberFormat="1" applyFont="1" applyFill="1" applyBorder="1" applyAlignment="1" applyProtection="1">
      <alignment horizontal="center" wrapText="1"/>
      <protection hidden="1"/>
    </xf>
    <xf numFmtId="1" fontId="29" fillId="14" borderId="231" xfId="0" applyNumberFormat="1" applyFont="1" applyFill="1" applyBorder="1" applyAlignment="1" applyProtection="1">
      <alignment horizontal="center"/>
      <protection hidden="1"/>
    </xf>
    <xf numFmtId="167" fontId="35" fillId="14" borderId="235" xfId="5" applyFont="1" applyFill="1" applyBorder="1" applyAlignment="1" applyProtection="1">
      <alignment wrapText="1"/>
      <protection hidden="1"/>
    </xf>
    <xf numFmtId="0" fontId="31" fillId="14" borderId="166" xfId="0" applyFont="1" applyFill="1" applyBorder="1" applyAlignment="1" applyProtection="1">
      <alignment horizontal="center"/>
      <protection hidden="1"/>
    </xf>
    <xf numFmtId="0" fontId="31" fillId="14" borderId="110" xfId="0" applyFont="1" applyFill="1" applyBorder="1" applyAlignment="1" applyProtection="1">
      <alignment horizontal="center"/>
      <protection hidden="1"/>
    </xf>
    <xf numFmtId="16" fontId="31" fillId="14" borderId="110" xfId="0" quotePrefix="1" applyNumberFormat="1" applyFont="1" applyFill="1" applyBorder="1" applyAlignment="1" applyProtection="1">
      <alignment horizontal="center"/>
      <protection hidden="1"/>
    </xf>
    <xf numFmtId="2" fontId="31" fillId="14" borderId="110" xfId="0" applyNumberFormat="1" applyFont="1" applyFill="1" applyBorder="1" applyAlignment="1" applyProtection="1">
      <alignment horizontal="center"/>
      <protection hidden="1"/>
    </xf>
    <xf numFmtId="2" fontId="33" fillId="14" borderId="110" xfId="0" applyNumberFormat="1" applyFont="1" applyFill="1" applyBorder="1" applyAlignment="1" applyProtection="1">
      <alignment horizontal="center"/>
      <protection hidden="1"/>
    </xf>
    <xf numFmtId="1" fontId="28" fillId="0" borderId="59" xfId="0" applyNumberFormat="1" applyFont="1" applyBorder="1" applyAlignment="1" applyProtection="1">
      <alignment horizontal="center" vertical="center" wrapText="1"/>
      <protection hidden="1"/>
    </xf>
    <xf numFmtId="167" fontId="36" fillId="0" borderId="60" xfId="5" applyFont="1" applyBorder="1" applyAlignment="1" applyProtection="1">
      <alignment vertical="center"/>
      <protection hidden="1"/>
    </xf>
    <xf numFmtId="0" fontId="31" fillId="0" borderId="60" xfId="0" applyFont="1" applyBorder="1" applyAlignment="1" applyProtection="1">
      <alignment horizontal="center" vertical="center"/>
      <protection hidden="1"/>
    </xf>
    <xf numFmtId="165" fontId="31" fillId="0" borderId="60" xfId="1" applyNumberFormat="1" applyFont="1" applyFill="1" applyBorder="1" applyAlignment="1" applyProtection="1">
      <alignment horizontal="center" vertical="center"/>
      <protection hidden="1"/>
    </xf>
    <xf numFmtId="0" fontId="32" fillId="3" borderId="152" xfId="0" applyFont="1" applyFill="1" applyBorder="1" applyAlignment="1" applyProtection="1">
      <alignment horizontal="center" vertical="center" wrapText="1"/>
      <protection locked="0" hidden="1"/>
    </xf>
    <xf numFmtId="0" fontId="32" fillId="3" borderId="151" xfId="0" applyFont="1" applyFill="1" applyBorder="1" applyAlignment="1" applyProtection="1">
      <alignment horizontal="center" vertical="center" wrapText="1"/>
      <protection locked="0" hidden="1"/>
    </xf>
    <xf numFmtId="0" fontId="32" fillId="3" borderId="166" xfId="0" applyFont="1" applyFill="1" applyBorder="1" applyAlignment="1" applyProtection="1">
      <alignment horizontal="center" vertical="center" wrapText="1"/>
      <protection locked="0" hidden="1"/>
    </xf>
    <xf numFmtId="0" fontId="32" fillId="3" borderId="110" xfId="0" applyFont="1" applyFill="1" applyBorder="1" applyAlignment="1" applyProtection="1">
      <alignment horizontal="center" vertical="center" wrapText="1"/>
      <protection locked="0" hidden="1"/>
    </xf>
    <xf numFmtId="0" fontId="32" fillId="3" borderId="165" xfId="0" applyFont="1" applyFill="1" applyBorder="1" applyAlignment="1" applyProtection="1">
      <alignment horizontal="center" vertical="center" wrapText="1"/>
      <protection locked="0" hidden="1"/>
    </xf>
    <xf numFmtId="0" fontId="25" fillId="14" borderId="95" xfId="0" applyFont="1" applyFill="1" applyBorder="1" applyAlignment="1" applyProtection="1">
      <alignment horizontal="center" vertical="center" wrapText="1"/>
      <protection hidden="1"/>
    </xf>
    <xf numFmtId="166" fontId="25" fillId="14" borderId="95" xfId="2" applyNumberFormat="1" applyFont="1" applyFill="1" applyBorder="1" applyAlignment="1" applyProtection="1">
      <alignment horizontal="center" vertical="center" wrapText="1"/>
      <protection hidden="1"/>
    </xf>
    <xf numFmtId="0" fontId="31" fillId="14" borderId="153" xfId="0" applyFont="1" applyFill="1" applyBorder="1" applyProtection="1"/>
    <xf numFmtId="0" fontId="31" fillId="14" borderId="157" xfId="0" applyFont="1" applyFill="1" applyBorder="1" applyProtection="1"/>
    <xf numFmtId="0" fontId="31" fillId="14" borderId="152" xfId="0" applyFont="1" applyFill="1" applyBorder="1" applyAlignment="1" applyProtection="1">
      <alignment horizontal="center"/>
    </xf>
    <xf numFmtId="0" fontId="31" fillId="14" borderId="80" xfId="0" applyFont="1" applyFill="1" applyBorder="1" applyAlignment="1" applyProtection="1">
      <alignment horizontal="center"/>
    </xf>
    <xf numFmtId="0" fontId="31" fillId="14" borderId="126" xfId="0" applyFont="1" applyFill="1" applyBorder="1" applyProtection="1"/>
    <xf numFmtId="0" fontId="31" fillId="14" borderId="127" xfId="0" applyFont="1" applyFill="1" applyBorder="1" applyProtection="1"/>
    <xf numFmtId="0" fontId="31" fillId="14" borderId="151" xfId="0" applyFont="1" applyFill="1" applyBorder="1" applyAlignment="1" applyProtection="1">
      <alignment horizontal="center"/>
    </xf>
    <xf numFmtId="0" fontId="31" fillId="14" borderId="88" xfId="0" applyFont="1" applyFill="1" applyBorder="1" applyAlignment="1" applyProtection="1">
      <alignment horizontal="center"/>
    </xf>
    <xf numFmtId="0" fontId="31" fillId="14" borderId="231" xfId="0" applyFont="1" applyFill="1" applyBorder="1" applyProtection="1"/>
    <xf numFmtId="0" fontId="31" fillId="14" borderId="235" xfId="0" applyFont="1" applyFill="1" applyBorder="1" applyProtection="1"/>
    <xf numFmtId="0" fontId="31" fillId="14" borderId="166" xfId="0" applyFont="1" applyFill="1" applyBorder="1" applyAlignment="1" applyProtection="1">
      <alignment horizontal="center"/>
    </xf>
    <xf numFmtId="0" fontId="31" fillId="14" borderId="110" xfId="0" applyFont="1" applyFill="1" applyBorder="1" applyAlignment="1" applyProtection="1">
      <alignment horizontal="center"/>
    </xf>
    <xf numFmtId="0" fontId="2" fillId="8" borderId="88" xfId="2" applyNumberFormat="1" applyFont="1" applyFill="1" applyBorder="1" applyAlignment="1" applyProtection="1">
      <alignment horizontal="center" vertical="center" wrapText="1"/>
      <protection locked="0" hidden="1"/>
    </xf>
    <xf numFmtId="0" fontId="6" fillId="0" borderId="113" xfId="0" applyFont="1" applyBorder="1" applyProtection="1">
      <protection locked="0" hidden="1"/>
    </xf>
    <xf numFmtId="0" fontId="0" fillId="0" borderId="75" xfId="0" applyBorder="1" applyProtection="1">
      <protection locked="0" hidden="1"/>
    </xf>
    <xf numFmtId="0" fontId="0" fillId="0" borderId="114" xfId="0" applyBorder="1" applyProtection="1">
      <protection locked="0" hidden="1"/>
    </xf>
    <xf numFmtId="0" fontId="0" fillId="0" borderId="55" xfId="0" applyBorder="1" applyProtection="1">
      <protection locked="0" hidden="1"/>
    </xf>
    <xf numFmtId="0" fontId="0" fillId="0" borderId="115" xfId="0" applyBorder="1" applyProtection="1">
      <protection locked="0" hidden="1"/>
    </xf>
    <xf numFmtId="0" fontId="0" fillId="0" borderId="59" xfId="0" applyBorder="1" applyProtection="1">
      <protection locked="0" hidden="1"/>
    </xf>
    <xf numFmtId="0" fontId="0" fillId="0" borderId="60" xfId="0" applyBorder="1" applyProtection="1">
      <protection locked="0" hidden="1"/>
    </xf>
    <xf numFmtId="0" fontId="0" fillId="0" borderId="116" xfId="0" applyBorder="1" applyProtection="1">
      <protection locked="0" hidden="1"/>
    </xf>
    <xf numFmtId="44" fontId="25" fillId="14" borderId="95" xfId="2" applyFont="1" applyFill="1" applyBorder="1" applyAlignment="1" applyProtection="1">
      <alignment horizontal="center" vertical="center" wrapText="1"/>
      <protection hidden="1"/>
    </xf>
    <xf numFmtId="1" fontId="28" fillId="14" borderId="117" xfId="0" applyNumberFormat="1" applyFont="1" applyFill="1" applyBorder="1" applyAlignment="1" applyProtection="1">
      <alignment horizontal="center" vertical="center" wrapText="1"/>
      <protection hidden="1"/>
    </xf>
    <xf numFmtId="167" fontId="36" fillId="15" borderId="163" xfId="5" applyFont="1" applyFill="1" applyBorder="1" applyAlignment="1" applyProtection="1">
      <alignment vertical="center"/>
      <protection hidden="1"/>
    </xf>
    <xf numFmtId="0" fontId="31" fillId="14" borderId="152" xfId="0" applyFont="1" applyFill="1" applyBorder="1" applyAlignment="1" applyProtection="1">
      <alignment horizontal="center" vertical="center"/>
      <protection hidden="1"/>
    </xf>
    <xf numFmtId="0" fontId="31" fillId="14" borderId="80" xfId="0" applyFont="1" applyFill="1" applyBorder="1" applyAlignment="1" applyProtection="1">
      <alignment horizontal="center" vertical="center"/>
      <protection hidden="1"/>
    </xf>
    <xf numFmtId="2" fontId="31" fillId="14" borderId="80" xfId="0" applyNumberFormat="1" applyFont="1" applyFill="1" applyBorder="1" applyAlignment="1" applyProtection="1">
      <alignment horizontal="center" vertical="center"/>
      <protection hidden="1"/>
    </xf>
    <xf numFmtId="1" fontId="28" fillId="14" borderId="126" xfId="0" applyNumberFormat="1" applyFont="1" applyFill="1" applyBorder="1" applyAlignment="1" applyProtection="1">
      <alignment horizontal="center" vertical="center" wrapText="1"/>
      <protection hidden="1"/>
    </xf>
    <xf numFmtId="167" fontId="36" fillId="15" borderId="127" xfId="5" applyFont="1" applyFill="1" applyBorder="1" applyAlignment="1" applyProtection="1">
      <alignment vertical="center"/>
      <protection hidden="1"/>
    </xf>
    <xf numFmtId="0" fontId="31" fillId="14" borderId="151" xfId="0" applyFont="1" applyFill="1" applyBorder="1" applyAlignment="1" applyProtection="1">
      <alignment horizontal="center" vertical="center"/>
      <protection hidden="1"/>
    </xf>
    <xf numFmtId="0" fontId="31" fillId="14" borderId="88" xfId="0" applyFont="1" applyFill="1" applyBorder="1" applyAlignment="1" applyProtection="1">
      <alignment horizontal="center" vertical="center"/>
      <protection hidden="1"/>
    </xf>
    <xf numFmtId="2" fontId="31" fillId="14" borderId="88" xfId="0" applyNumberFormat="1" applyFont="1" applyFill="1" applyBorder="1" applyAlignment="1" applyProtection="1">
      <alignment horizontal="center" vertical="center"/>
      <protection hidden="1"/>
    </xf>
    <xf numFmtId="1" fontId="28" fillId="14" borderId="126" xfId="0" applyNumberFormat="1" applyFont="1" applyFill="1" applyBorder="1" applyAlignment="1" applyProtection="1">
      <alignment horizontal="center" vertical="center"/>
      <protection hidden="1"/>
    </xf>
    <xf numFmtId="1" fontId="28" fillId="14" borderId="231" xfId="0" applyNumberFormat="1" applyFont="1" applyFill="1" applyBorder="1" applyAlignment="1" applyProtection="1">
      <alignment horizontal="center" vertical="center" wrapText="1"/>
      <protection hidden="1"/>
    </xf>
    <xf numFmtId="167" fontId="36" fillId="15" borderId="235" xfId="5" applyFont="1" applyFill="1" applyBorder="1" applyAlignment="1" applyProtection="1">
      <alignment vertical="center"/>
      <protection hidden="1"/>
    </xf>
    <xf numFmtId="0" fontId="31" fillId="14" borderId="166" xfId="0" applyFont="1" applyFill="1" applyBorder="1" applyAlignment="1" applyProtection="1">
      <alignment horizontal="center" vertical="center"/>
      <protection hidden="1"/>
    </xf>
    <xf numFmtId="0" fontId="31" fillId="14" borderId="110" xfId="0" applyFont="1" applyFill="1" applyBorder="1" applyAlignment="1" applyProtection="1">
      <alignment horizontal="center" vertical="center"/>
      <protection hidden="1"/>
    </xf>
    <xf numFmtId="2" fontId="31" fillId="14" borderId="110" xfId="0" applyNumberFormat="1" applyFont="1" applyFill="1" applyBorder="1" applyAlignment="1" applyProtection="1">
      <alignment horizontal="center" vertical="center"/>
      <protection hidden="1"/>
    </xf>
    <xf numFmtId="44" fontId="25" fillId="14" borderId="65" xfId="2" applyFont="1" applyFill="1" applyBorder="1" applyAlignment="1" applyProtection="1">
      <alignment horizontal="center" vertical="center" wrapText="1"/>
      <protection hidden="1"/>
    </xf>
    <xf numFmtId="1" fontId="28" fillId="14" borderId="153" xfId="0" applyNumberFormat="1" applyFont="1" applyFill="1" applyBorder="1" applyAlignment="1" applyProtection="1">
      <alignment horizontal="center" vertical="center"/>
      <protection hidden="1"/>
    </xf>
    <xf numFmtId="0" fontId="0" fillId="14" borderId="157" xfId="0" applyFill="1" applyBorder="1" applyAlignment="1" applyProtection="1">
      <alignment horizontal="left" vertical="center" wrapText="1"/>
    </xf>
    <xf numFmtId="2" fontId="31" fillId="14" borderId="152" xfId="0" applyNumberFormat="1" applyFont="1" applyFill="1" applyBorder="1" applyAlignment="1" applyProtection="1">
      <alignment horizontal="center" vertical="center"/>
      <protection hidden="1"/>
    </xf>
    <xf numFmtId="0" fontId="0" fillId="14" borderId="127" xfId="0" applyFill="1" applyBorder="1" applyAlignment="1" applyProtection="1">
      <alignment horizontal="left" vertical="center" wrapText="1"/>
    </xf>
    <xf numFmtId="2" fontId="31" fillId="14" borderId="151" xfId="0" applyNumberFormat="1" applyFont="1" applyFill="1" applyBorder="1" applyAlignment="1" applyProtection="1">
      <alignment horizontal="center" vertical="center"/>
      <protection hidden="1"/>
    </xf>
    <xf numFmtId="1" fontId="28" fillId="14" borderId="231" xfId="0" applyNumberFormat="1" applyFont="1" applyFill="1" applyBorder="1" applyAlignment="1" applyProtection="1">
      <alignment horizontal="center" vertical="center"/>
      <protection hidden="1"/>
    </xf>
    <xf numFmtId="0" fontId="0" fillId="14" borderId="235" xfId="0" applyFill="1" applyBorder="1" applyAlignment="1" applyProtection="1">
      <alignment horizontal="left" vertical="center" wrapText="1"/>
    </xf>
    <xf numFmtId="2" fontId="31" fillId="14" borderId="166" xfId="0" applyNumberFormat="1" applyFont="1" applyFill="1" applyBorder="1" applyAlignment="1" applyProtection="1">
      <alignment horizontal="center" vertical="center"/>
      <protection hidden="1"/>
    </xf>
    <xf numFmtId="1" fontId="28" fillId="0" borderId="25" xfId="0" applyNumberFormat="1" applyFont="1" applyBorder="1" applyAlignment="1" applyProtection="1">
      <alignment horizontal="center" vertical="center" wrapText="1"/>
      <protection hidden="1"/>
    </xf>
    <xf numFmtId="167" fontId="36" fillId="0" borderId="26" xfId="5" applyFont="1" applyBorder="1" applyAlignment="1" applyProtection="1">
      <alignment vertical="center"/>
      <protection hidden="1"/>
    </xf>
    <xf numFmtId="0" fontId="31" fillId="0" borderId="26" xfId="0" applyFont="1" applyBorder="1" applyAlignment="1" applyProtection="1">
      <alignment horizontal="center" vertical="center"/>
      <protection hidden="1"/>
    </xf>
    <xf numFmtId="165" fontId="31" fillId="0" borderId="26" xfId="1" applyNumberFormat="1" applyFont="1" applyFill="1" applyBorder="1" applyAlignment="1" applyProtection="1">
      <alignment horizontal="center" vertical="center"/>
      <protection hidden="1"/>
    </xf>
    <xf numFmtId="1" fontId="28" fillId="14" borderId="153" xfId="0" applyNumberFormat="1" applyFont="1" applyFill="1" applyBorder="1" applyAlignment="1" applyProtection="1">
      <alignment horizontal="center" vertical="center" wrapText="1"/>
      <protection hidden="1"/>
    </xf>
    <xf numFmtId="49" fontId="28" fillId="14" borderId="126" xfId="0" applyNumberFormat="1" applyFont="1" applyFill="1" applyBorder="1" applyAlignment="1" applyProtection="1">
      <alignment horizontal="center" vertical="center"/>
    </xf>
    <xf numFmtId="44" fontId="25" fillId="14" borderId="65" xfId="2" applyNumberFormat="1" applyFont="1" applyFill="1" applyBorder="1" applyAlignment="1" applyProtection="1">
      <alignment horizontal="center" vertical="center" wrapText="1"/>
      <protection hidden="1"/>
    </xf>
    <xf numFmtId="167" fontId="36" fillId="15" borderId="81" xfId="5" applyFont="1" applyFill="1" applyBorder="1" applyAlignment="1" applyProtection="1">
      <alignment vertical="center"/>
      <protection hidden="1"/>
    </xf>
    <xf numFmtId="167" fontId="36" fillId="15" borderId="86" xfId="5" applyFont="1" applyFill="1" applyBorder="1" applyAlignment="1" applyProtection="1">
      <alignment vertical="center"/>
      <protection hidden="1"/>
    </xf>
    <xf numFmtId="167" fontId="36" fillId="15" borderId="89" xfId="5" applyFont="1" applyFill="1" applyBorder="1" applyAlignment="1" applyProtection="1">
      <alignment vertical="center"/>
      <protection hidden="1"/>
    </xf>
    <xf numFmtId="1" fontId="28" fillId="14" borderId="129" xfId="0" applyNumberFormat="1" applyFont="1" applyFill="1" applyBorder="1" applyAlignment="1" applyProtection="1">
      <alignment horizontal="center" vertical="center"/>
      <protection hidden="1"/>
    </xf>
    <xf numFmtId="167" fontId="36" fillId="15" borderId="149" xfId="5" applyFont="1" applyFill="1" applyBorder="1" applyAlignment="1" applyProtection="1">
      <alignment vertical="center"/>
      <protection hidden="1"/>
    </xf>
    <xf numFmtId="0" fontId="31" fillId="14" borderId="150" xfId="0" applyFont="1" applyFill="1" applyBorder="1" applyAlignment="1" applyProtection="1">
      <alignment horizontal="center" vertical="center"/>
      <protection hidden="1"/>
    </xf>
    <xf numFmtId="0" fontId="31" fillId="14" borderId="130" xfId="0" applyFont="1" applyFill="1" applyBorder="1" applyAlignment="1" applyProtection="1">
      <alignment horizontal="center" vertical="center"/>
      <protection hidden="1"/>
    </xf>
    <xf numFmtId="165" fontId="31" fillId="14" borderId="149" xfId="1" applyNumberFormat="1" applyFont="1" applyFill="1" applyBorder="1" applyAlignment="1" applyProtection="1">
      <alignment horizontal="center" vertical="center"/>
      <protection hidden="1"/>
    </xf>
    <xf numFmtId="1" fontId="28" fillId="14" borderId="123" xfId="0" applyNumberFormat="1" applyFont="1" applyFill="1" applyBorder="1" applyAlignment="1" applyProtection="1">
      <alignment horizontal="center" vertical="center" wrapText="1"/>
      <protection hidden="1"/>
    </xf>
    <xf numFmtId="0" fontId="31" fillId="14" borderId="170" xfId="0" applyFont="1" applyFill="1" applyBorder="1" applyAlignment="1" applyProtection="1">
      <alignment horizontal="center" vertical="center"/>
      <protection hidden="1"/>
    </xf>
    <xf numFmtId="0" fontId="31" fillId="14" borderId="85" xfId="0" applyFont="1" applyFill="1" applyBorder="1" applyAlignment="1" applyProtection="1">
      <alignment horizontal="center" vertical="center"/>
      <protection hidden="1"/>
    </xf>
    <xf numFmtId="165" fontId="31" fillId="14" borderId="124" xfId="1" applyNumberFormat="1" applyFont="1" applyFill="1" applyBorder="1" applyAlignment="1" applyProtection="1">
      <alignment horizontal="center" vertical="center"/>
      <protection hidden="1"/>
    </xf>
    <xf numFmtId="165" fontId="31" fillId="14" borderId="127" xfId="1" applyNumberFormat="1" applyFont="1" applyFill="1" applyBorder="1" applyAlignment="1" applyProtection="1">
      <alignment horizontal="center" vertical="center"/>
      <protection hidden="1"/>
    </xf>
    <xf numFmtId="1" fontId="28" fillId="14" borderId="162" xfId="0" applyNumberFormat="1" applyFont="1" applyFill="1" applyBorder="1" applyAlignment="1" applyProtection="1">
      <alignment horizontal="center" vertical="center" wrapText="1"/>
      <protection hidden="1"/>
    </xf>
    <xf numFmtId="167" fontId="36" fillId="15" borderId="140" xfId="5" applyFont="1" applyFill="1" applyBorder="1" applyAlignment="1" applyProtection="1">
      <alignment vertical="center"/>
      <protection hidden="1"/>
    </xf>
    <xf numFmtId="0" fontId="31" fillId="14" borderId="138" xfId="0" applyFont="1" applyFill="1" applyBorder="1" applyAlignment="1" applyProtection="1">
      <alignment horizontal="center" vertical="center"/>
      <protection hidden="1"/>
    </xf>
    <xf numFmtId="0" fontId="31" fillId="14" borderId="139" xfId="0" applyFont="1" applyFill="1" applyBorder="1" applyAlignment="1" applyProtection="1">
      <alignment horizontal="center" vertical="center"/>
      <protection hidden="1"/>
    </xf>
    <xf numFmtId="165" fontId="31" fillId="14" borderId="212" xfId="1" applyNumberFormat="1" applyFont="1" applyFill="1" applyBorder="1" applyAlignment="1" applyProtection="1">
      <alignment horizontal="center" vertical="center"/>
      <protection hidden="1"/>
    </xf>
    <xf numFmtId="1" fontId="28" fillId="14" borderId="123" xfId="0" applyNumberFormat="1" applyFont="1" applyFill="1" applyBorder="1" applyAlignment="1" applyProtection="1">
      <alignment horizontal="center" vertical="center"/>
      <protection hidden="1"/>
    </xf>
    <xf numFmtId="165" fontId="31" fillId="14" borderId="86" xfId="1" applyNumberFormat="1" applyFont="1" applyFill="1" applyBorder="1" applyAlignment="1" applyProtection="1">
      <alignment horizontal="center" vertical="center"/>
      <protection hidden="1"/>
    </xf>
    <xf numFmtId="167" fontId="36" fillId="14" borderId="89" xfId="5" applyFont="1" applyFill="1" applyBorder="1" applyAlignment="1" applyProtection="1">
      <alignment vertical="center"/>
      <protection hidden="1"/>
    </xf>
    <xf numFmtId="1" fontId="28" fillId="14" borderId="162" xfId="0" applyNumberFormat="1" applyFont="1" applyFill="1" applyBorder="1" applyAlignment="1" applyProtection="1">
      <alignment horizontal="center" vertical="center"/>
      <protection hidden="1"/>
    </xf>
    <xf numFmtId="0" fontId="31" fillId="14" borderId="161" xfId="0" applyFont="1" applyFill="1" applyBorder="1" applyAlignment="1" applyProtection="1">
      <alignment horizontal="center" vertical="center"/>
      <protection hidden="1"/>
    </xf>
    <xf numFmtId="165" fontId="31" fillId="14" borderId="140" xfId="1" applyNumberFormat="1" applyFont="1" applyFill="1" applyBorder="1" applyAlignment="1" applyProtection="1">
      <alignment horizontal="center" vertical="center"/>
      <protection hidden="1"/>
    </xf>
    <xf numFmtId="167" fontId="36" fillId="15" borderId="165" xfId="5" applyFont="1" applyFill="1" applyBorder="1" applyAlignment="1" applyProtection="1">
      <alignment vertical="center"/>
      <protection hidden="1"/>
    </xf>
    <xf numFmtId="0" fontId="32" fillId="3" borderId="170" xfId="0" applyFont="1" applyFill="1" applyBorder="1" applyAlignment="1" applyProtection="1">
      <alignment horizontal="center" vertical="center" wrapText="1"/>
      <protection locked="0" hidden="1"/>
    </xf>
    <xf numFmtId="0" fontId="32" fillId="3" borderId="161" xfId="0" applyFont="1" applyFill="1" applyBorder="1" applyAlignment="1" applyProtection="1">
      <alignment horizontal="center" vertical="center" wrapText="1"/>
      <protection locked="0" hidden="1"/>
    </xf>
    <xf numFmtId="0" fontId="32" fillId="3" borderId="205" xfId="0" applyFont="1" applyFill="1" applyBorder="1" applyAlignment="1" applyProtection="1">
      <alignment horizontal="center" vertical="center" wrapText="1"/>
      <protection locked="0" hidden="1"/>
    </xf>
    <xf numFmtId="0" fontId="32" fillId="3" borderId="241" xfId="0" applyFont="1" applyFill="1" applyBorder="1" applyAlignment="1" applyProtection="1">
      <alignment horizontal="center" vertical="center" wrapText="1"/>
      <protection locked="0" hidden="1"/>
    </xf>
    <xf numFmtId="1" fontId="28" fillId="0" borderId="257" xfId="0" applyNumberFormat="1" applyFont="1" applyFill="1" applyBorder="1" applyAlignment="1" applyProtection="1">
      <alignment horizontal="center" vertical="center" wrapText="1"/>
      <protection hidden="1"/>
    </xf>
    <xf numFmtId="167" fontId="36" fillId="0" borderId="92" xfId="5" applyFont="1" applyFill="1" applyBorder="1" applyAlignment="1" applyProtection="1">
      <alignment vertical="center"/>
      <protection hidden="1"/>
    </xf>
    <xf numFmtId="0" fontId="31" fillId="0" borderId="92" xfId="0" applyFont="1" applyFill="1" applyBorder="1" applyAlignment="1" applyProtection="1">
      <alignment horizontal="center" vertical="center"/>
      <protection hidden="1"/>
    </xf>
    <xf numFmtId="165" fontId="31" fillId="0" borderId="92" xfId="1" applyNumberFormat="1" applyFont="1" applyFill="1" applyBorder="1" applyAlignment="1" applyProtection="1">
      <alignment horizontal="center" vertical="center"/>
      <protection hidden="1"/>
    </xf>
    <xf numFmtId="2" fontId="31" fillId="14" borderId="130" xfId="0" applyNumberFormat="1" applyFont="1" applyFill="1" applyBorder="1" applyAlignment="1" applyProtection="1">
      <alignment horizontal="center" vertical="center"/>
      <protection hidden="1"/>
    </xf>
    <xf numFmtId="165" fontId="31" fillId="14" borderId="149" xfId="2" applyNumberFormat="1" applyFont="1" applyFill="1" applyBorder="1" applyAlignment="1" applyProtection="1">
      <alignment horizontal="center" vertical="center"/>
      <protection hidden="1"/>
    </xf>
    <xf numFmtId="0" fontId="25" fillId="14" borderId="265" xfId="0" applyFont="1" applyFill="1" applyBorder="1" applyAlignment="1" applyProtection="1">
      <alignment horizontal="center" vertical="center" wrapText="1"/>
      <protection hidden="1"/>
    </xf>
    <xf numFmtId="44" fontId="25" fillId="14" borderId="265" xfId="2" applyFont="1" applyFill="1" applyBorder="1" applyAlignment="1" applyProtection="1">
      <alignment horizontal="center" vertical="center" wrapText="1"/>
      <protection hidden="1"/>
    </xf>
    <xf numFmtId="167" fontId="36" fillId="15" borderId="124" xfId="5" applyFont="1" applyFill="1" applyBorder="1" applyAlignment="1" applyProtection="1">
      <alignment vertical="center"/>
      <protection hidden="1"/>
    </xf>
    <xf numFmtId="167" fontId="36" fillId="15" borderId="212" xfId="5" applyFont="1" applyFill="1" applyBorder="1" applyAlignment="1" applyProtection="1">
      <alignment vertical="center"/>
      <protection hidden="1"/>
    </xf>
    <xf numFmtId="167" fontId="36" fillId="15" borderId="157" xfId="5" applyFont="1" applyFill="1" applyBorder="1" applyAlignment="1" applyProtection="1">
      <alignment vertical="center"/>
      <protection hidden="1"/>
    </xf>
    <xf numFmtId="0" fontId="32" fillId="3" borderId="79" xfId="0" applyFont="1" applyFill="1" applyBorder="1" applyAlignment="1" applyProtection="1">
      <alignment horizontal="center" vertical="center" wrapText="1"/>
      <protection locked="0" hidden="1"/>
    </xf>
    <xf numFmtId="0" fontId="32" fillId="3" borderId="271" xfId="0" applyFont="1" applyFill="1" applyBorder="1" applyAlignment="1" applyProtection="1">
      <alignment horizontal="center" vertical="center" wrapText="1"/>
      <protection locked="0" hidden="1"/>
    </xf>
    <xf numFmtId="2" fontId="31" fillId="14" borderId="170" xfId="0" applyNumberFormat="1" applyFont="1" applyFill="1" applyBorder="1" applyAlignment="1" applyProtection="1">
      <alignment horizontal="center" vertical="center"/>
      <protection hidden="1"/>
    </xf>
    <xf numFmtId="2" fontId="31" fillId="14" borderId="85" xfId="0" applyNumberFormat="1" applyFont="1" applyFill="1" applyBorder="1" applyAlignment="1" applyProtection="1">
      <alignment horizontal="center" vertical="center"/>
      <protection hidden="1"/>
    </xf>
    <xf numFmtId="2" fontId="31" fillId="14" borderId="161" xfId="0" applyNumberFormat="1" applyFont="1" applyFill="1" applyBorder="1" applyAlignment="1" applyProtection="1">
      <alignment horizontal="center" vertical="center"/>
      <protection hidden="1"/>
    </xf>
    <xf numFmtId="2" fontId="31" fillId="14" borderId="139" xfId="0" applyNumberFormat="1" applyFont="1" applyFill="1" applyBorder="1" applyAlignment="1" applyProtection="1">
      <alignment horizontal="center" vertical="center"/>
      <protection hidden="1"/>
    </xf>
    <xf numFmtId="165" fontId="31" fillId="14" borderId="140" xfId="2" applyNumberFormat="1" applyFont="1" applyFill="1" applyBorder="1" applyAlignment="1" applyProtection="1">
      <alignment horizontal="center" vertical="center"/>
      <protection hidden="1"/>
    </xf>
    <xf numFmtId="2" fontId="31" fillId="14" borderId="150" xfId="0" applyNumberFormat="1" applyFont="1" applyFill="1" applyBorder="1" applyAlignment="1" applyProtection="1">
      <alignment horizontal="center" vertical="center"/>
      <protection hidden="1"/>
    </xf>
    <xf numFmtId="165" fontId="31" fillId="14" borderId="124" xfId="2" applyNumberFormat="1" applyFont="1" applyFill="1" applyBorder="1" applyAlignment="1" applyProtection="1">
      <alignment horizontal="center" vertical="center"/>
      <protection hidden="1"/>
    </xf>
    <xf numFmtId="165" fontId="31" fillId="14" borderId="127" xfId="2" applyNumberFormat="1" applyFont="1" applyFill="1" applyBorder="1" applyAlignment="1" applyProtection="1">
      <alignment horizontal="center" vertical="center"/>
      <protection hidden="1"/>
    </xf>
    <xf numFmtId="165" fontId="31" fillId="14" borderId="212" xfId="2" applyNumberFormat="1" applyFont="1" applyFill="1" applyBorder="1" applyAlignment="1" applyProtection="1">
      <alignment horizontal="center" vertical="center"/>
      <protection hidden="1"/>
    </xf>
    <xf numFmtId="165" fontId="31" fillId="14" borderId="86" xfId="2" applyNumberFormat="1" applyFont="1" applyFill="1" applyBorder="1" applyAlignment="1" applyProtection="1">
      <alignment horizontal="center" vertical="center"/>
      <protection hidden="1"/>
    </xf>
    <xf numFmtId="168" fontId="31" fillId="14" borderId="80" xfId="0" applyNumberFormat="1" applyFont="1" applyFill="1" applyBorder="1" applyAlignment="1" applyProtection="1">
      <alignment horizontal="center" vertical="center"/>
      <protection hidden="1"/>
    </xf>
    <xf numFmtId="168" fontId="31" fillId="14" borderId="88" xfId="0" applyNumberFormat="1" applyFont="1" applyFill="1" applyBorder="1" applyAlignment="1" applyProtection="1">
      <alignment horizontal="center" vertical="center"/>
      <protection hidden="1"/>
    </xf>
    <xf numFmtId="168" fontId="31" fillId="14" borderId="110" xfId="0" applyNumberFormat="1" applyFont="1" applyFill="1" applyBorder="1" applyAlignment="1" applyProtection="1">
      <alignment horizontal="center" vertical="center"/>
      <protection hidden="1"/>
    </xf>
    <xf numFmtId="0" fontId="28" fillId="14" borderId="190" xfId="0" applyFont="1" applyFill="1" applyBorder="1" applyAlignment="1" applyProtection="1">
      <alignment horizontal="center"/>
      <protection hidden="1"/>
    </xf>
    <xf numFmtId="0" fontId="31" fillId="14" borderId="81" xfId="0" applyFont="1" applyFill="1" applyBorder="1" applyProtection="1">
      <protection hidden="1"/>
    </xf>
    <xf numFmtId="2" fontId="31" fillId="14" borderId="152" xfId="0" applyNumberFormat="1" applyFont="1" applyFill="1" applyBorder="1" applyAlignment="1" applyProtection="1">
      <alignment horizontal="center"/>
      <protection hidden="1"/>
    </xf>
    <xf numFmtId="165" fontId="31" fillId="14" borderId="81" xfId="2" applyNumberFormat="1" applyFont="1" applyFill="1" applyBorder="1" applyAlignment="1" applyProtection="1">
      <alignment horizontal="center"/>
      <protection hidden="1"/>
    </xf>
    <xf numFmtId="0" fontId="28" fillId="14" borderId="186" xfId="0" applyFont="1" applyFill="1" applyBorder="1" applyAlignment="1" applyProtection="1">
      <alignment horizontal="center"/>
      <protection hidden="1"/>
    </xf>
    <xf numFmtId="0" fontId="31" fillId="14" borderId="89" xfId="0" applyFont="1" applyFill="1" applyBorder="1" applyProtection="1">
      <protection hidden="1"/>
    </xf>
    <xf numFmtId="2" fontId="31" fillId="14" borderId="151" xfId="0" applyNumberFormat="1" applyFont="1" applyFill="1" applyBorder="1" applyAlignment="1" applyProtection="1">
      <alignment horizontal="center"/>
      <protection hidden="1"/>
    </xf>
    <xf numFmtId="165" fontId="31" fillId="14" borderId="89" xfId="2" applyNumberFormat="1" applyFont="1" applyFill="1" applyBorder="1" applyAlignment="1" applyProtection="1">
      <alignment horizontal="center"/>
      <protection hidden="1"/>
    </xf>
    <xf numFmtId="1" fontId="28" fillId="14" borderId="184" xfId="0" applyNumberFormat="1" applyFont="1" applyFill="1" applyBorder="1" applyAlignment="1" applyProtection="1">
      <alignment horizontal="center" vertical="center"/>
      <protection hidden="1"/>
    </xf>
    <xf numFmtId="0" fontId="31" fillId="14" borderId="165" xfId="0" applyFont="1" applyFill="1" applyBorder="1" applyProtection="1">
      <protection hidden="1"/>
    </xf>
    <xf numFmtId="1" fontId="28" fillId="0" borderId="257" xfId="0" applyNumberFormat="1" applyFont="1" applyBorder="1" applyAlignment="1" applyProtection="1">
      <alignment horizontal="center" vertical="center" wrapText="1"/>
      <protection hidden="1"/>
    </xf>
    <xf numFmtId="167" fontId="36" fillId="0" borderId="92" xfId="5" applyFont="1" applyBorder="1" applyAlignment="1" applyProtection="1">
      <alignment vertical="center"/>
      <protection hidden="1"/>
    </xf>
    <xf numFmtId="0" fontId="31" fillId="0" borderId="92" xfId="0" applyFont="1" applyBorder="1" applyAlignment="1" applyProtection="1">
      <alignment horizontal="center" vertical="center"/>
      <protection hidden="1"/>
    </xf>
    <xf numFmtId="0" fontId="32" fillId="3" borderId="87" xfId="0" applyFont="1" applyFill="1" applyBorder="1" applyAlignment="1" applyProtection="1">
      <alignment horizontal="center" vertical="center" wrapText="1"/>
      <protection locked="0" hidden="1"/>
    </xf>
    <xf numFmtId="0" fontId="28" fillId="14" borderId="189" xfId="0" applyFont="1" applyFill="1" applyBorder="1" applyProtection="1">
      <protection hidden="1"/>
    </xf>
    <xf numFmtId="0" fontId="28" fillId="14" borderId="188" xfId="0" applyFont="1" applyFill="1" applyBorder="1" applyAlignment="1" applyProtection="1">
      <alignment horizontal="center"/>
      <protection hidden="1"/>
    </xf>
    <xf numFmtId="0" fontId="28" fillId="14" borderId="187" xfId="0" applyFont="1" applyFill="1" applyBorder="1" applyProtection="1">
      <protection hidden="1"/>
    </xf>
    <xf numFmtId="2" fontId="31" fillId="14" borderId="170" xfId="0" applyNumberFormat="1" applyFont="1" applyFill="1" applyBorder="1" applyAlignment="1" applyProtection="1">
      <alignment horizontal="center"/>
      <protection hidden="1"/>
    </xf>
    <xf numFmtId="2" fontId="31" fillId="14" borderId="85" xfId="0" applyNumberFormat="1" applyFont="1" applyFill="1" applyBorder="1" applyAlignment="1" applyProtection="1">
      <alignment horizontal="center"/>
      <protection hidden="1"/>
    </xf>
    <xf numFmtId="0" fontId="31" fillId="14" borderId="85" xfId="0" applyFont="1" applyFill="1" applyBorder="1" applyAlignment="1" applyProtection="1">
      <alignment horizontal="center"/>
      <protection hidden="1"/>
    </xf>
    <xf numFmtId="165" fontId="31" fillId="14" borderId="86" xfId="2" applyNumberFormat="1" applyFont="1" applyFill="1" applyBorder="1" applyAlignment="1" applyProtection="1">
      <alignment horizontal="center"/>
      <protection hidden="1"/>
    </xf>
    <xf numFmtId="0" fontId="28" fillId="14" borderId="185" xfId="0" applyFont="1" applyFill="1" applyBorder="1" applyProtection="1">
      <protection hidden="1"/>
    </xf>
    <xf numFmtId="1" fontId="28" fillId="14" borderId="272" xfId="0" applyNumberFormat="1" applyFont="1" applyFill="1" applyBorder="1" applyAlignment="1" applyProtection="1">
      <alignment horizontal="center" vertical="center" wrapText="1"/>
      <protection hidden="1"/>
    </xf>
    <xf numFmtId="0" fontId="28" fillId="14" borderId="273" xfId="0" applyFont="1" applyFill="1" applyBorder="1" applyProtection="1">
      <protection hidden="1"/>
    </xf>
    <xf numFmtId="0" fontId="32" fillId="3" borderId="177" xfId="0" applyFont="1" applyFill="1" applyBorder="1" applyAlignment="1" applyProtection="1">
      <alignment horizontal="center" vertical="center" wrapText="1"/>
      <protection locked="0" hidden="1"/>
    </xf>
    <xf numFmtId="0" fontId="32" fillId="3" borderId="118" xfId="0" applyFont="1" applyFill="1" applyBorder="1" applyAlignment="1" applyProtection="1">
      <alignment horizontal="center" vertical="center" wrapText="1"/>
      <protection locked="0" hidden="1"/>
    </xf>
    <xf numFmtId="0" fontId="32" fillId="3" borderId="171" xfId="0" applyFont="1" applyFill="1" applyBorder="1" applyAlignment="1" applyProtection="1">
      <alignment horizontal="center" vertical="center" wrapText="1"/>
      <protection locked="0" hidden="1"/>
    </xf>
    <xf numFmtId="1" fontId="28" fillId="14" borderId="126" xfId="0" quotePrefix="1" applyNumberFormat="1" applyFont="1" applyFill="1" applyBorder="1" applyAlignment="1" applyProtection="1">
      <alignment horizontal="center" vertical="center"/>
      <protection hidden="1"/>
    </xf>
    <xf numFmtId="2" fontId="31" fillId="14" borderId="84" xfId="0" applyNumberFormat="1" applyFont="1" applyFill="1" applyBorder="1" applyAlignment="1" applyProtection="1">
      <alignment horizontal="center" vertical="center"/>
      <protection hidden="1"/>
    </xf>
    <xf numFmtId="2" fontId="31" fillId="14" borderId="87" xfId="0" applyNumberFormat="1" applyFont="1" applyFill="1" applyBorder="1" applyAlignment="1" applyProtection="1">
      <alignment horizontal="center" vertical="center"/>
      <protection hidden="1"/>
    </xf>
    <xf numFmtId="2" fontId="31" fillId="14" borderId="138" xfId="0" applyNumberFormat="1" applyFont="1" applyFill="1" applyBorder="1" applyAlignment="1" applyProtection="1">
      <alignment horizontal="center" vertical="center"/>
      <protection hidden="1"/>
    </xf>
    <xf numFmtId="1" fontId="28" fillId="14" borderId="274" xfId="0" applyNumberFormat="1" applyFont="1" applyFill="1" applyBorder="1" applyAlignment="1" applyProtection="1">
      <alignment horizontal="center" vertical="center" wrapText="1"/>
      <protection hidden="1"/>
    </xf>
    <xf numFmtId="167" fontId="36" fillId="15" borderId="241" xfId="5" applyFont="1" applyFill="1" applyBorder="1" applyAlignment="1" applyProtection="1">
      <alignment vertical="center"/>
      <protection hidden="1"/>
    </xf>
    <xf numFmtId="2" fontId="31" fillId="14" borderId="242" xfId="0" applyNumberFormat="1" applyFont="1" applyFill="1" applyBorder="1" applyAlignment="1" applyProtection="1">
      <alignment horizontal="center" vertical="center"/>
      <protection hidden="1"/>
    </xf>
    <xf numFmtId="2" fontId="31" fillId="14" borderId="205" xfId="0" applyNumberFormat="1" applyFont="1" applyFill="1" applyBorder="1" applyAlignment="1" applyProtection="1">
      <alignment horizontal="center" vertical="center"/>
      <protection hidden="1"/>
    </xf>
    <xf numFmtId="0" fontId="31" fillId="14" borderId="205" xfId="0" applyFont="1" applyFill="1" applyBorder="1" applyAlignment="1" applyProtection="1">
      <alignment horizontal="center" vertical="center"/>
      <protection hidden="1"/>
    </xf>
    <xf numFmtId="165" fontId="31" fillId="14" borderId="241" xfId="2" applyNumberFormat="1" applyFont="1" applyFill="1" applyBorder="1" applyAlignment="1" applyProtection="1">
      <alignment horizontal="center" vertical="center"/>
      <protection hidden="1"/>
    </xf>
    <xf numFmtId="3" fontId="2" fillId="0" borderId="253" xfId="0" applyNumberFormat="1" applyFont="1" applyBorder="1" applyAlignment="1" applyProtection="1">
      <alignment horizontal="center" vertical="center" wrapText="1"/>
      <protection locked="0" hidden="1"/>
    </xf>
    <xf numFmtId="0" fontId="2" fillId="8" borderId="172" xfId="2" applyNumberFormat="1" applyFont="1" applyFill="1" applyBorder="1" applyAlignment="1" applyProtection="1">
      <alignment horizontal="center" vertical="center" wrapText="1"/>
      <protection locked="0" hidden="1"/>
    </xf>
    <xf numFmtId="165" fontId="2" fillId="8" borderId="254" xfId="2" applyNumberFormat="1" applyFont="1" applyFill="1" applyBorder="1" applyAlignment="1" applyProtection="1">
      <alignment horizontal="center" vertical="center" wrapText="1"/>
      <protection locked="0" hidden="1"/>
    </xf>
    <xf numFmtId="3" fontId="2" fillId="0" borderId="175" xfId="0" applyNumberFormat="1" applyFont="1" applyBorder="1" applyAlignment="1" applyProtection="1">
      <alignment horizontal="center" vertical="center" wrapText="1"/>
      <protection locked="0" hidden="1"/>
    </xf>
    <xf numFmtId="0" fontId="2" fillId="8" borderId="194" xfId="2" applyNumberFormat="1" applyFont="1" applyFill="1" applyBorder="1" applyAlignment="1" applyProtection="1">
      <alignment horizontal="center" vertical="center" wrapText="1"/>
      <protection locked="0" hidden="1"/>
    </xf>
    <xf numFmtId="165" fontId="2" fillId="8" borderId="174" xfId="2" applyNumberFormat="1" applyFont="1" applyFill="1" applyBorder="1" applyAlignment="1" applyProtection="1">
      <alignment horizontal="center" vertical="center" wrapText="1"/>
      <protection locked="0" hidden="1"/>
    </xf>
    <xf numFmtId="3" fontId="2" fillId="0" borderId="181" xfId="0" applyNumberFormat="1" applyFont="1" applyBorder="1" applyAlignment="1" applyProtection="1">
      <alignment horizontal="center" vertical="center" wrapText="1"/>
      <protection locked="0" hidden="1"/>
    </xf>
    <xf numFmtId="0" fontId="2" fillId="8" borderId="180" xfId="2" applyNumberFormat="1" applyFont="1" applyFill="1" applyBorder="1" applyAlignment="1" applyProtection="1">
      <alignment horizontal="center" vertical="center" wrapText="1"/>
      <protection locked="0" hidden="1"/>
    </xf>
    <xf numFmtId="165" fontId="2" fillId="8" borderId="179" xfId="2" applyNumberFormat="1" applyFont="1" applyFill="1" applyBorder="1" applyAlignment="1" applyProtection="1">
      <alignment horizontal="center" vertical="center" wrapText="1"/>
      <protection locked="0" hidden="1"/>
    </xf>
    <xf numFmtId="3" fontId="2" fillId="0" borderId="151" xfId="0" applyNumberFormat="1" applyFont="1" applyBorder="1" applyAlignment="1" applyProtection="1">
      <alignment horizontal="center" vertical="center" wrapText="1"/>
      <protection locked="0" hidden="1"/>
    </xf>
    <xf numFmtId="165" fontId="2" fillId="8" borderId="168" xfId="2" applyNumberFormat="1" applyFont="1" applyFill="1" applyBorder="1" applyAlignment="1" applyProtection="1">
      <alignment horizontal="center" vertical="center" wrapText="1"/>
      <protection locked="0" hidden="1"/>
    </xf>
    <xf numFmtId="3" fontId="2" fillId="0" borderId="161" xfId="0" applyNumberFormat="1" applyFont="1" applyBorder="1" applyAlignment="1" applyProtection="1">
      <alignment horizontal="center" vertical="center" wrapText="1"/>
      <protection locked="0" hidden="1"/>
    </xf>
    <xf numFmtId="0" fontId="2" fillId="8" borderId="139" xfId="2" applyNumberFormat="1" applyFont="1" applyFill="1" applyBorder="1" applyAlignment="1" applyProtection="1">
      <alignment horizontal="center" vertical="center" wrapText="1"/>
      <protection locked="0" hidden="1"/>
    </xf>
    <xf numFmtId="165" fontId="2" fillId="8" borderId="225" xfId="2" applyNumberFormat="1" applyFont="1" applyFill="1" applyBorder="1" applyAlignment="1" applyProtection="1">
      <alignment horizontal="center" vertical="center" wrapText="1"/>
      <protection locked="0" hidden="1"/>
    </xf>
    <xf numFmtId="1" fontId="31" fillId="0" borderId="92" xfId="1" applyNumberFormat="1" applyFont="1" applyFill="1" applyBorder="1" applyAlignment="1" applyProtection="1">
      <alignment horizontal="center" vertical="center"/>
      <protection hidden="1"/>
    </xf>
    <xf numFmtId="44" fontId="25" fillId="14" borderId="95" xfId="2" applyNumberFormat="1" applyFont="1" applyFill="1" applyBorder="1" applyAlignment="1" applyProtection="1">
      <alignment horizontal="center" vertical="center" wrapText="1"/>
      <protection hidden="1"/>
    </xf>
    <xf numFmtId="165" fontId="31" fillId="14" borderId="157" xfId="1" applyNumberFormat="1" applyFont="1" applyFill="1" applyBorder="1" applyAlignment="1" applyProtection="1">
      <alignment horizontal="center" vertical="center"/>
      <protection hidden="1"/>
    </xf>
    <xf numFmtId="165" fontId="31" fillId="14" borderId="235" xfId="1" applyNumberFormat="1" applyFont="1" applyFill="1" applyBorder="1" applyAlignment="1" applyProtection="1">
      <alignment horizontal="center" vertical="center"/>
      <protection hidden="1"/>
    </xf>
    <xf numFmtId="0" fontId="0" fillId="0" borderId="0" xfId="0" applyBorder="1" applyProtection="1">
      <protection locked="0" hidden="1"/>
    </xf>
    <xf numFmtId="0" fontId="2" fillId="0" borderId="113" xfId="0" applyFont="1" applyBorder="1" applyProtection="1">
      <protection locked="0" hidden="1"/>
    </xf>
    <xf numFmtId="0" fontId="44" fillId="16" borderId="153" xfId="0" applyFont="1" applyFill="1" applyBorder="1" applyAlignment="1" applyProtection="1">
      <alignment wrapText="1"/>
    </xf>
    <xf numFmtId="0" fontId="43" fillId="17" borderId="157" xfId="0" applyFont="1" applyFill="1" applyBorder="1" applyProtection="1"/>
    <xf numFmtId="2" fontId="42" fillId="16" borderId="152" xfId="0" applyNumberFormat="1" applyFont="1" applyFill="1" applyBorder="1" applyAlignment="1" applyProtection="1">
      <alignment horizontal="center" vertical="center"/>
    </xf>
    <xf numFmtId="2" fontId="42" fillId="16" borderId="80" xfId="0" applyNumberFormat="1" applyFont="1" applyFill="1" applyBorder="1" applyAlignment="1" applyProtection="1">
      <alignment horizontal="center" vertical="center"/>
    </xf>
    <xf numFmtId="0" fontId="42" fillId="16" borderId="80" xfId="0" applyFont="1" applyFill="1" applyBorder="1" applyAlignment="1" applyProtection="1">
      <alignment horizontal="center" vertical="center"/>
    </xf>
    <xf numFmtId="1" fontId="42" fillId="16" borderId="80" xfId="0" applyNumberFormat="1" applyFont="1" applyFill="1" applyBorder="1" applyAlignment="1" applyProtection="1">
      <alignment horizontal="center"/>
    </xf>
    <xf numFmtId="2" fontId="42" fillId="16" borderId="80" xfId="0" applyNumberFormat="1" applyFont="1" applyFill="1" applyBorder="1" applyAlignment="1" applyProtection="1">
      <alignment horizontal="center"/>
    </xf>
    <xf numFmtId="0" fontId="44" fillId="16" borderId="126" xfId="0" applyFont="1" applyFill="1" applyBorder="1" applyProtection="1"/>
    <xf numFmtId="0" fontId="43" fillId="17" borderId="127" xfId="0" applyFont="1" applyFill="1" applyBorder="1" applyProtection="1"/>
    <xf numFmtId="2" fontId="42" fillId="16" borderId="151" xfId="0" applyNumberFormat="1" applyFont="1" applyFill="1" applyBorder="1" applyAlignment="1" applyProtection="1">
      <alignment horizontal="center" vertical="center"/>
    </xf>
    <xf numFmtId="2" fontId="42" fillId="16" borderId="88" xfId="0" applyNumberFormat="1" applyFont="1" applyFill="1" applyBorder="1" applyAlignment="1" applyProtection="1">
      <alignment horizontal="center" vertical="center"/>
    </xf>
    <xf numFmtId="0" fontId="42" fillId="16" borderId="88" xfId="0" applyFont="1" applyFill="1" applyBorder="1" applyAlignment="1" applyProtection="1">
      <alignment horizontal="center" vertical="center"/>
    </xf>
    <xf numFmtId="1" fontId="42" fillId="16" borderId="88" xfId="0" applyNumberFormat="1" applyFont="1" applyFill="1" applyBorder="1" applyAlignment="1" applyProtection="1">
      <alignment horizontal="center"/>
    </xf>
    <xf numFmtId="2" fontId="42" fillId="16" borderId="88" xfId="0" applyNumberFormat="1" applyFont="1" applyFill="1" applyBorder="1" applyAlignment="1" applyProtection="1">
      <alignment horizontal="center"/>
    </xf>
    <xf numFmtId="0" fontId="44" fillId="16" borderId="126" xfId="0" applyFont="1" applyFill="1" applyBorder="1" applyAlignment="1" applyProtection="1">
      <alignment wrapText="1"/>
    </xf>
    <xf numFmtId="1" fontId="28" fillId="14" borderId="126" xfId="0" applyNumberFormat="1" applyFont="1" applyFill="1" applyBorder="1" applyAlignment="1" applyProtection="1">
      <alignment horizontal="left" vertical="center"/>
      <protection hidden="1"/>
    </xf>
    <xf numFmtId="2" fontId="31" fillId="14" borderId="88" xfId="0" quotePrefix="1" applyNumberFormat="1" applyFont="1" applyFill="1" applyBorder="1" applyAlignment="1" applyProtection="1">
      <alignment horizontal="center" vertical="center"/>
      <protection hidden="1"/>
    </xf>
    <xf numFmtId="0" fontId="44" fillId="16" borderId="231" xfId="0" applyFont="1" applyFill="1" applyBorder="1" applyProtection="1"/>
    <xf numFmtId="0" fontId="43" fillId="17" borderId="235" xfId="0" applyFont="1" applyFill="1" applyBorder="1" applyProtection="1"/>
    <xf numFmtId="2" fontId="42" fillId="16" borderId="166" xfId="0" applyNumberFormat="1" applyFont="1" applyFill="1" applyBorder="1" applyAlignment="1" applyProtection="1">
      <alignment horizontal="center" vertical="center"/>
    </xf>
    <xf numFmtId="2" fontId="42" fillId="16" borderId="110" xfId="0" applyNumberFormat="1" applyFont="1" applyFill="1" applyBorder="1" applyAlignment="1" applyProtection="1">
      <alignment horizontal="center" vertical="center"/>
    </xf>
    <xf numFmtId="0" fontId="42" fillId="16" borderId="110" xfId="0" applyFont="1" applyFill="1" applyBorder="1" applyAlignment="1" applyProtection="1">
      <alignment horizontal="center" vertical="center"/>
    </xf>
    <xf numFmtId="1" fontId="42" fillId="16" borderId="110" xfId="0" applyNumberFormat="1" applyFont="1" applyFill="1" applyBorder="1" applyAlignment="1" applyProtection="1">
      <alignment horizontal="center"/>
    </xf>
    <xf numFmtId="2" fontId="42" fillId="16" borderId="110" xfId="0" applyNumberFormat="1" applyFont="1" applyFill="1" applyBorder="1" applyAlignment="1" applyProtection="1">
      <alignment horizontal="center"/>
    </xf>
    <xf numFmtId="165" fontId="31" fillId="14" borderId="157" xfId="2" applyNumberFormat="1" applyFont="1" applyFill="1" applyBorder="1" applyAlignment="1" applyProtection="1">
      <alignment horizontal="center" vertical="center"/>
      <protection hidden="1"/>
    </xf>
    <xf numFmtId="165" fontId="31" fillId="14" borderId="235" xfId="2" applyNumberFormat="1" applyFont="1" applyFill="1" applyBorder="1" applyAlignment="1" applyProtection="1">
      <alignment horizontal="center" vertical="center"/>
      <protection hidden="1"/>
    </xf>
    <xf numFmtId="167" fontId="36" fillId="15" borderId="80" xfId="5" applyFont="1" applyFill="1" applyBorder="1" applyAlignment="1" applyProtection="1">
      <alignment vertical="center"/>
      <protection hidden="1"/>
    </xf>
    <xf numFmtId="0" fontId="44" fillId="16" borderId="126" xfId="0" applyFont="1" applyFill="1" applyBorder="1" applyAlignment="1" applyProtection="1">
      <alignment horizontal="center" wrapText="1"/>
    </xf>
    <xf numFmtId="0" fontId="43" fillId="17" borderId="88" xfId="0" applyFont="1" applyFill="1" applyBorder="1" applyProtection="1"/>
    <xf numFmtId="0" fontId="42" fillId="16" borderId="88" xfId="0" applyFont="1" applyFill="1" applyBorder="1" applyAlignment="1" applyProtection="1">
      <alignment horizontal="center"/>
    </xf>
    <xf numFmtId="0" fontId="44" fillId="16" borderId="126" xfId="0" applyFont="1" applyFill="1" applyBorder="1" applyAlignment="1" applyProtection="1">
      <alignment horizontal="center"/>
    </xf>
    <xf numFmtId="0" fontId="44" fillId="16" borderId="162" xfId="0" applyFont="1" applyFill="1" applyBorder="1" applyAlignment="1" applyProtection="1">
      <alignment horizontal="center"/>
    </xf>
    <xf numFmtId="0" fontId="43" fillId="17" borderId="139" xfId="0" applyFont="1" applyFill="1" applyBorder="1" applyProtection="1"/>
    <xf numFmtId="2" fontId="42" fillId="16" borderId="139" xfId="0" applyNumberFormat="1" applyFont="1" applyFill="1" applyBorder="1" applyAlignment="1" applyProtection="1">
      <alignment horizontal="center"/>
    </xf>
    <xf numFmtId="0" fontId="42" fillId="16" borderId="139" xfId="0" applyFont="1" applyFill="1" applyBorder="1" applyAlignment="1" applyProtection="1">
      <alignment horizontal="center"/>
    </xf>
    <xf numFmtId="2" fontId="31" fillId="14" borderId="79" xfId="0" applyNumberFormat="1" applyFont="1" applyFill="1" applyBorder="1" applyAlignment="1" applyProtection="1">
      <alignment horizontal="center" vertical="center"/>
      <protection hidden="1"/>
    </xf>
    <xf numFmtId="2" fontId="31" fillId="14" borderId="109" xfId="0" applyNumberFormat="1" applyFont="1" applyFill="1" applyBorder="1" applyAlignment="1" applyProtection="1">
      <alignment horizontal="center" vertical="center"/>
      <protection hidden="1"/>
    </xf>
    <xf numFmtId="0" fontId="46" fillId="14" borderId="110" xfId="0" applyFont="1" applyFill="1" applyBorder="1" applyAlignment="1" applyProtection="1">
      <alignment horizontal="center" vertical="center" wrapText="1"/>
      <protection hidden="1"/>
    </xf>
    <xf numFmtId="0" fontId="46" fillId="14" borderId="110" xfId="0" applyFont="1" applyFill="1" applyBorder="1" applyAlignment="1" applyProtection="1">
      <alignment horizontal="left" vertical="center" wrapText="1"/>
      <protection hidden="1"/>
    </xf>
    <xf numFmtId="0" fontId="32" fillId="3" borderId="109" xfId="0" applyFont="1" applyFill="1" applyBorder="1" applyAlignment="1" applyProtection="1">
      <alignment horizontal="center" vertical="center" wrapText="1"/>
      <protection locked="0" hidden="1"/>
    </xf>
    <xf numFmtId="0" fontId="44" fillId="16" borderId="153" xfId="0" applyFont="1" applyFill="1" applyBorder="1" applyAlignment="1" applyProtection="1">
      <alignment horizontal="center" wrapText="1"/>
    </xf>
    <xf numFmtId="0" fontId="43" fillId="17" borderId="81" xfId="0" applyFont="1" applyFill="1" applyBorder="1" applyProtection="1"/>
    <xf numFmtId="2" fontId="42" fillId="16" borderId="152" xfId="0" applyNumberFormat="1" applyFont="1" applyFill="1" applyBorder="1" applyAlignment="1" applyProtection="1">
      <alignment horizontal="center"/>
    </xf>
    <xf numFmtId="2" fontId="42" fillId="16" borderId="79" xfId="0" applyNumberFormat="1" applyFont="1" applyFill="1" applyBorder="1" applyAlignment="1" applyProtection="1">
      <alignment horizontal="center"/>
    </xf>
    <xf numFmtId="0" fontId="42" fillId="16" borderId="79" xfId="0" applyFont="1" applyFill="1" applyBorder="1" applyAlignment="1" applyProtection="1">
      <alignment horizontal="center"/>
    </xf>
    <xf numFmtId="0" fontId="43" fillId="17" borderId="89" xfId="0" applyFont="1" applyFill="1" applyBorder="1" applyProtection="1"/>
    <xf numFmtId="2" fontId="42" fillId="16" borderId="84" xfId="0" applyNumberFormat="1" applyFont="1" applyFill="1" applyBorder="1" applyAlignment="1" applyProtection="1">
      <alignment horizontal="center"/>
    </xf>
    <xf numFmtId="0" fontId="42" fillId="16" borderId="84" xfId="0" applyFont="1" applyFill="1" applyBorder="1" applyAlignment="1" applyProtection="1">
      <alignment horizontal="center"/>
    </xf>
    <xf numFmtId="2" fontId="42" fillId="16" borderId="170" xfId="0" applyNumberFormat="1" applyFont="1" applyFill="1" applyBorder="1" applyAlignment="1" applyProtection="1">
      <alignment horizontal="center"/>
    </xf>
    <xf numFmtId="0" fontId="43" fillId="17" borderId="140" xfId="0" applyFont="1" applyFill="1" applyBorder="1" applyProtection="1"/>
    <xf numFmtId="2" fontId="42" fillId="16" borderId="175" xfId="0" applyNumberFormat="1" applyFont="1" applyFill="1" applyBorder="1" applyAlignment="1" applyProtection="1">
      <alignment horizontal="center"/>
    </xf>
    <xf numFmtId="2" fontId="42" fillId="16" borderId="289" xfId="0" applyNumberFormat="1" applyFont="1" applyFill="1" applyBorder="1" applyAlignment="1" applyProtection="1">
      <alignment horizontal="center"/>
    </xf>
    <xf numFmtId="0" fontId="42" fillId="16" borderId="289" xfId="0" applyFont="1" applyFill="1" applyBorder="1" applyAlignment="1" applyProtection="1">
      <alignment horizontal="center"/>
    </xf>
    <xf numFmtId="167" fontId="36" fillId="15" borderId="171" xfId="5" applyFont="1" applyFill="1" applyBorder="1" applyAlignment="1" applyProtection="1">
      <alignment vertical="center"/>
      <protection hidden="1"/>
    </xf>
    <xf numFmtId="2" fontId="31" fillId="14" borderId="146" xfId="0" applyNumberFormat="1" applyFont="1" applyFill="1" applyBorder="1" applyAlignment="1" applyProtection="1">
      <alignment horizontal="center" vertical="center"/>
      <protection hidden="1"/>
    </xf>
    <xf numFmtId="2" fontId="31" fillId="14" borderId="118" xfId="0" applyNumberFormat="1" applyFont="1" applyFill="1" applyBorder="1" applyAlignment="1" applyProtection="1">
      <alignment horizontal="center" vertical="center"/>
      <protection hidden="1"/>
    </xf>
    <xf numFmtId="0" fontId="31" fillId="14" borderId="118" xfId="0" applyFont="1" applyFill="1" applyBorder="1" applyAlignment="1" applyProtection="1">
      <alignment horizontal="center" vertical="center"/>
      <protection hidden="1"/>
    </xf>
    <xf numFmtId="165" fontId="31" fillId="14" borderId="163" xfId="2" applyNumberFormat="1" applyFont="1" applyFill="1" applyBorder="1" applyAlignment="1" applyProtection="1">
      <alignment horizontal="center" vertical="center"/>
      <protection hidden="1"/>
    </xf>
    <xf numFmtId="2" fontId="31" fillId="14" borderId="110" xfId="0" quotePrefix="1" applyNumberFormat="1" applyFont="1" applyFill="1" applyBorder="1" applyAlignment="1" applyProtection="1">
      <alignment horizontal="center" vertical="center"/>
      <protection hidden="1"/>
    </xf>
    <xf numFmtId="0" fontId="43" fillId="17" borderId="202" xfId="0" applyFont="1" applyFill="1" applyBorder="1" applyProtection="1"/>
    <xf numFmtId="0" fontId="44" fillId="16" borderId="123" xfId="0" applyFont="1" applyFill="1" applyBorder="1" applyProtection="1"/>
    <xf numFmtId="0" fontId="44" fillId="16" borderId="123" xfId="0" applyFont="1" applyFill="1" applyBorder="1" applyAlignment="1" applyProtection="1">
      <alignment wrapText="1"/>
    </xf>
    <xf numFmtId="0" fontId="43" fillId="17" borderId="86" xfId="0" applyFont="1" applyFill="1" applyBorder="1" applyProtection="1"/>
    <xf numFmtId="1" fontId="28" fillId="14" borderId="152" xfId="0" applyNumberFormat="1" applyFont="1" applyFill="1" applyBorder="1" applyAlignment="1" applyProtection="1">
      <alignment horizontal="center" vertical="center"/>
      <protection hidden="1"/>
    </xf>
    <xf numFmtId="167" fontId="36" fillId="15" borderId="157" xfId="5" applyFont="1" applyFill="1" applyBorder="1" applyAlignment="1" applyProtection="1">
      <alignment vertical="center" wrapText="1"/>
      <protection hidden="1"/>
    </xf>
    <xf numFmtId="49" fontId="31" fillId="14" borderId="80" xfId="0" applyNumberFormat="1" applyFont="1" applyFill="1" applyBorder="1" applyAlignment="1" applyProtection="1">
      <alignment horizontal="center" vertical="center"/>
      <protection hidden="1"/>
    </xf>
    <xf numFmtId="1" fontId="28" fillId="14" borderId="151" xfId="0" applyNumberFormat="1" applyFont="1" applyFill="1" applyBorder="1" applyAlignment="1" applyProtection="1">
      <alignment horizontal="center" vertical="center" wrapText="1"/>
      <protection hidden="1"/>
    </xf>
    <xf numFmtId="167" fontId="36" fillId="15" borderId="127" xfId="5" applyFont="1" applyFill="1" applyBorder="1" applyAlignment="1" applyProtection="1">
      <alignment vertical="center" wrapText="1"/>
      <protection hidden="1"/>
    </xf>
    <xf numFmtId="49" fontId="31" fillId="14" borderId="88" xfId="0" applyNumberFormat="1" applyFont="1" applyFill="1" applyBorder="1" applyAlignment="1" applyProtection="1">
      <alignment horizontal="center" vertical="center"/>
      <protection hidden="1"/>
    </xf>
    <xf numFmtId="1" fontId="28" fillId="14" borderId="151" xfId="0" applyNumberFormat="1" applyFont="1" applyFill="1" applyBorder="1" applyAlignment="1" applyProtection="1">
      <alignment horizontal="center" vertical="center"/>
      <protection hidden="1"/>
    </xf>
    <xf numFmtId="1" fontId="28" fillId="14" borderId="161" xfId="0" applyNumberFormat="1" applyFont="1" applyFill="1" applyBorder="1" applyAlignment="1" applyProtection="1">
      <alignment horizontal="center" vertical="center" wrapText="1"/>
      <protection hidden="1"/>
    </xf>
    <xf numFmtId="167" fontId="36" fillId="15" borderId="212" xfId="5" applyFont="1" applyFill="1" applyBorder="1" applyAlignment="1" applyProtection="1">
      <alignment vertical="center" wrapText="1"/>
      <protection hidden="1"/>
    </xf>
    <xf numFmtId="49" fontId="31" fillId="14" borderId="110" xfId="0" applyNumberFormat="1" applyFont="1" applyFill="1" applyBorder="1" applyAlignment="1" applyProtection="1">
      <alignment horizontal="center" vertical="center"/>
      <protection hidden="1"/>
    </xf>
    <xf numFmtId="167" fontId="36" fillId="15" borderId="163" xfId="5" applyFont="1" applyFill="1" applyBorder="1" applyAlignment="1" applyProtection="1">
      <alignment vertical="center" wrapText="1"/>
      <protection hidden="1"/>
    </xf>
    <xf numFmtId="1" fontId="28" fillId="14" borderId="184" xfId="0" applyNumberFormat="1" applyFont="1" applyFill="1" applyBorder="1" applyAlignment="1" applyProtection="1">
      <alignment horizontal="center" vertical="center" wrapText="1"/>
      <protection hidden="1"/>
    </xf>
    <xf numFmtId="0" fontId="31" fillId="14" borderId="88" xfId="0" applyNumberFormat="1" applyFont="1" applyFill="1" applyBorder="1" applyAlignment="1" applyProtection="1">
      <alignment horizontal="center" vertical="center"/>
      <protection hidden="1"/>
    </xf>
    <xf numFmtId="49" fontId="31" fillId="14" borderId="139" xfId="0" applyNumberFormat="1" applyFont="1" applyFill="1" applyBorder="1" applyAlignment="1" applyProtection="1">
      <alignment horizontal="center" vertical="center"/>
      <protection hidden="1"/>
    </xf>
    <xf numFmtId="1" fontId="39" fillId="14" borderId="126" xfId="0" applyNumberFormat="1" applyFont="1" applyFill="1" applyBorder="1" applyAlignment="1" applyProtection="1">
      <alignment horizontal="center" vertical="center"/>
      <protection hidden="1"/>
    </xf>
    <xf numFmtId="167" fontId="36" fillId="15" borderId="88" xfId="5" applyFont="1" applyFill="1" applyBorder="1" applyAlignment="1" applyProtection="1">
      <alignment vertical="center"/>
      <protection hidden="1"/>
    </xf>
    <xf numFmtId="0" fontId="31" fillId="14" borderId="88" xfId="0" quotePrefix="1" applyFont="1" applyFill="1" applyBorder="1" applyAlignment="1" applyProtection="1">
      <alignment horizontal="center" vertical="center"/>
      <protection hidden="1"/>
    </xf>
    <xf numFmtId="167" fontId="36" fillId="15" borderId="110" xfId="5" applyFont="1" applyFill="1" applyBorder="1" applyAlignment="1" applyProtection="1">
      <alignment vertical="center"/>
      <protection hidden="1"/>
    </xf>
    <xf numFmtId="0" fontId="32" fillId="3" borderId="79" xfId="0" applyFont="1" applyFill="1" applyBorder="1" applyAlignment="1" applyProtection="1">
      <alignment vertical="center" wrapText="1"/>
      <protection locked="0" hidden="1"/>
    </xf>
    <xf numFmtId="167" fontId="48" fillId="15" borderId="157" xfId="5" applyFont="1" applyFill="1" applyBorder="1" applyAlignment="1" applyProtection="1">
      <alignment vertical="center"/>
      <protection hidden="1"/>
    </xf>
    <xf numFmtId="167" fontId="48" fillId="15" borderId="127" xfId="5" applyFont="1" applyFill="1" applyBorder="1" applyAlignment="1" applyProtection="1">
      <alignment vertical="center"/>
      <protection hidden="1"/>
    </xf>
    <xf numFmtId="167" fontId="48" fillId="15" borderId="235" xfId="5" applyFont="1" applyFill="1" applyBorder="1" applyAlignment="1" applyProtection="1">
      <alignment vertical="center"/>
      <protection hidden="1"/>
    </xf>
    <xf numFmtId="0" fontId="31" fillId="14" borderId="132" xfId="0" applyFont="1" applyFill="1" applyBorder="1" applyAlignment="1" applyProtection="1">
      <alignment horizontal="center" vertical="center"/>
      <protection hidden="1"/>
    </xf>
    <xf numFmtId="0" fontId="31" fillId="14" borderId="133" xfId="0" applyFont="1" applyFill="1" applyBorder="1" applyAlignment="1" applyProtection="1">
      <alignment horizontal="center" vertical="center"/>
      <protection hidden="1"/>
    </xf>
    <xf numFmtId="0" fontId="31" fillId="14" borderId="135" xfId="0" applyFont="1" applyFill="1" applyBorder="1" applyAlignment="1" applyProtection="1">
      <alignment horizontal="center" vertical="center"/>
      <protection hidden="1"/>
    </xf>
    <xf numFmtId="0" fontId="31" fillId="14" borderId="136" xfId="0" applyFont="1" applyFill="1" applyBorder="1" applyAlignment="1" applyProtection="1">
      <alignment horizontal="center" vertical="center"/>
      <protection hidden="1"/>
    </xf>
    <xf numFmtId="0" fontId="31" fillId="14" borderId="295" xfId="0" applyFont="1" applyFill="1" applyBorder="1" applyAlignment="1" applyProtection="1">
      <alignment horizontal="center" vertical="center"/>
      <protection hidden="1"/>
    </xf>
    <xf numFmtId="0" fontId="31" fillId="14" borderId="203" xfId="0" applyFont="1" applyFill="1" applyBorder="1" applyAlignment="1" applyProtection="1">
      <alignment horizontal="center" vertical="center"/>
      <protection hidden="1"/>
    </xf>
    <xf numFmtId="49" fontId="31" fillId="0" borderId="92" xfId="1" applyNumberFormat="1" applyFont="1" applyFill="1" applyBorder="1" applyAlignment="1" applyProtection="1">
      <alignment horizontal="center" vertical="center"/>
      <protection hidden="1"/>
    </xf>
    <xf numFmtId="0" fontId="32" fillId="3" borderId="138" xfId="0" applyFont="1" applyFill="1" applyBorder="1" applyAlignment="1" applyProtection="1">
      <alignment horizontal="center" vertical="center" wrapText="1"/>
      <protection locked="0" hidden="1"/>
    </xf>
    <xf numFmtId="1" fontId="28" fillId="14" borderId="120" xfId="0" applyNumberFormat="1" applyFont="1" applyFill="1" applyBorder="1" applyAlignment="1" applyProtection="1">
      <alignment horizontal="center" vertical="center"/>
      <protection hidden="1"/>
    </xf>
    <xf numFmtId="167" fontId="36" fillId="15" borderId="200" xfId="5" applyFont="1" applyFill="1" applyBorder="1" applyAlignment="1" applyProtection="1">
      <alignment vertical="center"/>
      <protection hidden="1"/>
    </xf>
    <xf numFmtId="0" fontId="31" fillId="14" borderId="297" xfId="0" applyFont="1" applyFill="1" applyBorder="1" applyAlignment="1" applyProtection="1">
      <alignment horizontal="center" vertical="center"/>
      <protection hidden="1"/>
    </xf>
    <xf numFmtId="0" fontId="31" fillId="14" borderId="101" xfId="0" applyFont="1" applyFill="1" applyBorder="1" applyAlignment="1" applyProtection="1">
      <alignment horizontal="center" vertical="center"/>
      <protection hidden="1"/>
    </xf>
    <xf numFmtId="4" fontId="31" fillId="14" borderId="298" xfId="1" applyNumberFormat="1" applyFont="1" applyFill="1" applyBorder="1" applyAlignment="1" applyProtection="1">
      <alignment horizontal="center" vertical="center"/>
      <protection hidden="1"/>
    </xf>
    <xf numFmtId="1" fontId="28" fillId="14" borderId="105" xfId="0" applyNumberFormat="1" applyFont="1" applyFill="1" applyBorder="1" applyAlignment="1" applyProtection="1">
      <alignment horizontal="center" vertical="center"/>
      <protection hidden="1"/>
    </xf>
    <xf numFmtId="167" fontId="36" fillId="15" borderId="196" xfId="5" applyFont="1" applyFill="1" applyBorder="1" applyAlignment="1" applyProtection="1">
      <alignment vertical="center"/>
      <protection hidden="1"/>
    </xf>
    <xf numFmtId="0" fontId="31" fillId="14" borderId="299" xfId="0" applyFont="1" applyFill="1" applyBorder="1" applyAlignment="1" applyProtection="1">
      <alignment horizontal="center" vertical="center"/>
      <protection hidden="1"/>
    </xf>
    <xf numFmtId="0" fontId="31" fillId="14" borderId="106" xfId="0" applyFont="1" applyFill="1" applyBorder="1" applyAlignment="1" applyProtection="1">
      <alignment horizontal="center" vertical="center"/>
      <protection hidden="1"/>
    </xf>
    <xf numFmtId="4" fontId="31" fillId="14" borderId="300" xfId="1" applyNumberFormat="1" applyFont="1" applyFill="1" applyBorder="1" applyAlignment="1" applyProtection="1">
      <alignment horizontal="center" vertical="center"/>
      <protection hidden="1"/>
    </xf>
    <xf numFmtId="1" fontId="28" fillId="14" borderId="105" xfId="0" applyNumberFormat="1" applyFont="1" applyFill="1" applyBorder="1" applyAlignment="1" applyProtection="1">
      <alignment horizontal="center" vertical="center" wrapText="1"/>
      <protection hidden="1"/>
    </xf>
    <xf numFmtId="1" fontId="28" fillId="14" borderId="296" xfId="0" applyNumberFormat="1" applyFont="1" applyFill="1" applyBorder="1" applyAlignment="1" applyProtection="1">
      <alignment horizontal="center" vertical="center" wrapText="1"/>
      <protection hidden="1"/>
    </xf>
    <xf numFmtId="167" fontId="36" fillId="15" borderId="286" xfId="5" applyFont="1" applyFill="1" applyBorder="1" applyAlignment="1" applyProtection="1">
      <alignment vertical="center"/>
      <protection hidden="1"/>
    </xf>
    <xf numFmtId="0" fontId="31" fillId="14" borderId="301" xfId="0" applyFont="1" applyFill="1" applyBorder="1" applyAlignment="1" applyProtection="1">
      <alignment horizontal="center" vertical="center"/>
      <protection hidden="1"/>
    </xf>
    <xf numFmtId="0" fontId="31" fillId="14" borderId="112" xfId="0" applyFont="1" applyFill="1" applyBorder="1" applyAlignment="1" applyProtection="1">
      <alignment horizontal="center" vertical="center"/>
      <protection hidden="1"/>
    </xf>
    <xf numFmtId="4" fontId="31" fillId="14" borderId="302" xfId="1" applyNumberFormat="1" applyFont="1" applyFill="1" applyBorder="1" applyAlignment="1" applyProtection="1">
      <alignment horizontal="center" vertical="center"/>
      <protection hidden="1"/>
    </xf>
    <xf numFmtId="0" fontId="6" fillId="0" borderId="113" xfId="0" applyFont="1" applyBorder="1" applyAlignment="1" applyProtection="1">
      <alignment vertical="top"/>
      <protection locked="0" hidden="1"/>
    </xf>
    <xf numFmtId="1" fontId="28" fillId="14" borderId="303" xfId="0" applyNumberFormat="1" applyFont="1" applyFill="1" applyBorder="1" applyAlignment="1" applyProtection="1">
      <alignment horizontal="center" vertical="center" wrapText="1"/>
      <protection hidden="1"/>
    </xf>
    <xf numFmtId="167" fontId="36" fillId="15" borderId="304" xfId="5" applyFont="1" applyFill="1" applyBorder="1" applyAlignment="1" applyProtection="1">
      <alignment vertical="center"/>
      <protection hidden="1"/>
    </xf>
    <xf numFmtId="0" fontId="31" fillId="14" borderId="232" xfId="0" applyFont="1" applyFill="1" applyBorder="1" applyAlignment="1" applyProtection="1">
      <alignment horizontal="center" vertical="center"/>
      <protection hidden="1"/>
    </xf>
    <xf numFmtId="0" fontId="31" fillId="14" borderId="233" xfId="0" applyFont="1" applyFill="1" applyBorder="1" applyAlignment="1" applyProtection="1">
      <alignment horizontal="center" vertical="center"/>
      <protection hidden="1"/>
    </xf>
    <xf numFmtId="165" fontId="31" fillId="14" borderId="304" xfId="1" applyNumberFormat="1" applyFont="1" applyFill="1" applyBorder="1" applyAlignment="1" applyProtection="1">
      <alignment horizontal="center" vertical="center"/>
      <protection hidden="1"/>
    </xf>
    <xf numFmtId="0" fontId="32" fillId="3" borderId="232" xfId="0" applyFont="1" applyFill="1" applyBorder="1" applyAlignment="1" applyProtection="1">
      <alignment horizontal="center" vertical="center" wrapText="1"/>
      <protection locked="0" hidden="1"/>
    </xf>
    <xf numFmtId="0" fontId="32" fillId="3" borderId="233" xfId="0" applyFont="1" applyFill="1" applyBorder="1" applyAlignment="1" applyProtection="1">
      <alignment horizontal="center" vertical="center" wrapText="1"/>
      <protection locked="0" hidden="1"/>
    </xf>
    <xf numFmtId="0" fontId="32" fillId="3" borderId="234" xfId="0" applyFont="1" applyFill="1" applyBorder="1" applyAlignment="1" applyProtection="1">
      <alignment horizontal="center" vertical="center" wrapText="1"/>
      <protection locked="0" hidden="1"/>
    </xf>
    <xf numFmtId="1" fontId="28" fillId="14" borderId="308" xfId="0" applyNumberFormat="1" applyFont="1" applyFill="1" applyBorder="1" applyAlignment="1" applyProtection="1">
      <alignment horizontal="center" vertical="center" wrapText="1"/>
      <protection hidden="1"/>
    </xf>
    <xf numFmtId="167" fontId="36" fillId="15" borderId="310" xfId="5" applyFont="1" applyFill="1" applyBorder="1" applyAlignment="1" applyProtection="1">
      <alignment vertical="center"/>
      <protection hidden="1"/>
    </xf>
    <xf numFmtId="165" fontId="31" fillId="14" borderId="234" xfId="1" applyNumberFormat="1" applyFont="1" applyFill="1" applyBorder="1" applyAlignment="1" applyProtection="1">
      <alignment horizontal="center" vertical="center"/>
      <protection hidden="1"/>
    </xf>
    <xf numFmtId="0" fontId="32" fillId="3" borderId="311" xfId="0" applyFont="1" applyFill="1" applyBorder="1" applyAlignment="1" applyProtection="1">
      <alignment horizontal="center" vertical="center" wrapText="1"/>
      <protection locked="0" hidden="1"/>
    </xf>
    <xf numFmtId="0" fontId="32" fillId="3" borderId="309" xfId="0" applyFont="1" applyFill="1" applyBorder="1" applyAlignment="1" applyProtection="1">
      <alignment horizontal="center" vertical="center" wrapText="1"/>
      <protection locked="0" hidden="1"/>
    </xf>
    <xf numFmtId="0" fontId="32" fillId="3" borderId="312" xfId="0" applyFont="1" applyFill="1" applyBorder="1" applyAlignment="1" applyProtection="1">
      <alignment horizontal="center" vertical="center" wrapText="1"/>
      <protection locked="0" hidden="1"/>
    </xf>
    <xf numFmtId="1" fontId="28" fillId="0" borderId="5" xfId="0" applyNumberFormat="1" applyFont="1" applyBorder="1" applyAlignment="1" applyProtection="1">
      <alignment horizontal="center" vertical="center" wrapText="1"/>
      <protection hidden="1"/>
    </xf>
    <xf numFmtId="167" fontId="36" fillId="0" borderId="5" xfId="5" applyFont="1" applyBorder="1" applyAlignment="1" applyProtection="1">
      <alignment vertical="center"/>
      <protection hidden="1"/>
    </xf>
    <xf numFmtId="0" fontId="31" fillId="0" borderId="5" xfId="0" applyFont="1" applyBorder="1" applyAlignment="1" applyProtection="1">
      <alignment horizontal="center" vertical="center"/>
      <protection hidden="1"/>
    </xf>
    <xf numFmtId="1" fontId="31" fillId="0" borderId="5" xfId="1" applyNumberFormat="1" applyFont="1" applyFill="1" applyBorder="1" applyAlignment="1" applyProtection="1">
      <alignment horizontal="center" vertical="center"/>
      <protection hidden="1"/>
    </xf>
    <xf numFmtId="167" fontId="50" fillId="15" borderId="81" xfId="5" applyFont="1" applyFill="1" applyBorder="1" applyAlignment="1" applyProtection="1">
      <alignment horizontal="left" vertical="center"/>
      <protection hidden="1"/>
    </xf>
    <xf numFmtId="167" fontId="50" fillId="15" borderId="89" xfId="5" applyFont="1" applyFill="1" applyBorder="1" applyAlignment="1" applyProtection="1">
      <alignment horizontal="left" vertical="center"/>
      <protection hidden="1"/>
    </xf>
    <xf numFmtId="167" fontId="50" fillId="15" borderId="140" xfId="5" applyFont="1" applyFill="1" applyBorder="1" applyAlignment="1" applyProtection="1">
      <alignment horizontal="left" vertical="center"/>
      <protection hidden="1"/>
    </xf>
    <xf numFmtId="1" fontId="31" fillId="0" borderId="26" xfId="1" applyNumberFormat="1" applyFont="1" applyFill="1" applyBorder="1" applyAlignment="1" applyProtection="1">
      <alignment horizontal="center" vertical="center"/>
      <protection hidden="1"/>
    </xf>
    <xf numFmtId="0" fontId="28" fillId="14" borderId="126" xfId="0" applyNumberFormat="1" applyFont="1" applyFill="1" applyBorder="1" applyAlignment="1" applyProtection="1">
      <alignment horizontal="center" vertical="center"/>
      <protection hidden="1"/>
    </xf>
    <xf numFmtId="0" fontId="28" fillId="14" borderId="231" xfId="0" applyNumberFormat="1" applyFont="1" applyFill="1" applyBorder="1" applyAlignment="1" applyProtection="1">
      <alignment horizontal="center" vertical="center"/>
      <protection hidden="1"/>
    </xf>
    <xf numFmtId="0" fontId="31" fillId="14" borderId="215" xfId="0" applyFont="1" applyFill="1" applyBorder="1" applyAlignment="1" applyProtection="1">
      <alignment horizontal="center" vertical="center"/>
      <protection hidden="1"/>
    </xf>
    <xf numFmtId="0" fontId="31" fillId="14" borderId="211" xfId="0" applyFont="1" applyFill="1" applyBorder="1" applyAlignment="1" applyProtection="1">
      <alignment horizontal="center" vertical="center"/>
      <protection hidden="1"/>
    </xf>
    <xf numFmtId="165" fontId="31" fillId="14" borderId="163" xfId="1" applyNumberFormat="1" applyFont="1" applyFill="1" applyBorder="1" applyAlignment="1" applyProtection="1">
      <alignment horizontal="center" vertical="center"/>
      <protection hidden="1"/>
    </xf>
    <xf numFmtId="0" fontId="31" fillId="14" borderId="216" xfId="0" applyFont="1" applyFill="1" applyBorder="1" applyAlignment="1" applyProtection="1">
      <alignment horizontal="center" vertical="center"/>
      <protection hidden="1"/>
    </xf>
    <xf numFmtId="0" fontId="31" fillId="14" borderId="210" xfId="0" applyFont="1" applyFill="1" applyBorder="1" applyAlignment="1" applyProtection="1">
      <alignment horizontal="center" vertical="center"/>
      <protection hidden="1"/>
    </xf>
    <xf numFmtId="0" fontId="31" fillId="14" borderId="316" xfId="0" applyFont="1" applyFill="1" applyBorder="1" applyAlignment="1" applyProtection="1">
      <alignment horizontal="center" vertical="center"/>
      <protection hidden="1"/>
    </xf>
    <xf numFmtId="0" fontId="31" fillId="14" borderId="317" xfId="0" applyFont="1" applyFill="1" applyBorder="1" applyAlignment="1" applyProtection="1">
      <alignment horizontal="center" vertical="center"/>
      <protection hidden="1"/>
    </xf>
    <xf numFmtId="167" fontId="50" fillId="15" borderId="123" xfId="5" applyFont="1" applyFill="1" applyBorder="1" applyAlignment="1" applyProtection="1">
      <alignment horizontal="center" vertical="center"/>
      <protection hidden="1"/>
    </xf>
    <xf numFmtId="167" fontId="36" fillId="15" borderId="170" xfId="5" applyFont="1" applyFill="1" applyBorder="1" applyAlignment="1" applyProtection="1">
      <alignment horizontal="center" vertical="center"/>
      <protection hidden="1"/>
    </xf>
    <xf numFmtId="167" fontId="36" fillId="15" borderId="85" xfId="5" applyFont="1" applyFill="1" applyBorder="1" applyAlignment="1" applyProtection="1">
      <alignment horizontal="center" vertical="center"/>
      <protection hidden="1"/>
    </xf>
    <xf numFmtId="167" fontId="50" fillId="15" borderId="126" xfId="5" applyFont="1" applyFill="1" applyBorder="1" applyAlignment="1" applyProtection="1">
      <alignment horizontal="center" vertical="center"/>
      <protection hidden="1"/>
    </xf>
    <xf numFmtId="167" fontId="36" fillId="15" borderId="151" xfId="5" applyFont="1" applyFill="1" applyBorder="1" applyAlignment="1" applyProtection="1">
      <alignment horizontal="center" vertical="center"/>
      <protection hidden="1"/>
    </xf>
    <xf numFmtId="167" fontId="36" fillId="15" borderId="88" xfId="5" applyFont="1" applyFill="1" applyBorder="1" applyAlignment="1" applyProtection="1">
      <alignment horizontal="center" vertical="center"/>
      <protection hidden="1"/>
    </xf>
    <xf numFmtId="167" fontId="50" fillId="15" borderId="162" xfId="5" applyFont="1" applyFill="1" applyBorder="1" applyAlignment="1" applyProtection="1">
      <alignment horizontal="center" vertical="center"/>
      <protection hidden="1"/>
    </xf>
    <xf numFmtId="167" fontId="36" fillId="15" borderId="161" xfId="5" applyFont="1" applyFill="1" applyBorder="1" applyAlignment="1" applyProtection="1">
      <alignment horizontal="center" vertical="center"/>
      <protection hidden="1"/>
    </xf>
    <xf numFmtId="167" fontId="36" fillId="15" borderId="139" xfId="5" applyFont="1" applyFill="1" applyBorder="1" applyAlignment="1" applyProtection="1">
      <alignment horizontal="center" vertical="center"/>
      <protection hidden="1"/>
    </xf>
    <xf numFmtId="167" fontId="50" fillId="15" borderId="153" xfId="5" applyFont="1" applyFill="1" applyBorder="1" applyAlignment="1" applyProtection="1">
      <alignment horizontal="center" vertical="center"/>
      <protection hidden="1"/>
    </xf>
    <xf numFmtId="167" fontId="36" fillId="15" borderId="152" xfId="5" applyFont="1" applyFill="1" applyBorder="1" applyAlignment="1" applyProtection="1">
      <alignment horizontal="center" vertical="center"/>
      <protection hidden="1"/>
    </xf>
    <xf numFmtId="167" fontId="36" fillId="15" borderId="80" xfId="5" applyFont="1" applyFill="1" applyBorder="1" applyAlignment="1" applyProtection="1">
      <alignment horizontal="center" vertical="center"/>
      <protection hidden="1"/>
    </xf>
    <xf numFmtId="167" fontId="50" fillId="15" borderId="231" xfId="5" applyFont="1" applyFill="1" applyBorder="1" applyAlignment="1" applyProtection="1">
      <alignment horizontal="center" vertical="center"/>
      <protection hidden="1"/>
    </xf>
    <xf numFmtId="167" fontId="36" fillId="15" borderId="166" xfId="5" applyFont="1" applyFill="1" applyBorder="1" applyAlignment="1" applyProtection="1">
      <alignment horizontal="center" vertical="center"/>
      <protection hidden="1"/>
    </xf>
    <xf numFmtId="167" fontId="36" fillId="15" borderId="110" xfId="5" applyFont="1" applyFill="1" applyBorder="1" applyAlignment="1" applyProtection="1">
      <alignment horizontal="center" vertical="center"/>
      <protection hidden="1"/>
    </xf>
    <xf numFmtId="0" fontId="32" fillId="3" borderId="84" xfId="0" applyFont="1" applyFill="1" applyBorder="1" applyAlignment="1" applyProtection="1">
      <alignment horizontal="center" vertical="center" wrapText="1"/>
      <protection locked="0" hidden="1"/>
    </xf>
    <xf numFmtId="165" fontId="36" fillId="15" borderId="86" xfId="5" applyNumberFormat="1" applyFont="1" applyFill="1" applyBorder="1" applyAlignment="1" applyProtection="1">
      <alignment horizontal="center" vertical="center"/>
      <protection hidden="1"/>
    </xf>
    <xf numFmtId="165" fontId="36" fillId="15" borderId="89" xfId="5" applyNumberFormat="1" applyFont="1" applyFill="1" applyBorder="1" applyAlignment="1" applyProtection="1">
      <alignment horizontal="center" vertical="center"/>
      <protection hidden="1"/>
    </xf>
    <xf numFmtId="165" fontId="36" fillId="15" borderId="140" xfId="5" applyNumberFormat="1" applyFont="1" applyFill="1" applyBorder="1" applyAlignment="1" applyProtection="1">
      <alignment horizontal="center" vertical="center"/>
      <protection hidden="1"/>
    </xf>
    <xf numFmtId="165" fontId="36" fillId="15" borderId="81" xfId="5" applyNumberFormat="1" applyFont="1" applyFill="1" applyBorder="1" applyAlignment="1" applyProtection="1">
      <alignment horizontal="center" vertical="center"/>
      <protection hidden="1"/>
    </xf>
    <xf numFmtId="165" fontId="36" fillId="15" borderId="165" xfId="5" applyNumberFormat="1" applyFont="1" applyFill="1" applyBorder="1" applyAlignment="1" applyProtection="1">
      <alignment horizontal="center" vertical="center"/>
      <protection hidden="1"/>
    </xf>
    <xf numFmtId="0" fontId="28" fillId="14" borderId="274" xfId="0" applyFont="1" applyFill="1" applyBorder="1" applyAlignment="1" applyProtection="1">
      <alignment horizontal="center" vertical="center"/>
      <protection hidden="1"/>
    </xf>
    <xf numFmtId="0" fontId="31" fillId="14" borderId="236" xfId="0" applyFont="1" applyFill="1" applyBorder="1" applyAlignment="1" applyProtection="1">
      <alignment horizontal="left" vertical="center"/>
      <protection hidden="1"/>
    </xf>
    <xf numFmtId="0" fontId="31" fillId="14" borderId="242" xfId="0" applyFont="1" applyFill="1" applyBorder="1" applyAlignment="1" applyProtection="1">
      <alignment horizontal="center" vertical="center"/>
      <protection hidden="1"/>
    </xf>
    <xf numFmtId="0" fontId="0" fillId="0" borderId="75" xfId="0" applyBorder="1" applyAlignment="1" applyProtection="1">
      <alignment horizontal="center"/>
      <protection locked="0" hidden="1"/>
    </xf>
    <xf numFmtId="0" fontId="0" fillId="0" borderId="114" xfId="0" applyBorder="1" applyAlignment="1" applyProtection="1">
      <alignment horizontal="center"/>
      <protection locked="0" hidden="1"/>
    </xf>
    <xf numFmtId="0" fontId="0" fillId="0" borderId="0" xfId="0" applyBorder="1" applyAlignment="1" applyProtection="1">
      <alignment horizontal="center"/>
      <protection locked="0" hidden="1"/>
    </xf>
    <xf numFmtId="0" fontId="0" fillId="0" borderId="115" xfId="0" applyBorder="1" applyAlignment="1" applyProtection="1">
      <alignment horizontal="center"/>
      <protection locked="0" hidden="1"/>
    </xf>
    <xf numFmtId="0" fontId="6" fillId="0" borderId="55" xfId="0" applyFont="1" applyBorder="1" applyAlignment="1" applyProtection="1">
      <protection locked="0" hidden="1"/>
    </xf>
    <xf numFmtId="0" fontId="6" fillId="0" borderId="0" xfId="0" applyFont="1" applyBorder="1" applyAlignment="1" applyProtection="1">
      <alignment horizontal="center"/>
      <protection locked="0" hidden="1"/>
    </xf>
    <xf numFmtId="0" fontId="6" fillId="0" borderId="115" xfId="0" applyFont="1" applyBorder="1" applyAlignment="1" applyProtection="1">
      <alignment horizontal="center"/>
      <protection locked="0" hidden="1"/>
    </xf>
    <xf numFmtId="0" fontId="6" fillId="0" borderId="59" xfId="0" applyFont="1" applyBorder="1" applyAlignment="1" applyProtection="1">
      <protection locked="0" hidden="1"/>
    </xf>
    <xf numFmtId="0" fontId="6" fillId="0" borderId="60" xfId="0" applyFont="1" applyBorder="1" applyAlignment="1" applyProtection="1">
      <alignment horizontal="center"/>
      <protection locked="0" hidden="1"/>
    </xf>
    <xf numFmtId="0" fontId="6" fillId="0" borderId="116" xfId="0" applyFont="1" applyBorder="1" applyAlignment="1" applyProtection="1">
      <alignment horizontal="center"/>
      <protection locked="0" hidden="1"/>
    </xf>
    <xf numFmtId="0" fontId="42" fillId="18" borderId="152" xfId="0" applyFont="1" applyFill="1" applyBorder="1" applyAlignment="1" applyProtection="1">
      <alignment horizontal="center" vertical="center"/>
    </xf>
    <xf numFmtId="0" fontId="42" fillId="18" borderId="80" xfId="0" applyFont="1" applyFill="1" applyBorder="1" applyAlignment="1" applyProtection="1">
      <alignment horizontal="center" vertical="center"/>
    </xf>
    <xf numFmtId="2" fontId="42" fillId="18" borderId="80" xfId="0" applyNumberFormat="1" applyFont="1" applyFill="1" applyBorder="1" applyAlignment="1" applyProtection="1">
      <alignment horizontal="center" vertical="center"/>
    </xf>
    <xf numFmtId="0" fontId="42" fillId="18" borderId="151" xfId="0" applyFont="1" applyFill="1" applyBorder="1" applyAlignment="1" applyProtection="1">
      <alignment horizontal="center" vertical="center"/>
    </xf>
    <xf numFmtId="0" fontId="42" fillId="18" borderId="88" xfId="0" applyFont="1" applyFill="1" applyBorder="1" applyAlignment="1" applyProtection="1">
      <alignment horizontal="center" vertical="center"/>
    </xf>
    <xf numFmtId="2" fontId="42" fillId="18" borderId="88" xfId="0" applyNumberFormat="1" applyFont="1" applyFill="1" applyBorder="1" applyAlignment="1" applyProtection="1">
      <alignment horizontal="center" vertical="center"/>
    </xf>
    <xf numFmtId="0" fontId="44" fillId="18" borderId="126" xfId="0" applyFont="1" applyFill="1" applyBorder="1" applyAlignment="1" applyProtection="1">
      <alignment horizontal="center" vertical="center"/>
    </xf>
    <xf numFmtId="0" fontId="43" fillId="18" borderId="127" xfId="0" applyFont="1" applyFill="1" applyBorder="1" applyAlignment="1" applyProtection="1">
      <alignment vertical="center"/>
    </xf>
    <xf numFmtId="165" fontId="42" fillId="18" borderId="89" xfId="0" applyNumberFormat="1" applyFont="1" applyFill="1" applyBorder="1" applyAlignment="1" applyProtection="1">
      <alignment horizontal="center" vertical="center"/>
    </xf>
    <xf numFmtId="0" fontId="42" fillId="18" borderId="166" xfId="0" applyFont="1" applyFill="1" applyBorder="1" applyAlignment="1" applyProtection="1">
      <alignment horizontal="center" vertical="center"/>
    </xf>
    <xf numFmtId="0" fontId="42" fillId="18" borderId="110" xfId="0" applyFont="1" applyFill="1" applyBorder="1" applyAlignment="1" applyProtection="1">
      <alignment horizontal="center" vertical="center"/>
    </xf>
    <xf numFmtId="2" fontId="42" fillId="18" borderId="110" xfId="0" applyNumberFormat="1" applyFont="1" applyFill="1" applyBorder="1" applyAlignment="1" applyProtection="1">
      <alignment horizontal="center" vertical="center"/>
    </xf>
    <xf numFmtId="44" fontId="31" fillId="0" borderId="92" xfId="2" applyFont="1" applyFill="1" applyBorder="1" applyAlignment="1" applyProtection="1">
      <alignment horizontal="center" vertical="center"/>
      <protection hidden="1"/>
    </xf>
    <xf numFmtId="3" fontId="42" fillId="18" borderId="80" xfId="0" applyNumberFormat="1" applyFont="1" applyFill="1" applyBorder="1" applyAlignment="1" applyProtection="1">
      <alignment horizontal="center" vertical="center"/>
    </xf>
    <xf numFmtId="7" fontId="31" fillId="14" borderId="81" xfId="2" applyNumberFormat="1" applyFont="1" applyFill="1" applyBorder="1" applyAlignment="1" applyProtection="1">
      <alignment horizontal="center" vertical="center"/>
      <protection hidden="1"/>
    </xf>
    <xf numFmtId="3" fontId="42" fillId="18" borderId="88" xfId="0" applyNumberFormat="1" applyFont="1" applyFill="1" applyBorder="1" applyAlignment="1" applyProtection="1">
      <alignment horizontal="center" vertical="center"/>
    </xf>
    <xf numFmtId="7" fontId="31" fillId="14" borderId="89" xfId="2" applyNumberFormat="1" applyFont="1" applyFill="1" applyBorder="1" applyAlignment="1" applyProtection="1">
      <alignment horizontal="center" vertical="center"/>
      <protection hidden="1"/>
    </xf>
    <xf numFmtId="0" fontId="43" fillId="18" borderId="89" xfId="0" applyFont="1" applyFill="1" applyBorder="1" applyAlignment="1" applyProtection="1">
      <alignment vertical="center"/>
    </xf>
    <xf numFmtId="1" fontId="31" fillId="14" borderId="89" xfId="0" applyNumberFormat="1" applyFont="1" applyFill="1" applyBorder="1" applyAlignment="1" applyProtection="1">
      <alignment horizontal="left" vertical="center"/>
      <protection hidden="1"/>
    </xf>
    <xf numFmtId="16" fontId="42" fillId="18" borderId="88" xfId="0" applyNumberFormat="1" applyFont="1" applyFill="1" applyBorder="1" applyAlignment="1" applyProtection="1">
      <alignment horizontal="center" vertical="center"/>
    </xf>
    <xf numFmtId="1" fontId="31" fillId="14" borderId="165" xfId="0" applyNumberFormat="1" applyFont="1" applyFill="1" applyBorder="1" applyAlignment="1" applyProtection="1">
      <alignment horizontal="left" vertical="center"/>
      <protection hidden="1"/>
    </xf>
    <xf numFmtId="3" fontId="42" fillId="18" borderId="110" xfId="0" applyNumberFormat="1" applyFont="1" applyFill="1" applyBorder="1" applyAlignment="1" applyProtection="1">
      <alignment horizontal="center" vertical="center"/>
    </xf>
    <xf numFmtId="7" fontId="31" fillId="14" borderId="165" xfId="2" applyNumberFormat="1" applyFont="1" applyFill="1" applyBorder="1" applyAlignment="1" applyProtection="1">
      <alignment horizontal="center" vertical="center"/>
      <protection hidden="1"/>
    </xf>
    <xf numFmtId="167" fontId="36" fillId="15" borderId="86" xfId="5" applyFont="1" applyFill="1" applyBorder="1" applyAlignment="1" applyProtection="1">
      <alignment vertical="center" wrapText="1"/>
      <protection hidden="1"/>
    </xf>
    <xf numFmtId="7" fontId="31" fillId="14" borderId="86" xfId="2" applyNumberFormat="1" applyFont="1" applyFill="1" applyBorder="1" applyAlignment="1" applyProtection="1">
      <alignment horizontal="center" vertical="center"/>
      <protection hidden="1"/>
    </xf>
    <xf numFmtId="167" fontId="36" fillId="15" borderId="140" xfId="5" applyFont="1" applyFill="1" applyBorder="1" applyAlignment="1" applyProtection="1">
      <alignment vertical="center" wrapText="1"/>
      <protection hidden="1"/>
    </xf>
    <xf numFmtId="7" fontId="31" fillId="14" borderId="140" xfId="2" applyNumberFormat="1" applyFont="1" applyFill="1" applyBorder="1" applyAlignment="1" applyProtection="1">
      <alignment horizontal="center" vertical="center"/>
      <protection hidden="1"/>
    </xf>
    <xf numFmtId="167" fontId="36" fillId="15" borderId="89" xfId="5" applyFont="1" applyFill="1" applyBorder="1" applyAlignment="1" applyProtection="1">
      <alignment vertical="center" wrapText="1"/>
      <protection hidden="1"/>
    </xf>
    <xf numFmtId="167" fontId="36" fillId="15" borderId="81" xfId="5" applyFont="1" applyFill="1" applyBorder="1" applyAlignment="1" applyProtection="1">
      <alignment vertical="center" wrapText="1"/>
      <protection hidden="1"/>
    </xf>
    <xf numFmtId="167" fontId="36" fillId="15" borderId="165" xfId="5" applyFont="1" applyFill="1" applyBorder="1" applyAlignment="1" applyProtection="1">
      <alignment vertical="center" wrapText="1"/>
      <protection hidden="1"/>
    </xf>
    <xf numFmtId="0" fontId="31" fillId="14" borderId="84" xfId="0" applyFont="1" applyFill="1" applyBorder="1" applyAlignment="1" applyProtection="1">
      <alignment horizontal="center" vertical="center" wrapText="1"/>
      <protection hidden="1"/>
    </xf>
    <xf numFmtId="0" fontId="31" fillId="14" borderId="85" xfId="0" applyFont="1" applyFill="1" applyBorder="1" applyAlignment="1" applyProtection="1">
      <alignment horizontal="center" vertical="center" wrapText="1"/>
      <protection hidden="1"/>
    </xf>
    <xf numFmtId="7" fontId="31" fillId="14" borderId="124" xfId="2" applyNumberFormat="1" applyFont="1" applyFill="1" applyBorder="1" applyAlignment="1" applyProtection="1">
      <alignment horizontal="center" vertical="center" wrapText="1"/>
      <protection hidden="1"/>
    </xf>
    <xf numFmtId="0" fontId="31" fillId="14" borderId="138" xfId="0" applyFont="1" applyFill="1" applyBorder="1" applyAlignment="1" applyProtection="1">
      <alignment horizontal="center" vertical="center" wrapText="1"/>
      <protection hidden="1"/>
    </xf>
    <xf numFmtId="0" fontId="31" fillId="14" borderId="139" xfId="0" applyFont="1" applyFill="1" applyBorder="1" applyAlignment="1" applyProtection="1">
      <alignment horizontal="center" vertical="center" wrapText="1"/>
      <protection hidden="1"/>
    </xf>
    <xf numFmtId="7" fontId="31" fillId="14" borderId="212" xfId="2" applyNumberFormat="1" applyFont="1" applyFill="1" applyBorder="1" applyAlignment="1" applyProtection="1">
      <alignment horizontal="center" vertical="center" wrapText="1"/>
      <protection hidden="1"/>
    </xf>
    <xf numFmtId="0" fontId="31" fillId="14" borderId="170" xfId="0" applyFont="1" applyFill="1" applyBorder="1" applyAlignment="1" applyProtection="1">
      <alignment horizontal="center" vertical="center" wrapText="1"/>
      <protection hidden="1"/>
    </xf>
    <xf numFmtId="7" fontId="31" fillId="14" borderId="86" xfId="2" applyNumberFormat="1" applyFont="1" applyFill="1" applyBorder="1" applyAlignment="1" applyProtection="1">
      <alignment horizontal="center" vertical="center" wrapText="1"/>
      <protection hidden="1"/>
    </xf>
    <xf numFmtId="0" fontId="31" fillId="14" borderId="151" xfId="0" applyFont="1" applyFill="1" applyBorder="1" applyAlignment="1" applyProtection="1">
      <alignment horizontal="center" vertical="center" wrapText="1"/>
      <protection hidden="1"/>
    </xf>
    <xf numFmtId="0" fontId="31" fillId="14" borderId="88" xfId="0" applyFont="1" applyFill="1" applyBorder="1" applyAlignment="1" applyProtection="1">
      <alignment horizontal="center" vertical="center" wrapText="1"/>
      <protection hidden="1"/>
    </xf>
    <xf numFmtId="7" fontId="31" fillId="14" borderId="89" xfId="2" applyNumberFormat="1" applyFont="1" applyFill="1" applyBorder="1" applyAlignment="1" applyProtection="1">
      <alignment horizontal="center" vertical="center" wrapText="1"/>
      <protection hidden="1"/>
    </xf>
    <xf numFmtId="0" fontId="31" fillId="14" borderId="161" xfId="0" applyFont="1" applyFill="1" applyBorder="1" applyAlignment="1" applyProtection="1">
      <alignment horizontal="center" vertical="center" wrapText="1"/>
      <protection hidden="1"/>
    </xf>
    <xf numFmtId="7" fontId="31" fillId="14" borderId="140" xfId="2" applyNumberFormat="1" applyFont="1" applyFill="1" applyBorder="1" applyAlignment="1" applyProtection="1">
      <alignment horizontal="center" vertical="center" wrapText="1"/>
      <protection hidden="1"/>
    </xf>
    <xf numFmtId="0" fontId="31" fillId="14" borderId="152" xfId="0" applyFont="1" applyFill="1" applyBorder="1" applyAlignment="1" applyProtection="1">
      <alignment horizontal="center" vertical="center" wrapText="1"/>
      <protection hidden="1"/>
    </xf>
    <xf numFmtId="0" fontId="31" fillId="14" borderId="80" xfId="0" applyFont="1" applyFill="1" applyBorder="1" applyAlignment="1" applyProtection="1">
      <alignment horizontal="center" vertical="center" wrapText="1"/>
      <protection hidden="1"/>
    </xf>
    <xf numFmtId="7" fontId="31" fillId="14" borderId="81" xfId="2" applyNumberFormat="1" applyFont="1" applyFill="1" applyBorder="1" applyAlignment="1" applyProtection="1">
      <alignment horizontal="center" vertical="center" wrapText="1"/>
      <protection hidden="1"/>
    </xf>
    <xf numFmtId="0" fontId="31" fillId="14" borderId="242" xfId="0" applyFont="1" applyFill="1" applyBorder="1" applyAlignment="1" applyProtection="1">
      <alignment horizontal="center" vertical="center" wrapText="1"/>
      <protection hidden="1"/>
    </xf>
    <xf numFmtId="0" fontId="31" fillId="14" borderId="205" xfId="0" applyFont="1" applyFill="1" applyBorder="1" applyAlignment="1" applyProtection="1">
      <alignment horizontal="center" vertical="center" wrapText="1"/>
      <protection hidden="1"/>
    </xf>
    <xf numFmtId="7" fontId="31" fillId="14" borderId="241" xfId="2" applyNumberFormat="1" applyFont="1" applyFill="1" applyBorder="1" applyAlignment="1" applyProtection="1">
      <alignment horizontal="center" vertical="center" wrapText="1"/>
      <protection hidden="1"/>
    </xf>
    <xf numFmtId="0" fontId="31" fillId="14" borderId="79" xfId="0" applyFont="1" applyFill="1" applyBorder="1" applyAlignment="1" applyProtection="1">
      <alignment horizontal="center" vertical="center"/>
      <protection hidden="1"/>
    </xf>
    <xf numFmtId="7" fontId="31" fillId="14" borderId="157" xfId="2" applyNumberFormat="1" applyFont="1" applyFill="1" applyBorder="1" applyAlignment="1" applyProtection="1">
      <alignment horizontal="center" vertical="center"/>
      <protection hidden="1"/>
    </xf>
    <xf numFmtId="0" fontId="31" fillId="14" borderId="87" xfId="0" applyFont="1" applyFill="1" applyBorder="1" applyAlignment="1" applyProtection="1">
      <alignment horizontal="center" vertical="center"/>
      <protection hidden="1"/>
    </xf>
    <xf numFmtId="7" fontId="31" fillId="14" borderId="127" xfId="2" applyNumberFormat="1" applyFont="1" applyFill="1" applyBorder="1" applyAlignment="1" applyProtection="1">
      <alignment horizontal="center" vertical="center"/>
      <protection hidden="1"/>
    </xf>
    <xf numFmtId="0" fontId="31" fillId="14" borderId="109" xfId="0" applyFont="1" applyFill="1" applyBorder="1" applyAlignment="1" applyProtection="1">
      <alignment horizontal="center" vertical="center"/>
      <protection hidden="1"/>
    </xf>
    <xf numFmtId="7" fontId="31" fillId="14" borderId="235" xfId="2" applyNumberFormat="1" applyFont="1" applyFill="1" applyBorder="1" applyAlignment="1" applyProtection="1">
      <alignment horizontal="center" vertical="center"/>
      <protection hidden="1"/>
    </xf>
    <xf numFmtId="16" fontId="31" fillId="14" borderId="88" xfId="0" applyNumberFormat="1" applyFont="1" applyFill="1" applyBorder="1" applyAlignment="1" applyProtection="1">
      <alignment horizontal="center" vertical="center"/>
      <protection hidden="1"/>
    </xf>
    <xf numFmtId="2" fontId="31" fillId="14" borderId="88" xfId="2" applyNumberFormat="1" applyFont="1" applyFill="1" applyBorder="1" applyAlignment="1" applyProtection="1">
      <alignment horizontal="center" vertical="center"/>
      <protection hidden="1"/>
    </xf>
    <xf numFmtId="7" fontId="31" fillId="14" borderId="81" xfId="2" applyNumberFormat="1" applyFont="1" applyFill="1" applyBorder="1" applyAlignment="1" applyProtection="1">
      <alignment horizontal="right" vertical="center"/>
      <protection hidden="1"/>
    </xf>
    <xf numFmtId="7" fontId="31" fillId="14" borderId="89" xfId="2" applyNumberFormat="1" applyFont="1" applyFill="1" applyBorder="1" applyAlignment="1" applyProtection="1">
      <alignment horizontal="right" vertical="center"/>
      <protection hidden="1"/>
    </xf>
    <xf numFmtId="7" fontId="31" fillId="14" borderId="165" xfId="2" applyNumberFormat="1" applyFont="1" applyFill="1" applyBorder="1" applyAlignment="1" applyProtection="1">
      <alignment horizontal="right" vertical="center"/>
      <protection hidden="1"/>
    </xf>
    <xf numFmtId="7" fontId="25" fillId="14" borderId="65" xfId="2" applyNumberFormat="1" applyFont="1" applyFill="1" applyBorder="1" applyAlignment="1" applyProtection="1">
      <alignment horizontal="center" vertical="center" wrapText="1"/>
      <protection hidden="1"/>
    </xf>
    <xf numFmtId="0" fontId="2" fillId="0" borderId="67" xfId="0" applyFont="1" applyBorder="1" applyAlignment="1" applyProtection="1">
      <alignment horizontal="center" vertical="center" wrapText="1"/>
    </xf>
    <xf numFmtId="0" fontId="2" fillId="0" borderId="68" xfId="0" applyFont="1" applyBorder="1" applyAlignment="1" applyProtection="1">
      <alignment horizontal="center" wrapText="1"/>
    </xf>
    <xf numFmtId="0" fontId="26" fillId="0" borderId="69" xfId="0" applyFont="1" applyBorder="1" applyAlignment="1" applyProtection="1">
      <alignment horizontal="center" vertical="center" wrapText="1"/>
    </xf>
    <xf numFmtId="0" fontId="0" fillId="0" borderId="69" xfId="0" applyBorder="1" applyAlignment="1" applyProtection="1">
      <alignment horizontal="center" vertical="center" wrapText="1"/>
    </xf>
    <xf numFmtId="1" fontId="0" fillId="0" borderId="70" xfId="0" applyNumberFormat="1" applyBorder="1" applyAlignment="1" applyProtection="1">
      <alignment horizontal="center" vertical="center" wrapText="1"/>
    </xf>
    <xf numFmtId="0" fontId="27" fillId="0" borderId="71" xfId="0" applyFont="1" applyBorder="1" applyAlignment="1" applyProtection="1">
      <alignment horizontal="center" vertical="center" wrapText="1"/>
    </xf>
    <xf numFmtId="0" fontId="27" fillId="0" borderId="68" xfId="0" applyFont="1" applyBorder="1" applyAlignment="1" applyProtection="1">
      <alignment horizontal="center" vertical="center" wrapText="1"/>
    </xf>
    <xf numFmtId="0" fontId="27" fillId="0" borderId="70" xfId="0" applyFont="1" applyBorder="1" applyAlignment="1" applyProtection="1">
      <alignment horizontal="center" vertical="center" wrapText="1"/>
    </xf>
    <xf numFmtId="0" fontId="0" fillId="0" borderId="72" xfId="0" applyBorder="1" applyAlignment="1" applyProtection="1">
      <alignment horizontal="center" vertical="center" wrapText="1"/>
    </xf>
    <xf numFmtId="0" fontId="0" fillId="0" borderId="68" xfId="0" applyBorder="1" applyAlignment="1" applyProtection="1">
      <alignment horizontal="center" vertical="center" wrapText="1"/>
    </xf>
    <xf numFmtId="0" fontId="0" fillId="0" borderId="73" xfId="0" applyBorder="1" applyAlignment="1" applyProtection="1">
      <alignment horizontal="center" vertical="center" wrapText="1"/>
    </xf>
    <xf numFmtId="0" fontId="28" fillId="14" borderId="153" xfId="0" applyFont="1" applyFill="1" applyBorder="1" applyAlignment="1" applyProtection="1">
      <alignment horizontal="center" vertical="center" wrapText="1"/>
      <protection hidden="1"/>
    </xf>
    <xf numFmtId="44" fontId="36" fillId="15" borderId="81" xfId="5" applyNumberFormat="1" applyFont="1" applyFill="1" applyBorder="1" applyAlignment="1" applyProtection="1">
      <alignment vertical="center"/>
      <protection hidden="1"/>
    </xf>
    <xf numFmtId="0" fontId="28" fillId="14" borderId="123" xfId="0" applyFont="1" applyFill="1" applyBorder="1" applyAlignment="1" applyProtection="1">
      <alignment horizontal="center" vertical="center" wrapText="1"/>
      <protection hidden="1"/>
    </xf>
    <xf numFmtId="44" fontId="36" fillId="15" borderId="86" xfId="5" applyNumberFormat="1" applyFont="1" applyFill="1" applyBorder="1" applyAlignment="1" applyProtection="1">
      <alignment vertical="center"/>
      <protection hidden="1"/>
    </xf>
    <xf numFmtId="0" fontId="28" fillId="14" borderId="126" xfId="0" applyFont="1" applyFill="1" applyBorder="1" applyAlignment="1" applyProtection="1">
      <alignment horizontal="center" vertical="center" wrapText="1"/>
      <protection hidden="1"/>
    </xf>
    <xf numFmtId="44" fontId="36" fillId="15" borderId="89" xfId="5" applyNumberFormat="1" applyFont="1" applyFill="1" applyBorder="1" applyAlignment="1" applyProtection="1">
      <alignment vertical="center"/>
      <protection hidden="1"/>
    </xf>
    <xf numFmtId="44" fontId="36" fillId="15" borderId="140" xfId="5" applyNumberFormat="1" applyFont="1" applyFill="1" applyBorder="1" applyAlignment="1" applyProtection="1">
      <alignment vertical="center"/>
      <protection hidden="1"/>
    </xf>
    <xf numFmtId="0" fontId="0" fillId="0" borderId="0" xfId="0" applyAlignment="1" applyProtection="1">
      <alignment vertical="center"/>
    </xf>
    <xf numFmtId="0" fontId="32" fillId="3" borderId="157" xfId="0" applyFont="1" applyFill="1" applyBorder="1" applyAlignment="1" applyProtection="1">
      <alignment horizontal="center" vertical="center" wrapText="1"/>
      <protection locked="0" hidden="1"/>
    </xf>
    <xf numFmtId="0" fontId="32" fillId="3" borderId="124" xfId="0" applyFont="1" applyFill="1" applyBorder="1" applyAlignment="1" applyProtection="1">
      <alignment horizontal="center" vertical="center" wrapText="1"/>
      <protection locked="0" hidden="1"/>
    </xf>
    <xf numFmtId="0" fontId="32" fillId="3" borderId="127" xfId="0" applyFont="1" applyFill="1" applyBorder="1" applyAlignment="1" applyProtection="1">
      <alignment horizontal="center" vertical="center" wrapText="1"/>
      <protection locked="0" hidden="1"/>
    </xf>
    <xf numFmtId="0" fontId="32" fillId="3" borderId="212" xfId="0" applyFont="1" applyFill="1" applyBorder="1" applyAlignment="1" applyProtection="1">
      <alignment horizontal="center" vertical="center" wrapText="1"/>
      <protection locked="0" hidden="1"/>
    </xf>
    <xf numFmtId="0" fontId="2" fillId="14" borderId="153" xfId="0" applyFont="1" applyFill="1" applyBorder="1" applyAlignment="1" applyProtection="1">
      <alignment horizontal="center" vertical="center" wrapText="1"/>
      <protection hidden="1"/>
    </xf>
    <xf numFmtId="44" fontId="48" fillId="15" borderId="157" xfId="5" applyNumberFormat="1" applyFont="1" applyFill="1" applyBorder="1" applyAlignment="1" applyProtection="1">
      <alignment vertical="center"/>
      <protection hidden="1"/>
    </xf>
    <xf numFmtId="2" fontId="0" fillId="14" borderId="152" xfId="0" applyNumberFormat="1" applyFill="1" applyBorder="1" applyAlignment="1" applyProtection="1">
      <alignment horizontal="center" vertical="center"/>
      <protection hidden="1"/>
    </xf>
    <xf numFmtId="2" fontId="0" fillId="14" borderId="80" xfId="0" applyNumberFormat="1" applyFill="1" applyBorder="1" applyAlignment="1" applyProtection="1">
      <alignment horizontal="center" vertical="center"/>
      <protection hidden="1"/>
    </xf>
    <xf numFmtId="0" fontId="0" fillId="14" borderId="80" xfId="0" applyFill="1" applyBorder="1" applyAlignment="1" applyProtection="1">
      <alignment horizontal="center" vertical="center"/>
      <protection hidden="1"/>
    </xf>
    <xf numFmtId="165" fontId="1" fillId="14" borderId="81" xfId="1" applyNumberFormat="1" applyFont="1" applyFill="1" applyBorder="1" applyAlignment="1" applyProtection="1">
      <alignment horizontal="center" vertical="center"/>
      <protection hidden="1"/>
    </xf>
    <xf numFmtId="0" fontId="2" fillId="14" borderId="126" xfId="0" applyFont="1" applyFill="1" applyBorder="1" applyAlignment="1" applyProtection="1">
      <alignment horizontal="center" vertical="center"/>
      <protection hidden="1"/>
    </xf>
    <xf numFmtId="44" fontId="48" fillId="15" borderId="127" xfId="5" applyNumberFormat="1" applyFont="1" applyFill="1" applyBorder="1" applyAlignment="1" applyProtection="1">
      <alignment vertical="center"/>
      <protection hidden="1"/>
    </xf>
    <xf numFmtId="2" fontId="0" fillId="14" borderId="151" xfId="0" applyNumberFormat="1" applyFill="1" applyBorder="1" applyAlignment="1" applyProtection="1">
      <alignment horizontal="center" vertical="center"/>
      <protection hidden="1"/>
    </xf>
    <xf numFmtId="2" fontId="0" fillId="14" borderId="88" xfId="0" applyNumberFormat="1" applyFill="1" applyBorder="1" applyAlignment="1" applyProtection="1">
      <alignment horizontal="center" vertical="center"/>
      <protection hidden="1"/>
    </xf>
    <xf numFmtId="0" fontId="0" fillId="14" borderId="88" xfId="0" applyFill="1" applyBorder="1" applyAlignment="1" applyProtection="1">
      <alignment horizontal="center" vertical="center"/>
      <protection hidden="1"/>
    </xf>
    <xf numFmtId="165" fontId="1" fillId="14" borderId="89" xfId="1" applyNumberFormat="1" applyFont="1" applyFill="1" applyBorder="1" applyAlignment="1" applyProtection="1">
      <alignment horizontal="center" vertical="center"/>
      <protection hidden="1"/>
    </xf>
    <xf numFmtId="0" fontId="2" fillId="14" borderId="126" xfId="0" applyFont="1" applyFill="1" applyBorder="1" applyAlignment="1" applyProtection="1">
      <alignment horizontal="center" vertical="center" wrapText="1"/>
      <protection hidden="1"/>
    </xf>
    <xf numFmtId="0" fontId="2" fillId="14" borderId="162" xfId="0" applyFont="1" applyFill="1" applyBorder="1" applyAlignment="1" applyProtection="1">
      <alignment horizontal="center" vertical="center"/>
      <protection hidden="1"/>
    </xf>
    <xf numFmtId="44" fontId="48" fillId="15" borderId="212" xfId="5" applyNumberFormat="1" applyFont="1" applyFill="1" applyBorder="1" applyAlignment="1" applyProtection="1">
      <alignment vertical="center"/>
      <protection hidden="1"/>
    </xf>
    <xf numFmtId="2" fontId="0" fillId="14" borderId="161" xfId="0" applyNumberFormat="1" applyFill="1" applyBorder="1" applyAlignment="1" applyProtection="1">
      <alignment horizontal="center" vertical="center"/>
      <protection hidden="1"/>
    </xf>
    <xf numFmtId="2" fontId="0" fillId="14" borderId="139" xfId="0" applyNumberFormat="1" applyFill="1" applyBorder="1" applyAlignment="1" applyProtection="1">
      <alignment horizontal="center" vertical="center"/>
      <protection hidden="1"/>
    </xf>
    <xf numFmtId="0" fontId="0" fillId="14" borderId="139" xfId="0" applyFill="1" applyBorder="1" applyAlignment="1" applyProtection="1">
      <alignment horizontal="center" vertical="center"/>
      <protection hidden="1"/>
    </xf>
    <xf numFmtId="165" fontId="1" fillId="14" borderId="140" xfId="1" applyNumberFormat="1" applyFont="1" applyFill="1" applyBorder="1" applyAlignment="1" applyProtection="1">
      <alignment horizontal="center" vertical="center"/>
      <protection hidden="1"/>
    </xf>
    <xf numFmtId="0" fontId="2" fillId="14" borderId="231" xfId="0" applyFont="1" applyFill="1" applyBorder="1" applyAlignment="1" applyProtection="1">
      <alignment horizontal="center" vertical="center"/>
      <protection hidden="1"/>
    </xf>
    <xf numFmtId="44" fontId="48" fillId="15" borderId="235" xfId="5" applyNumberFormat="1" applyFont="1" applyFill="1" applyBorder="1" applyAlignment="1" applyProtection="1">
      <alignment vertical="center"/>
      <protection hidden="1"/>
    </xf>
    <xf numFmtId="2" fontId="0" fillId="14" borderId="166" xfId="0" applyNumberFormat="1" applyFill="1" applyBorder="1" applyAlignment="1" applyProtection="1">
      <alignment horizontal="center" vertical="center"/>
      <protection hidden="1"/>
    </xf>
    <xf numFmtId="2" fontId="0" fillId="14" borderId="110" xfId="0" applyNumberFormat="1" applyFill="1" applyBorder="1" applyAlignment="1" applyProtection="1">
      <alignment horizontal="center" vertical="center"/>
      <protection hidden="1"/>
    </xf>
    <xf numFmtId="0" fontId="0" fillId="14" borderId="110" xfId="0" applyFill="1" applyBorder="1" applyAlignment="1" applyProtection="1">
      <alignment horizontal="center" vertical="center"/>
      <protection hidden="1"/>
    </xf>
    <xf numFmtId="165" fontId="1" fillId="14" borderId="165" xfId="1" applyNumberFormat="1" applyFont="1" applyFill="1" applyBorder="1" applyAlignment="1" applyProtection="1">
      <alignment horizontal="center" vertical="center"/>
      <protection hidden="1"/>
    </xf>
    <xf numFmtId="1" fontId="55" fillId="14" borderId="153" xfId="0" applyNumberFormat="1" applyFont="1" applyFill="1" applyBorder="1" applyAlignment="1" applyProtection="1">
      <alignment horizontal="center" vertical="center"/>
      <protection hidden="1"/>
    </xf>
    <xf numFmtId="1" fontId="55" fillId="14" borderId="126" xfId="0" applyNumberFormat="1" applyFont="1" applyFill="1" applyBorder="1" applyAlignment="1" applyProtection="1">
      <alignment horizontal="center" vertical="center" wrapText="1"/>
      <protection hidden="1"/>
    </xf>
    <xf numFmtId="1" fontId="55" fillId="14" borderId="126" xfId="0" applyNumberFormat="1" applyFont="1" applyFill="1" applyBorder="1" applyAlignment="1" applyProtection="1">
      <alignment horizontal="center" vertical="center"/>
      <protection hidden="1"/>
    </xf>
    <xf numFmtId="1" fontId="55" fillId="14" borderId="231" xfId="0" applyNumberFormat="1" applyFont="1" applyFill="1" applyBorder="1" applyAlignment="1" applyProtection="1">
      <alignment horizontal="center" vertical="center" wrapText="1"/>
      <protection hidden="1"/>
    </xf>
    <xf numFmtId="1" fontId="55" fillId="14" borderId="123" xfId="0" applyNumberFormat="1" applyFont="1" applyFill="1" applyBorder="1" applyAlignment="1" applyProtection="1">
      <alignment horizontal="center" vertical="center" wrapText="1"/>
      <protection hidden="1"/>
    </xf>
    <xf numFmtId="167" fontId="57" fillId="15" borderId="86" xfId="5" applyFont="1" applyFill="1" applyBorder="1" applyAlignment="1" applyProtection="1">
      <alignment vertical="center"/>
      <protection hidden="1"/>
    </xf>
    <xf numFmtId="0" fontId="57" fillId="14" borderId="84" xfId="0" applyFont="1" applyFill="1" applyBorder="1" applyAlignment="1" applyProtection="1">
      <alignment horizontal="center" vertical="center"/>
      <protection hidden="1"/>
    </xf>
    <xf numFmtId="0" fontId="57" fillId="14" borderId="85" xfId="0" applyFont="1" applyFill="1" applyBorder="1" applyAlignment="1" applyProtection="1">
      <alignment horizontal="center" vertical="center"/>
      <protection hidden="1"/>
    </xf>
    <xf numFmtId="165" fontId="57" fillId="14" borderId="124" xfId="1" applyNumberFormat="1" applyFont="1" applyFill="1" applyBorder="1" applyAlignment="1" applyProtection="1">
      <alignment horizontal="center" vertical="center"/>
      <protection hidden="1"/>
    </xf>
    <xf numFmtId="167" fontId="57" fillId="15" borderId="89" xfId="5" applyFont="1" applyFill="1" applyBorder="1" applyAlignment="1" applyProtection="1">
      <alignment vertical="center"/>
      <protection hidden="1"/>
    </xf>
    <xf numFmtId="0" fontId="57" fillId="14" borderId="87" xfId="0" applyFont="1" applyFill="1" applyBorder="1" applyAlignment="1" applyProtection="1">
      <alignment horizontal="center" vertical="center"/>
      <protection hidden="1"/>
    </xf>
    <xf numFmtId="0" fontId="57" fillId="14" borderId="88" xfId="0" applyFont="1" applyFill="1" applyBorder="1" applyAlignment="1" applyProtection="1">
      <alignment horizontal="center" vertical="center"/>
      <protection hidden="1"/>
    </xf>
    <xf numFmtId="165" fontId="57" fillId="14" borderId="127" xfId="1" applyNumberFormat="1" applyFont="1" applyFill="1" applyBorder="1" applyAlignment="1" applyProtection="1">
      <alignment horizontal="center" vertical="center"/>
      <protection hidden="1"/>
    </xf>
    <xf numFmtId="1" fontId="55" fillId="14" borderId="162" xfId="0" applyNumberFormat="1" applyFont="1" applyFill="1" applyBorder="1" applyAlignment="1" applyProtection="1">
      <alignment horizontal="center" vertical="center" wrapText="1"/>
      <protection hidden="1"/>
    </xf>
    <xf numFmtId="167" fontId="57" fillId="15" borderId="140" xfId="5" applyFont="1" applyFill="1" applyBorder="1" applyAlignment="1" applyProtection="1">
      <alignment vertical="center"/>
      <protection hidden="1"/>
    </xf>
    <xf numFmtId="0" fontId="57" fillId="14" borderId="138" xfId="0" applyFont="1" applyFill="1" applyBorder="1" applyAlignment="1" applyProtection="1">
      <alignment horizontal="center" vertical="center"/>
      <protection hidden="1"/>
    </xf>
    <xf numFmtId="0" fontId="57" fillId="14" borderId="139" xfId="0" applyFont="1" applyFill="1" applyBorder="1" applyAlignment="1" applyProtection="1">
      <alignment horizontal="center" vertical="center"/>
      <protection hidden="1"/>
    </xf>
    <xf numFmtId="165" fontId="57" fillId="14" borderId="212" xfId="1" applyNumberFormat="1" applyFont="1" applyFill="1" applyBorder="1" applyAlignment="1" applyProtection="1">
      <alignment horizontal="center" vertical="center"/>
      <protection hidden="1"/>
    </xf>
    <xf numFmtId="0" fontId="57" fillId="14" borderId="170" xfId="0" applyFont="1" applyFill="1" applyBorder="1" applyAlignment="1" applyProtection="1">
      <alignment horizontal="center" vertical="center"/>
      <protection hidden="1"/>
    </xf>
    <xf numFmtId="167" fontId="57" fillId="15" borderId="86" xfId="5" applyFont="1" applyFill="1" applyBorder="1" applyAlignment="1" applyProtection="1">
      <alignment vertical="center" wrapText="1"/>
      <protection hidden="1"/>
    </xf>
    <xf numFmtId="1" fontId="55" fillId="14" borderId="318" xfId="0" applyNumberFormat="1" applyFont="1" applyFill="1" applyBorder="1" applyAlignment="1" applyProtection="1">
      <alignment horizontal="center" vertical="center" wrapText="1"/>
      <protection hidden="1"/>
    </xf>
    <xf numFmtId="167" fontId="57" fillId="15" borderId="319" xfId="5" applyFont="1" applyFill="1" applyBorder="1" applyAlignment="1" applyProtection="1">
      <alignment vertical="center"/>
      <protection hidden="1"/>
    </xf>
    <xf numFmtId="0" fontId="57" fillId="14" borderId="175" xfId="0" applyFont="1" applyFill="1" applyBorder="1" applyAlignment="1" applyProtection="1">
      <alignment horizontal="center" vertical="center"/>
      <protection hidden="1"/>
    </xf>
    <xf numFmtId="0" fontId="57" fillId="14" borderId="194" xfId="0" applyFont="1" applyFill="1" applyBorder="1" applyAlignment="1" applyProtection="1">
      <alignment horizontal="center" vertical="center"/>
      <protection hidden="1"/>
    </xf>
    <xf numFmtId="1" fontId="55" fillId="14" borderId="153" xfId="0" applyNumberFormat="1" applyFont="1" applyFill="1" applyBorder="1" applyAlignment="1" applyProtection="1">
      <alignment horizontal="center" vertical="center" wrapText="1"/>
      <protection hidden="1"/>
    </xf>
    <xf numFmtId="167" fontId="57" fillId="15" borderId="81" xfId="5" applyFont="1" applyFill="1" applyBorder="1" applyAlignment="1" applyProtection="1">
      <alignment vertical="center"/>
      <protection hidden="1"/>
    </xf>
    <xf numFmtId="0" fontId="57" fillId="14" borderId="152" xfId="0" applyFont="1" applyFill="1" applyBorder="1" applyAlignment="1" applyProtection="1">
      <alignment horizontal="center" vertical="center"/>
      <protection hidden="1"/>
    </xf>
    <xf numFmtId="0" fontId="57" fillId="14" borderId="80" xfId="0" applyFont="1" applyFill="1" applyBorder="1" applyAlignment="1" applyProtection="1">
      <alignment horizontal="center" vertical="center"/>
      <protection hidden="1"/>
    </xf>
    <xf numFmtId="1" fontId="55" fillId="14" borderId="274" xfId="0" applyNumberFormat="1" applyFont="1" applyFill="1" applyBorder="1" applyAlignment="1" applyProtection="1">
      <alignment horizontal="center" vertical="center" wrapText="1"/>
      <protection hidden="1"/>
    </xf>
    <xf numFmtId="167" fontId="57" fillId="15" borderId="241" xfId="5" applyFont="1" applyFill="1" applyBorder="1" applyAlignment="1" applyProtection="1">
      <alignment vertical="center"/>
      <protection hidden="1"/>
    </xf>
    <xf numFmtId="0" fontId="57" fillId="14" borderId="242" xfId="0" applyFont="1" applyFill="1" applyBorder="1" applyAlignment="1" applyProtection="1">
      <alignment horizontal="center" vertical="center"/>
      <protection hidden="1"/>
    </xf>
    <xf numFmtId="0" fontId="57" fillId="14" borderId="205" xfId="0" applyFont="1" applyFill="1" applyBorder="1" applyAlignment="1" applyProtection="1">
      <alignment horizontal="center" vertical="center"/>
      <protection hidden="1"/>
    </xf>
    <xf numFmtId="0" fontId="55" fillId="3" borderId="170" xfId="0" applyFont="1" applyFill="1" applyBorder="1" applyAlignment="1" applyProtection="1">
      <alignment horizontal="center" vertical="center" wrapText="1"/>
      <protection locked="0" hidden="1"/>
    </xf>
    <xf numFmtId="0" fontId="55" fillId="3" borderId="85" xfId="0" applyFont="1" applyFill="1" applyBorder="1" applyAlignment="1" applyProtection="1">
      <alignment horizontal="center" vertical="center" wrapText="1"/>
      <protection locked="0" hidden="1"/>
    </xf>
    <xf numFmtId="0" fontId="55" fillId="3" borderId="86" xfId="0" applyFont="1" applyFill="1" applyBorder="1" applyAlignment="1" applyProtection="1">
      <alignment horizontal="center" vertical="center" wrapText="1"/>
      <protection locked="0" hidden="1"/>
    </xf>
    <xf numFmtId="0" fontId="55" fillId="3" borderId="151" xfId="0" applyFont="1" applyFill="1" applyBorder="1" applyAlignment="1" applyProtection="1">
      <alignment horizontal="center" vertical="center" wrapText="1"/>
      <protection locked="0" hidden="1"/>
    </xf>
    <xf numFmtId="0" fontId="55" fillId="3" borderId="88" xfId="0" applyFont="1" applyFill="1" applyBorder="1" applyAlignment="1" applyProtection="1">
      <alignment horizontal="center" vertical="center" wrapText="1"/>
      <protection locked="0" hidden="1"/>
    </xf>
    <xf numFmtId="0" fontId="55" fillId="3" borderId="89" xfId="0" applyFont="1" applyFill="1" applyBorder="1" applyAlignment="1" applyProtection="1">
      <alignment horizontal="center" vertical="center" wrapText="1"/>
      <protection locked="0" hidden="1"/>
    </xf>
    <xf numFmtId="0" fontId="55" fillId="3" borderId="161" xfId="0" applyFont="1" applyFill="1" applyBorder="1" applyAlignment="1" applyProtection="1">
      <alignment horizontal="center" vertical="center" wrapText="1"/>
      <protection locked="0" hidden="1"/>
    </xf>
    <xf numFmtId="0" fontId="55" fillId="3" borderId="139" xfId="0" applyFont="1" applyFill="1" applyBorder="1" applyAlignment="1" applyProtection="1">
      <alignment horizontal="center" vertical="center" wrapText="1"/>
      <protection locked="0" hidden="1"/>
    </xf>
    <xf numFmtId="0" fontId="55" fillId="3" borderId="140" xfId="0" applyFont="1" applyFill="1" applyBorder="1" applyAlignment="1" applyProtection="1">
      <alignment horizontal="center" vertical="center" wrapText="1"/>
      <protection locked="0" hidden="1"/>
    </xf>
    <xf numFmtId="0" fontId="55" fillId="3" borderId="175" xfId="0" applyFont="1" applyFill="1" applyBorder="1" applyAlignment="1" applyProtection="1">
      <alignment horizontal="center" vertical="center" wrapText="1"/>
      <protection locked="0" hidden="1"/>
    </xf>
    <xf numFmtId="0" fontId="55" fillId="3" borderId="194" xfId="0" applyFont="1" applyFill="1" applyBorder="1" applyAlignment="1" applyProtection="1">
      <alignment horizontal="center" vertical="center" wrapText="1"/>
      <protection locked="0" hidden="1"/>
    </xf>
    <xf numFmtId="0" fontId="55" fillId="3" borderId="319" xfId="0" applyFont="1" applyFill="1" applyBorder="1" applyAlignment="1" applyProtection="1">
      <alignment horizontal="center" vertical="center" wrapText="1"/>
      <protection locked="0" hidden="1"/>
    </xf>
    <xf numFmtId="0" fontId="55" fillId="3" borderId="152" xfId="0" applyFont="1" applyFill="1" applyBorder="1" applyAlignment="1" applyProtection="1">
      <alignment horizontal="center" vertical="center" wrapText="1"/>
      <protection locked="0" hidden="1"/>
    </xf>
    <xf numFmtId="0" fontId="55" fillId="3" borderId="80" xfId="0" applyFont="1" applyFill="1" applyBorder="1" applyAlignment="1" applyProtection="1">
      <alignment horizontal="center" vertical="center" wrapText="1"/>
      <protection locked="0" hidden="1"/>
    </xf>
    <xf numFmtId="0" fontId="55" fillId="3" borderId="81" xfId="0" applyFont="1" applyFill="1" applyBorder="1" applyAlignment="1" applyProtection="1">
      <alignment horizontal="center" vertical="center" wrapText="1"/>
      <protection locked="0" hidden="1"/>
    </xf>
    <xf numFmtId="0" fontId="55" fillId="3" borderId="242" xfId="0" applyFont="1" applyFill="1" applyBorder="1" applyAlignment="1" applyProtection="1">
      <alignment horizontal="center" vertical="center" wrapText="1"/>
      <protection locked="0" hidden="1"/>
    </xf>
    <xf numFmtId="0" fontId="55" fillId="3" borderId="205" xfId="0" applyFont="1" applyFill="1" applyBorder="1" applyAlignment="1" applyProtection="1">
      <alignment horizontal="center" vertical="center" wrapText="1"/>
      <protection locked="0" hidden="1"/>
    </xf>
    <xf numFmtId="0" fontId="55" fillId="3" borderId="241" xfId="0" applyFont="1" applyFill="1" applyBorder="1" applyAlignment="1" applyProtection="1">
      <alignment horizontal="center" vertical="center" wrapText="1"/>
      <protection locked="0" hidden="1"/>
    </xf>
    <xf numFmtId="0" fontId="0" fillId="0" borderId="115" xfId="0" applyFill="1" applyBorder="1" applyProtection="1">
      <protection locked="0" hidden="1"/>
    </xf>
    <xf numFmtId="165" fontId="57" fillId="14" borderId="144" xfId="1" applyNumberFormat="1" applyFont="1" applyFill="1" applyBorder="1" applyAlignment="1" applyProtection="1">
      <alignment horizontal="center" vertical="center"/>
      <protection hidden="1"/>
    </xf>
    <xf numFmtId="165" fontId="57" fillId="14" borderId="157" xfId="1" applyNumberFormat="1" applyFont="1" applyFill="1" applyBorder="1" applyAlignment="1" applyProtection="1">
      <alignment horizontal="center" vertical="center"/>
      <protection hidden="1"/>
    </xf>
    <xf numFmtId="165" fontId="57" fillId="14" borderId="236" xfId="1" applyNumberFormat="1" applyFont="1" applyFill="1" applyBorder="1" applyAlignment="1" applyProtection="1">
      <alignment horizontal="center" vertical="center"/>
      <protection hidden="1"/>
    </xf>
    <xf numFmtId="0" fontId="46" fillId="14" borderId="88" xfId="0" applyFont="1" applyFill="1" applyBorder="1" applyAlignment="1" applyProtection="1">
      <alignment horizontal="center" vertical="center"/>
      <protection hidden="1"/>
    </xf>
    <xf numFmtId="0" fontId="46" fillId="14" borderId="88" xfId="0" applyFont="1" applyFill="1" applyBorder="1" applyAlignment="1" applyProtection="1">
      <alignment horizontal="center" vertical="center" wrapText="1"/>
      <protection hidden="1"/>
    </xf>
    <xf numFmtId="0" fontId="45" fillId="0" borderId="0" xfId="0" applyFont="1" applyProtection="1"/>
    <xf numFmtId="0" fontId="45" fillId="0" borderId="89" xfId="0" applyFont="1" applyBorder="1" applyProtection="1"/>
    <xf numFmtId="165" fontId="31" fillId="14" borderId="134" xfId="1" applyNumberFormat="1" applyFont="1" applyFill="1" applyBorder="1" applyAlignment="1" applyProtection="1">
      <alignment horizontal="center" vertical="center"/>
      <protection hidden="1"/>
    </xf>
    <xf numFmtId="165" fontId="31" fillId="14" borderId="137" xfId="1" applyNumberFormat="1" applyFont="1" applyFill="1" applyBorder="1" applyAlignment="1" applyProtection="1">
      <alignment horizontal="center" vertical="center"/>
      <protection hidden="1"/>
    </xf>
    <xf numFmtId="165" fontId="31" fillId="14" borderId="204" xfId="1" applyNumberFormat="1" applyFont="1" applyFill="1" applyBorder="1" applyAlignment="1" applyProtection="1">
      <alignment horizontal="center" vertical="center"/>
      <protection hidden="1"/>
    </xf>
    <xf numFmtId="165" fontId="31" fillId="14" borderId="241" xfId="0" applyNumberFormat="1" applyFont="1" applyFill="1" applyBorder="1" applyAlignment="1" applyProtection="1">
      <alignment horizontal="center" vertical="center"/>
      <protection hidden="1"/>
    </xf>
    <xf numFmtId="165" fontId="32" fillId="4" borderId="22" xfId="0" applyNumberFormat="1" applyFont="1" applyFill="1" applyBorder="1" applyAlignment="1" applyProtection="1">
      <alignment horizontal="center" vertical="center" wrapText="1"/>
      <protection hidden="1"/>
    </xf>
    <xf numFmtId="165" fontId="31" fillId="14" borderId="165" xfId="2" applyNumberFormat="1" applyFont="1" applyFill="1" applyBorder="1" applyAlignment="1" applyProtection="1">
      <alignment horizontal="center"/>
      <protection hidden="1"/>
    </xf>
    <xf numFmtId="165" fontId="49" fillId="0" borderId="0" xfId="0" applyNumberFormat="1" applyFont="1" applyFill="1" applyBorder="1" applyAlignment="1">
      <alignment horizontal="left"/>
    </xf>
    <xf numFmtId="4" fontId="0" fillId="0" borderId="0" xfId="6" applyNumberFormat="1" applyFont="1" applyFill="1" applyAlignment="1" applyProtection="1">
      <alignment horizontal="right"/>
      <protection hidden="1"/>
    </xf>
    <xf numFmtId="0" fontId="39" fillId="0" borderId="4" xfId="0" applyFont="1" applyBorder="1" applyAlignment="1" applyProtection="1">
      <alignment horizontal="center" vertical="top" wrapText="1"/>
      <protection hidden="1"/>
    </xf>
    <xf numFmtId="0" fontId="0" fillId="0" borderId="5" xfId="0" applyBorder="1" applyAlignment="1" applyProtection="1">
      <alignment horizontal="center" vertical="top" wrapText="1"/>
      <protection hidden="1"/>
    </xf>
    <xf numFmtId="0" fontId="0" fillId="0" borderId="6" xfId="0" applyBorder="1" applyAlignment="1" applyProtection="1">
      <alignment horizontal="center" vertical="top" wrapText="1"/>
      <protection hidden="1"/>
    </xf>
    <xf numFmtId="0" fontId="0" fillId="0" borderId="14" xfId="0" applyBorder="1" applyAlignment="1" applyProtection="1">
      <alignment horizontal="center" vertical="top" wrapText="1"/>
      <protection hidden="1"/>
    </xf>
    <xf numFmtId="0" fontId="0" fillId="0" borderId="0" xfId="0" applyBorder="1" applyAlignment="1" applyProtection="1">
      <alignment horizontal="center" vertical="top" wrapText="1"/>
      <protection hidden="1"/>
    </xf>
    <xf numFmtId="0" fontId="0" fillId="0" borderId="15" xfId="0" applyBorder="1" applyAlignment="1" applyProtection="1">
      <alignment horizontal="center" vertical="top" wrapText="1"/>
      <protection hidden="1"/>
    </xf>
    <xf numFmtId="0" fontId="0" fillId="0" borderId="25" xfId="0" applyBorder="1" applyAlignment="1" applyProtection="1">
      <alignment horizontal="center" vertical="top" wrapText="1"/>
      <protection hidden="1"/>
    </xf>
    <xf numFmtId="0" fontId="0" fillId="0" borderId="26" xfId="0" applyBorder="1" applyAlignment="1" applyProtection="1">
      <alignment horizontal="center" vertical="top" wrapText="1"/>
      <protection hidden="1"/>
    </xf>
    <xf numFmtId="0" fontId="0" fillId="0" borderId="27" xfId="0" applyBorder="1" applyAlignment="1" applyProtection="1">
      <alignment horizontal="center" vertical="top" wrapText="1"/>
      <protection hidden="1"/>
    </xf>
    <xf numFmtId="0" fontId="79" fillId="0" borderId="4" xfId="0" applyFont="1" applyBorder="1" applyAlignment="1" applyProtection="1">
      <alignment horizontal="center"/>
      <protection hidden="1"/>
    </xf>
    <xf numFmtId="0" fontId="79" fillId="0" borderId="5" xfId="0" applyFont="1" applyBorder="1" applyAlignment="1" applyProtection="1">
      <alignment horizontal="center"/>
      <protection hidden="1"/>
    </xf>
    <xf numFmtId="0" fontId="79" fillId="0" borderId="6" xfId="0" applyFont="1" applyBorder="1" applyAlignment="1" applyProtection="1">
      <alignment horizontal="center"/>
      <protection hidden="1"/>
    </xf>
    <xf numFmtId="0" fontId="31" fillId="0" borderId="14" xfId="0" applyFont="1" applyBorder="1" applyAlignment="1" applyProtection="1">
      <alignment horizontal="center" wrapText="1"/>
      <protection hidden="1"/>
    </xf>
    <xf numFmtId="0" fontId="31" fillId="0" borderId="0" xfId="0" applyFont="1" applyBorder="1" applyAlignment="1" applyProtection="1">
      <alignment horizontal="center" wrapText="1"/>
      <protection hidden="1"/>
    </xf>
    <xf numFmtId="0" fontId="31" fillId="0" borderId="15" xfId="0" applyFont="1" applyBorder="1" applyAlignment="1" applyProtection="1">
      <alignment horizontal="center" wrapText="1"/>
      <protection hidden="1"/>
    </xf>
    <xf numFmtId="0" fontId="90" fillId="7" borderId="14" xfId="4" applyFont="1" applyFill="1" applyBorder="1" applyAlignment="1" applyProtection="1">
      <alignment horizontal="center"/>
      <protection hidden="1"/>
    </xf>
    <xf numFmtId="0" fontId="90" fillId="7" borderId="0" xfId="4" applyFont="1" applyFill="1" applyBorder="1" applyAlignment="1" applyProtection="1">
      <alignment horizontal="center"/>
      <protection hidden="1"/>
    </xf>
    <xf numFmtId="0" fontId="90" fillId="7" borderId="15" xfId="4" applyFont="1" applyFill="1" applyBorder="1" applyAlignment="1" applyProtection="1">
      <alignment horizontal="center"/>
      <protection hidden="1"/>
    </xf>
    <xf numFmtId="0" fontId="80" fillId="29" borderId="74" xfId="0" applyFont="1" applyFill="1" applyBorder="1" applyAlignment="1" applyProtection="1">
      <alignment horizontal="center"/>
      <protection hidden="1"/>
    </xf>
    <xf numFmtId="0" fontId="80" fillId="29" borderId="75" xfId="0" applyFont="1" applyFill="1" applyBorder="1" applyAlignment="1" applyProtection="1">
      <alignment horizontal="center"/>
      <protection hidden="1"/>
    </xf>
    <xf numFmtId="0" fontId="80" fillId="29" borderId="76" xfId="0" applyFont="1" applyFill="1" applyBorder="1" applyAlignment="1" applyProtection="1">
      <alignment horizontal="center"/>
      <protection hidden="1"/>
    </xf>
    <xf numFmtId="0" fontId="81" fillId="29" borderId="14" xfId="0" applyFont="1" applyFill="1" applyBorder="1" applyAlignment="1" applyProtection="1">
      <alignment horizontal="left" wrapText="1"/>
      <protection hidden="1"/>
    </xf>
    <xf numFmtId="0" fontId="81" fillId="29" borderId="0" xfId="0" applyFont="1" applyFill="1" applyBorder="1" applyAlignment="1" applyProtection="1">
      <alignment horizontal="left" wrapText="1"/>
      <protection hidden="1"/>
    </xf>
    <xf numFmtId="0" fontId="81" fillId="29" borderId="15" xfId="0" applyFont="1" applyFill="1" applyBorder="1" applyAlignment="1" applyProtection="1">
      <alignment horizontal="left" wrapText="1"/>
      <protection hidden="1"/>
    </xf>
    <xf numFmtId="165" fontId="49" fillId="0" borderId="0" xfId="0" applyNumberFormat="1" applyFont="1" applyFill="1" applyBorder="1" applyAlignment="1">
      <alignment horizontal="left" wrapText="1"/>
    </xf>
    <xf numFmtId="165" fontId="49" fillId="0" borderId="115" xfId="0" applyNumberFormat="1" applyFont="1" applyFill="1" applyBorder="1" applyAlignment="1">
      <alignment horizontal="left" wrapText="1"/>
    </xf>
    <xf numFmtId="0" fontId="2" fillId="3" borderId="91" xfId="0" applyFont="1" applyFill="1" applyBorder="1" applyAlignment="1" applyProtection="1">
      <alignment horizontal="left" vertical="center"/>
      <protection locked="0" hidden="1"/>
    </xf>
    <xf numFmtId="0" fontId="2" fillId="3" borderId="92" xfId="0" applyFont="1" applyFill="1" applyBorder="1" applyAlignment="1" applyProtection="1">
      <alignment horizontal="left" vertical="center"/>
      <protection locked="0" hidden="1"/>
    </xf>
    <xf numFmtId="0" fontId="2" fillId="3" borderId="93" xfId="0" applyFont="1" applyFill="1" applyBorder="1" applyAlignment="1" applyProtection="1">
      <alignment horizontal="left" vertical="center"/>
      <protection locked="0" hidden="1"/>
    </xf>
    <xf numFmtId="0" fontId="2" fillId="5" borderId="92" xfId="0" applyFont="1" applyFill="1" applyBorder="1" applyAlignment="1" applyProtection="1">
      <alignment horizontal="center" vertical="center" wrapText="1"/>
      <protection hidden="1"/>
    </xf>
    <xf numFmtId="0" fontId="2" fillId="5" borderId="341" xfId="0" applyFont="1" applyFill="1" applyBorder="1" applyAlignment="1" applyProtection="1">
      <alignment horizontal="center" vertical="center" wrapText="1"/>
      <protection hidden="1"/>
    </xf>
    <xf numFmtId="39" fontId="2" fillId="0" borderId="32" xfId="2" applyNumberFormat="1" applyFont="1" applyBorder="1" applyAlignment="1" applyProtection="1">
      <alignment horizontal="center" vertical="center"/>
      <protection hidden="1"/>
    </xf>
    <xf numFmtId="39" fontId="2" fillId="0" borderId="36" xfId="2" applyNumberFormat="1" applyFont="1" applyBorder="1" applyAlignment="1" applyProtection="1">
      <alignment horizontal="center" vertical="center"/>
      <protection hidden="1"/>
    </xf>
    <xf numFmtId="0" fontId="5" fillId="3" borderId="33" xfId="4" applyFill="1" applyBorder="1" applyAlignment="1" applyProtection="1">
      <alignment horizontal="center"/>
      <protection hidden="1"/>
    </xf>
    <xf numFmtId="0" fontId="5" fillId="3" borderId="34" xfId="4" applyFill="1" applyBorder="1" applyAlignment="1" applyProtection="1">
      <alignment horizontal="center"/>
      <protection hidden="1"/>
    </xf>
    <xf numFmtId="0" fontId="5" fillId="3" borderId="32" xfId="4" applyFill="1" applyBorder="1" applyAlignment="1" applyProtection="1">
      <alignment horizontal="center"/>
      <protection hidden="1"/>
    </xf>
    <xf numFmtId="44" fontId="2" fillId="0" borderId="36" xfId="2" applyNumberFormat="1" applyFont="1" applyBorder="1" applyAlignment="1" applyProtection="1">
      <alignment horizontal="center"/>
      <protection hidden="1"/>
    </xf>
    <xf numFmtId="44" fontId="2" fillId="0" borderId="37" xfId="2" applyNumberFormat="1" applyFont="1" applyBorder="1" applyAlignment="1" applyProtection="1">
      <alignment horizontal="center"/>
      <protection hidden="1"/>
    </xf>
    <xf numFmtId="0" fontId="2" fillId="3" borderId="9" xfId="0" applyFont="1" applyFill="1" applyBorder="1" applyAlignment="1" applyProtection="1">
      <alignment horizontal="right"/>
      <protection locked="0" hidden="1"/>
    </xf>
    <xf numFmtId="0" fontId="2" fillId="3" borderId="16" xfId="0" applyFont="1" applyFill="1" applyBorder="1" applyAlignment="1" applyProtection="1">
      <alignment horizontal="right"/>
      <protection locked="0" hidden="1"/>
    </xf>
    <xf numFmtId="0" fontId="2" fillId="0" borderId="11" xfId="0" applyFont="1" applyBorder="1" applyAlignment="1" applyProtection="1">
      <alignment horizontal="right"/>
      <protection hidden="1"/>
    </xf>
    <xf numFmtId="0" fontId="2" fillId="0" borderId="12" xfId="0" applyFont="1" applyBorder="1" applyAlignment="1" applyProtection="1">
      <alignment horizontal="right"/>
      <protection hidden="1"/>
    </xf>
    <xf numFmtId="0" fontId="5" fillId="3" borderId="12" xfId="4" applyFill="1" applyBorder="1" applyAlignment="1" applyProtection="1">
      <alignment horizontal="right"/>
      <protection locked="0" hidden="1"/>
    </xf>
    <xf numFmtId="0" fontId="2" fillId="3" borderId="12" xfId="0" applyFont="1" applyFill="1" applyBorder="1" applyAlignment="1" applyProtection="1">
      <alignment horizontal="right"/>
      <protection locked="0" hidden="1"/>
    </xf>
    <xf numFmtId="0" fontId="2" fillId="2" borderId="1" xfId="3" applyFont="1" applyBorder="1" applyAlignment="1" applyProtection="1">
      <alignment horizontal="center" wrapText="1"/>
      <protection hidden="1"/>
    </xf>
    <xf numFmtId="0" fontId="2" fillId="2" borderId="2" xfId="3" applyFont="1" applyBorder="1" applyAlignment="1" applyProtection="1">
      <alignment horizontal="center" wrapText="1"/>
      <protection hidden="1"/>
    </xf>
    <xf numFmtId="0" fontId="2" fillId="2" borderId="3" xfId="3" applyFont="1" applyBorder="1" applyAlignment="1" applyProtection="1">
      <alignment horizontal="center" wrapText="1"/>
      <protection hidden="1"/>
    </xf>
    <xf numFmtId="0" fontId="0" fillId="4" borderId="4"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0" fillId="4" borderId="6" xfId="0" applyFont="1" applyFill="1" applyBorder="1" applyAlignment="1" applyProtection="1">
      <alignment horizontal="center" vertical="center"/>
      <protection hidden="1"/>
    </xf>
    <xf numFmtId="0" fontId="6" fillId="0" borderId="7" xfId="0" applyFont="1" applyFill="1" applyBorder="1" applyAlignment="1" applyProtection="1">
      <alignment horizontal="center" vertical="center"/>
      <protection hidden="1"/>
    </xf>
    <xf numFmtId="0" fontId="6" fillId="0" borderId="17" xfId="0" applyFont="1" applyFill="1" applyBorder="1" applyAlignment="1" applyProtection="1">
      <alignment horizontal="center" vertical="center"/>
      <protection hidden="1"/>
    </xf>
    <xf numFmtId="0" fontId="12" fillId="0" borderId="5" xfId="0" applyFont="1" applyFill="1" applyBorder="1" applyAlignment="1" applyProtection="1">
      <alignment horizontal="center" vertical="center"/>
      <protection hidden="1"/>
    </xf>
    <xf numFmtId="0" fontId="12" fillId="0" borderId="6" xfId="0" applyFont="1" applyFill="1" applyBorder="1" applyAlignment="1" applyProtection="1">
      <alignment horizontal="center" vertical="center"/>
      <protection hidden="1"/>
    </xf>
    <xf numFmtId="0" fontId="0" fillId="0" borderId="25" xfId="0" applyFont="1" applyFill="1" applyBorder="1" applyAlignment="1" applyProtection="1">
      <alignment horizontal="center" vertical="center" wrapText="1"/>
      <protection hidden="1"/>
    </xf>
    <xf numFmtId="0" fontId="0" fillId="0" borderId="26" xfId="0" applyFont="1" applyFill="1" applyBorder="1" applyAlignment="1" applyProtection="1">
      <alignment horizontal="center" vertical="center" wrapText="1"/>
      <protection hidden="1"/>
    </xf>
    <xf numFmtId="0" fontId="0" fillId="0" borderId="27" xfId="0" applyFont="1" applyFill="1" applyBorder="1" applyAlignment="1" applyProtection="1">
      <alignment horizontal="center" vertical="center" wrapText="1"/>
      <protection hidden="1"/>
    </xf>
    <xf numFmtId="0" fontId="14" fillId="8" borderId="9" xfId="0" applyFont="1" applyFill="1" applyBorder="1" applyAlignment="1" applyProtection="1">
      <alignment horizontal="center"/>
      <protection hidden="1"/>
    </xf>
    <xf numFmtId="0" fontId="15" fillId="0" borderId="9" xfId="0" applyFont="1" applyBorder="1" applyAlignment="1" applyProtection="1">
      <alignment horizontal="center"/>
      <protection hidden="1"/>
    </xf>
    <xf numFmtId="0" fontId="15" fillId="0" borderId="16" xfId="0" applyFont="1" applyBorder="1" applyAlignment="1" applyProtection="1">
      <alignment horizontal="center"/>
      <protection hidden="1"/>
    </xf>
    <xf numFmtId="0" fontId="16" fillId="4" borderId="11" xfId="0" applyFont="1" applyFill="1" applyBorder="1" applyAlignment="1" applyProtection="1">
      <alignment horizontal="center" vertical="center"/>
      <protection hidden="1"/>
    </xf>
    <xf numFmtId="0" fontId="16" fillId="4" borderId="12" xfId="0" applyFont="1" applyFill="1" applyBorder="1" applyAlignment="1" applyProtection="1">
      <alignment horizontal="center" vertical="center"/>
      <protection hidden="1"/>
    </xf>
    <xf numFmtId="0" fontId="5" fillId="3" borderId="0" xfId="4" applyFill="1" applyAlignment="1" applyProtection="1">
      <alignment horizontal="center"/>
      <protection hidden="1"/>
    </xf>
    <xf numFmtId="44" fontId="2" fillId="0" borderId="12" xfId="2" applyFont="1" applyBorder="1" applyAlignment="1" applyProtection="1">
      <alignment horizontal="center"/>
      <protection hidden="1"/>
    </xf>
    <xf numFmtId="44" fontId="2" fillId="0" borderId="13" xfId="2" applyFont="1" applyBorder="1" applyAlignment="1" applyProtection="1">
      <alignment horizontal="center"/>
      <protection hidden="1"/>
    </xf>
    <xf numFmtId="0" fontId="0" fillId="7" borderId="25" xfId="0" applyFill="1" applyBorder="1" applyAlignment="1" applyProtection="1">
      <alignment horizontal="center" vertical="center" wrapText="1"/>
      <protection hidden="1"/>
    </xf>
    <xf numFmtId="0" fontId="0" fillId="7" borderId="26" xfId="0" applyFill="1" applyBorder="1" applyAlignment="1" applyProtection="1">
      <alignment horizontal="center" vertical="center" wrapText="1"/>
      <protection hidden="1"/>
    </xf>
    <xf numFmtId="0" fontId="0" fillId="7" borderId="27" xfId="0" applyFill="1" applyBorder="1" applyAlignment="1" applyProtection="1">
      <alignment horizontal="center" vertical="center" wrapText="1"/>
      <protection hidden="1"/>
    </xf>
    <xf numFmtId="0" fontId="13" fillId="7" borderId="14" xfId="0" applyFont="1" applyFill="1" applyBorder="1" applyAlignment="1" applyProtection="1">
      <alignment horizontal="center" vertical="center" wrapText="1"/>
      <protection hidden="1"/>
    </xf>
    <xf numFmtId="0" fontId="13" fillId="7" borderId="28" xfId="0" applyFont="1" applyFill="1" applyBorder="1" applyAlignment="1" applyProtection="1">
      <alignment horizontal="center" vertical="center" wrapText="1"/>
      <protection hidden="1"/>
    </xf>
    <xf numFmtId="0" fontId="14" fillId="8" borderId="8" xfId="0" applyFont="1" applyFill="1" applyBorder="1" applyAlignment="1" applyProtection="1">
      <alignment horizontal="center"/>
      <protection hidden="1"/>
    </xf>
    <xf numFmtId="0" fontId="11" fillId="0" borderId="0" xfId="0" applyFont="1" applyAlignment="1" applyProtection="1">
      <alignment horizontal="center" vertical="center" wrapText="1"/>
    </xf>
    <xf numFmtId="0" fontId="13" fillId="10" borderId="38" xfId="0" applyFont="1" applyFill="1" applyBorder="1" applyAlignment="1" applyProtection="1">
      <alignment horizontal="center" vertical="center" wrapText="1"/>
      <protection hidden="1"/>
    </xf>
    <xf numFmtId="0" fontId="13" fillId="10" borderId="10" xfId="0" applyFont="1" applyFill="1" applyBorder="1" applyAlignment="1" applyProtection="1">
      <alignment horizontal="center" vertical="center" wrapText="1"/>
      <protection hidden="1"/>
    </xf>
    <xf numFmtId="0" fontId="13" fillId="10" borderId="40" xfId="0" applyFont="1" applyFill="1" applyBorder="1" applyAlignment="1" applyProtection="1">
      <alignment horizontal="center" vertical="center" wrapText="1"/>
      <protection hidden="1"/>
    </xf>
    <xf numFmtId="0" fontId="0" fillId="8" borderId="14" xfId="0" applyFill="1" applyBorder="1" applyAlignment="1" applyProtection="1"/>
    <xf numFmtId="0" fontId="0" fillId="8" borderId="0" xfId="0" applyFill="1" applyBorder="1" applyAlignment="1" applyProtection="1"/>
    <xf numFmtId="0" fontId="0" fillId="8" borderId="15" xfId="0" applyFill="1" applyBorder="1" applyAlignment="1" applyProtection="1"/>
    <xf numFmtId="0" fontId="0" fillId="8" borderId="0" xfId="0" applyFill="1" applyBorder="1" applyAlignment="1" applyProtection="1">
      <protection hidden="1"/>
    </xf>
    <xf numFmtId="0" fontId="0" fillId="8" borderId="15" xfId="0" applyFill="1" applyBorder="1" applyAlignment="1" applyProtection="1">
      <protection hidden="1"/>
    </xf>
    <xf numFmtId="0" fontId="6" fillId="0" borderId="10" xfId="0" applyFont="1" applyFill="1" applyBorder="1" applyAlignment="1" applyProtection="1">
      <alignment horizontal="center" vertical="center"/>
      <protection hidden="1"/>
    </xf>
    <xf numFmtId="0" fontId="2" fillId="0" borderId="8" xfId="0" applyFont="1" applyBorder="1" applyAlignment="1" applyProtection="1">
      <alignment horizontal="right"/>
      <protection hidden="1"/>
    </xf>
    <xf numFmtId="0" fontId="2" fillId="0" borderId="9" xfId="0" applyFont="1" applyBorder="1" applyAlignment="1" applyProtection="1">
      <alignment horizontal="right"/>
      <protection hidden="1"/>
    </xf>
    <xf numFmtId="0" fontId="2" fillId="4" borderId="14" xfId="0" applyFont="1" applyFill="1" applyBorder="1" applyAlignment="1" applyProtection="1">
      <alignment horizontal="right"/>
      <protection hidden="1"/>
    </xf>
    <xf numFmtId="0" fontId="2" fillId="4" borderId="0" xfId="0" applyFont="1" applyFill="1" applyBorder="1" applyAlignment="1" applyProtection="1">
      <alignment horizontal="right"/>
      <protection hidden="1"/>
    </xf>
    <xf numFmtId="0" fontId="2" fillId="4" borderId="15" xfId="0" applyFont="1" applyFill="1" applyBorder="1" applyAlignment="1" applyProtection="1">
      <alignment horizontal="right"/>
      <protection hidden="1"/>
    </xf>
    <xf numFmtId="0" fontId="12" fillId="7" borderId="4" xfId="0" applyFont="1" applyFill="1" applyBorder="1" applyAlignment="1" applyProtection="1">
      <alignment horizontal="center"/>
      <protection hidden="1"/>
    </xf>
    <xf numFmtId="0" fontId="12" fillId="7" borderId="5" xfId="0" applyFont="1" applyFill="1" applyBorder="1" applyAlignment="1" applyProtection="1">
      <alignment horizontal="center"/>
      <protection hidden="1"/>
    </xf>
    <xf numFmtId="0" fontId="12" fillId="7" borderId="6" xfId="0" applyFont="1" applyFill="1" applyBorder="1" applyAlignment="1" applyProtection="1">
      <alignment horizontal="center"/>
      <protection hidden="1"/>
    </xf>
    <xf numFmtId="0" fontId="78" fillId="27" borderId="4" xfId="0" applyFont="1" applyFill="1" applyBorder="1" applyAlignment="1" applyProtection="1">
      <alignment horizontal="center" vertical="center"/>
      <protection hidden="1"/>
    </xf>
    <xf numFmtId="0" fontId="78" fillId="27" borderId="5" xfId="0" applyFont="1" applyFill="1" applyBorder="1" applyAlignment="1" applyProtection="1">
      <alignment horizontal="center" vertical="center"/>
      <protection hidden="1"/>
    </xf>
    <xf numFmtId="0" fontId="78" fillId="27" borderId="6" xfId="0" applyFont="1" applyFill="1" applyBorder="1" applyAlignment="1" applyProtection="1">
      <alignment horizontal="center" vertical="center"/>
      <protection hidden="1"/>
    </xf>
    <xf numFmtId="0" fontId="45" fillId="27" borderId="25" xfId="0" applyFont="1" applyFill="1" applyBorder="1" applyAlignment="1" applyProtection="1">
      <alignment horizontal="center" vertical="center" wrapText="1"/>
      <protection hidden="1"/>
    </xf>
    <xf numFmtId="0" fontId="45" fillId="27" borderId="26" xfId="0" applyFont="1" applyFill="1" applyBorder="1" applyAlignment="1" applyProtection="1">
      <alignment horizontal="center" vertical="center" wrapText="1"/>
      <protection hidden="1"/>
    </xf>
    <xf numFmtId="0" fontId="45" fillId="27" borderId="27" xfId="0" applyFont="1" applyFill="1" applyBorder="1" applyAlignment="1" applyProtection="1">
      <alignment horizontal="center" vertical="center" wrapText="1"/>
      <protection hidden="1"/>
    </xf>
    <xf numFmtId="0" fontId="4" fillId="0" borderId="4" xfId="0" applyFont="1" applyBorder="1" applyAlignment="1" applyProtection="1">
      <alignment horizontal="center"/>
      <protection hidden="1"/>
    </xf>
    <xf numFmtId="0" fontId="0" fillId="0" borderId="5" xfId="0" applyBorder="1" applyAlignment="1" applyProtection="1">
      <alignment horizontal="center"/>
      <protection hidden="1"/>
    </xf>
    <xf numFmtId="0" fontId="0" fillId="0" borderId="6" xfId="0" applyBorder="1" applyAlignment="1" applyProtection="1">
      <alignment horizontal="center"/>
      <protection hidden="1"/>
    </xf>
    <xf numFmtId="0" fontId="58" fillId="8" borderId="14" xfId="0" applyFont="1" applyFill="1" applyBorder="1" applyAlignment="1" applyProtection="1"/>
    <xf numFmtId="0" fontId="58" fillId="8" borderId="0" xfId="0" applyFont="1" applyFill="1" applyBorder="1" applyAlignment="1" applyProtection="1"/>
    <xf numFmtId="0" fontId="58" fillId="8" borderId="15" xfId="0" applyFont="1" applyFill="1" applyBorder="1" applyAlignment="1" applyProtection="1"/>
    <xf numFmtId="0" fontId="5" fillId="0" borderId="14" xfId="4" applyFill="1" applyBorder="1" applyAlignment="1" applyProtection="1">
      <alignment horizontal="center"/>
      <protection hidden="1"/>
    </xf>
    <xf numFmtId="0" fontId="5" fillId="0" borderId="0" xfId="4" applyFill="1" applyBorder="1" applyAlignment="1" applyProtection="1">
      <alignment horizontal="center"/>
      <protection hidden="1"/>
    </xf>
    <xf numFmtId="0" fontId="5" fillId="0" borderId="15" xfId="4" applyFill="1" applyBorder="1" applyAlignment="1" applyProtection="1">
      <alignment horizontal="center"/>
      <protection hidden="1"/>
    </xf>
    <xf numFmtId="0" fontId="2" fillId="3" borderId="9" xfId="0" applyFont="1" applyFill="1" applyBorder="1" applyAlignment="1" applyProtection="1">
      <alignment horizontal="center" vertical="center"/>
      <protection locked="0" hidden="1"/>
    </xf>
    <xf numFmtId="0" fontId="2" fillId="0" borderId="9" xfId="0" applyFont="1" applyBorder="1" applyAlignment="1" applyProtection="1">
      <alignment horizontal="right" wrapText="1"/>
      <protection hidden="1"/>
    </xf>
    <xf numFmtId="0" fontId="2" fillId="0" borderId="9" xfId="0" applyNumberFormat="1" applyFont="1" applyFill="1" applyBorder="1" applyAlignment="1" applyProtection="1">
      <alignment horizontal="center" vertical="center"/>
      <protection hidden="1"/>
    </xf>
    <xf numFmtId="0" fontId="2" fillId="0" borderId="16" xfId="0" applyNumberFormat="1" applyFont="1" applyFill="1" applyBorder="1" applyAlignment="1" applyProtection="1">
      <alignment horizontal="center" vertical="center"/>
      <protection hidden="1"/>
    </xf>
    <xf numFmtId="0" fontId="2" fillId="0" borderId="12" xfId="0" applyFont="1" applyFill="1" applyBorder="1" applyAlignment="1" applyProtection="1">
      <alignment horizontal="right"/>
      <protection hidden="1"/>
    </xf>
    <xf numFmtId="0" fontId="2" fillId="0" borderId="12" xfId="0" applyFont="1" applyBorder="1" applyAlignment="1" applyProtection="1">
      <alignment horizontal="right" wrapText="1"/>
      <protection hidden="1"/>
    </xf>
    <xf numFmtId="0" fontId="0" fillId="8" borderId="14" xfId="0" applyFill="1" applyBorder="1" applyAlignment="1" applyProtection="1">
      <alignment wrapText="1"/>
    </xf>
    <xf numFmtId="0" fontId="0" fillId="8" borderId="0" xfId="0" applyFill="1" applyBorder="1" applyAlignment="1" applyProtection="1">
      <alignment wrapText="1"/>
    </xf>
    <xf numFmtId="1" fontId="2" fillId="0" borderId="31" xfId="2" applyNumberFormat="1" applyFont="1" applyBorder="1" applyAlignment="1" applyProtection="1">
      <alignment horizontal="center"/>
      <protection hidden="1"/>
    </xf>
    <xf numFmtId="1" fontId="2" fillId="0" borderId="32" xfId="2" applyNumberFormat="1" applyFont="1" applyBorder="1" applyAlignment="1" applyProtection="1">
      <alignment horizontal="center"/>
      <protection hidden="1"/>
    </xf>
    <xf numFmtId="44" fontId="2" fillId="0" borderId="36" xfId="2" applyFont="1" applyBorder="1" applyAlignment="1" applyProtection="1">
      <alignment horizontal="center"/>
      <protection hidden="1"/>
    </xf>
    <xf numFmtId="44" fontId="2" fillId="0" borderId="37" xfId="2" applyFont="1" applyBorder="1" applyAlignment="1" applyProtection="1">
      <alignment horizontal="center"/>
      <protection hidden="1"/>
    </xf>
    <xf numFmtId="44" fontId="2" fillId="0" borderId="33" xfId="2" applyFont="1" applyBorder="1" applyAlignment="1" applyProtection="1">
      <alignment horizontal="center"/>
      <protection hidden="1"/>
    </xf>
    <xf numFmtId="44" fontId="2" fillId="0" borderId="35" xfId="2" applyFont="1" applyBorder="1" applyAlignment="1" applyProtection="1">
      <alignment horizontal="center"/>
      <protection hidden="1"/>
    </xf>
    <xf numFmtId="1" fontId="2" fillId="0" borderId="11" xfId="0" applyNumberFormat="1" applyFont="1" applyFill="1" applyBorder="1" applyAlignment="1" applyProtection="1">
      <alignment horizontal="center" vertical="center"/>
      <protection hidden="1"/>
    </xf>
    <xf numFmtId="1" fontId="2" fillId="0" borderId="12" xfId="0" applyNumberFormat="1" applyFont="1" applyFill="1" applyBorder="1" applyAlignment="1" applyProtection="1">
      <alignment horizontal="center" vertical="center"/>
      <protection hidden="1"/>
    </xf>
    <xf numFmtId="44" fontId="2" fillId="0" borderId="12" xfId="2" applyFont="1" applyBorder="1" applyAlignment="1" applyProtection="1">
      <alignment horizontal="center" vertical="center"/>
      <protection hidden="1"/>
    </xf>
    <xf numFmtId="44" fontId="2" fillId="0" borderId="13" xfId="2" applyFont="1" applyBorder="1" applyAlignment="1" applyProtection="1">
      <alignment horizontal="center" vertical="center"/>
      <protection hidden="1"/>
    </xf>
    <xf numFmtId="1" fontId="17" fillId="0" borderId="31" xfId="2" applyNumberFormat="1" applyFont="1" applyFill="1" applyBorder="1" applyAlignment="1" applyProtection="1">
      <alignment horizontal="center"/>
      <protection hidden="1"/>
    </xf>
    <xf numFmtId="1" fontId="17" fillId="0" borderId="32" xfId="2" applyNumberFormat="1" applyFont="1" applyFill="1" applyBorder="1" applyAlignment="1" applyProtection="1">
      <alignment horizontal="center"/>
      <protection hidden="1"/>
    </xf>
    <xf numFmtId="0" fontId="5" fillId="3" borderId="36" xfId="4" applyFill="1" applyBorder="1" applyAlignment="1" applyProtection="1">
      <alignment horizontal="center" vertical="center" wrapText="1"/>
      <protection hidden="1"/>
    </xf>
    <xf numFmtId="44" fontId="17" fillId="0" borderId="36" xfId="2" applyFont="1" applyFill="1" applyBorder="1" applyAlignment="1" applyProtection="1">
      <alignment horizontal="center"/>
      <protection hidden="1"/>
    </xf>
    <xf numFmtId="44" fontId="17" fillId="0" borderId="37" xfId="2" applyFont="1" applyFill="1" applyBorder="1" applyAlignment="1" applyProtection="1">
      <alignment horizontal="center"/>
      <protection hidden="1"/>
    </xf>
    <xf numFmtId="0" fontId="5" fillId="3" borderId="36" xfId="4" applyFill="1" applyBorder="1" applyAlignment="1" applyProtection="1">
      <alignment horizontal="center"/>
      <protection hidden="1"/>
    </xf>
    <xf numFmtId="1" fontId="2" fillId="0" borderId="230" xfId="2" applyNumberFormat="1" applyFont="1" applyBorder="1" applyAlignment="1" applyProtection="1">
      <alignment horizontal="center"/>
      <protection hidden="1"/>
    </xf>
    <xf numFmtId="1" fontId="2" fillId="0" borderId="44" xfId="2" applyNumberFormat="1" applyFont="1" applyBorder="1" applyAlignment="1" applyProtection="1">
      <alignment horizontal="center"/>
      <protection hidden="1"/>
    </xf>
    <xf numFmtId="0" fontId="5" fillId="3" borderId="42" xfId="4" applyFill="1" applyBorder="1" applyAlignment="1" applyProtection="1">
      <alignment horizontal="center"/>
      <protection hidden="1"/>
    </xf>
    <xf numFmtId="0" fontId="5" fillId="3" borderId="43" xfId="4" applyFill="1" applyBorder="1" applyAlignment="1" applyProtection="1">
      <alignment horizontal="center"/>
      <protection hidden="1"/>
    </xf>
    <xf numFmtId="0" fontId="5" fillId="3" borderId="44" xfId="4" applyFill="1" applyBorder="1" applyAlignment="1" applyProtection="1">
      <alignment horizontal="center"/>
      <protection hidden="1"/>
    </xf>
    <xf numFmtId="44" fontId="2" fillId="0" borderId="41" xfId="2" applyFont="1" applyBorder="1" applyAlignment="1" applyProtection="1">
      <alignment horizontal="center"/>
      <protection hidden="1"/>
    </xf>
    <xf numFmtId="44" fontId="2" fillId="0" borderId="45" xfId="2" applyFont="1" applyBorder="1" applyAlignment="1" applyProtection="1">
      <alignment horizontal="center"/>
      <protection hidden="1"/>
    </xf>
    <xf numFmtId="0" fontId="12" fillId="27" borderId="4" xfId="0" applyFont="1" applyFill="1" applyBorder="1" applyAlignment="1" applyProtection="1">
      <alignment horizontal="center"/>
      <protection hidden="1"/>
    </xf>
    <xf numFmtId="0" fontId="12" fillId="27" borderId="5" xfId="0" applyFont="1" applyFill="1" applyBorder="1" applyAlignment="1" applyProtection="1">
      <alignment horizontal="center"/>
      <protection hidden="1"/>
    </xf>
    <xf numFmtId="0" fontId="12" fillId="27" borderId="6" xfId="0" applyFont="1" applyFill="1" applyBorder="1" applyAlignment="1" applyProtection="1">
      <alignment horizontal="center"/>
      <protection hidden="1"/>
    </xf>
    <xf numFmtId="0" fontId="0" fillId="27" borderId="25" xfId="0" applyFont="1" applyFill="1" applyBorder="1" applyAlignment="1" applyProtection="1">
      <alignment horizontal="center" wrapText="1"/>
      <protection hidden="1"/>
    </xf>
    <xf numFmtId="0" fontId="0" fillId="27" borderId="26" xfId="0" applyFont="1" applyFill="1" applyBorder="1" applyAlignment="1" applyProtection="1">
      <alignment horizontal="center" wrapText="1"/>
      <protection hidden="1"/>
    </xf>
    <xf numFmtId="0" fontId="0" fillId="27" borderId="27" xfId="0" applyFont="1" applyFill="1" applyBorder="1" applyAlignment="1" applyProtection="1">
      <alignment horizontal="center" wrapText="1"/>
      <protection hidden="1"/>
    </xf>
    <xf numFmtId="1" fontId="2" fillId="0" borderId="31" xfId="2" applyNumberFormat="1" applyFont="1" applyFill="1" applyBorder="1" applyAlignment="1" applyProtection="1">
      <alignment horizontal="center"/>
      <protection hidden="1"/>
    </xf>
    <xf numFmtId="1" fontId="2" fillId="0" borderId="32" xfId="2" applyNumberFormat="1" applyFont="1" applyFill="1" applyBorder="1" applyAlignment="1" applyProtection="1">
      <alignment horizontal="center"/>
      <protection hidden="1"/>
    </xf>
    <xf numFmtId="0" fontId="5" fillId="3" borderId="36" xfId="4" applyFill="1" applyBorder="1" applyAlignment="1" applyProtection="1">
      <alignment horizontal="center" vertical="center"/>
      <protection hidden="1"/>
    </xf>
    <xf numFmtId="44" fontId="2" fillId="0" borderId="36" xfId="2" applyFont="1" applyFill="1" applyBorder="1" applyAlignment="1" applyProtection="1">
      <alignment horizontal="center"/>
      <protection hidden="1"/>
    </xf>
    <xf numFmtId="44" fontId="2" fillId="0" borderId="37" xfId="2" applyFont="1" applyFill="1" applyBorder="1" applyAlignment="1" applyProtection="1">
      <alignment horizontal="center"/>
      <protection hidden="1"/>
    </xf>
    <xf numFmtId="39" fontId="2" fillId="0" borderId="31" xfId="2" applyNumberFormat="1" applyFont="1" applyFill="1" applyBorder="1" applyAlignment="1" applyProtection="1">
      <alignment horizontal="center" vertical="center"/>
      <protection hidden="1"/>
    </xf>
    <xf numFmtId="39" fontId="2" fillId="0" borderId="34" xfId="2" applyNumberFormat="1" applyFont="1" applyFill="1" applyBorder="1" applyAlignment="1" applyProtection="1">
      <alignment horizontal="center" vertical="center"/>
      <protection hidden="1"/>
    </xf>
    <xf numFmtId="44" fontId="2" fillId="0" borderId="34" xfId="2" applyNumberFormat="1" applyFont="1" applyFill="1" applyBorder="1" applyAlignment="1" applyProtection="1">
      <alignment horizontal="left" vertical="center"/>
      <protection hidden="1"/>
    </xf>
    <xf numFmtId="44" fontId="2" fillId="0" borderId="35" xfId="2" applyNumberFormat="1" applyFont="1" applyFill="1" applyBorder="1" applyAlignment="1" applyProtection="1">
      <alignment horizontal="left" vertical="center"/>
      <protection hidden="1"/>
    </xf>
    <xf numFmtId="44" fontId="2" fillId="0" borderId="36" xfId="2" applyNumberFormat="1" applyFont="1" applyBorder="1" applyAlignment="1" applyProtection="1">
      <alignment horizontal="left"/>
      <protection hidden="1"/>
    </xf>
    <xf numFmtId="44" fontId="2" fillId="0" borderId="37" xfId="2" applyNumberFormat="1" applyFont="1" applyBorder="1" applyAlignment="1" applyProtection="1">
      <alignment horizontal="left"/>
      <protection hidden="1"/>
    </xf>
    <xf numFmtId="39" fontId="2" fillId="0" borderId="31" xfId="2" applyNumberFormat="1" applyFont="1" applyBorder="1" applyAlignment="1" applyProtection="1">
      <alignment horizontal="center" vertical="center"/>
      <protection hidden="1"/>
    </xf>
    <xf numFmtId="44" fontId="2" fillId="0" borderId="33" xfId="2" applyNumberFormat="1" applyFont="1" applyBorder="1" applyAlignment="1" applyProtection="1">
      <alignment horizontal="center"/>
      <protection hidden="1"/>
    </xf>
    <xf numFmtId="44" fontId="2" fillId="0" borderId="35" xfId="2" applyNumberFormat="1" applyFont="1" applyBorder="1" applyAlignment="1" applyProtection="1">
      <alignment horizontal="center"/>
      <protection hidden="1"/>
    </xf>
    <xf numFmtId="0" fontId="21" fillId="10" borderId="38" xfId="0" applyFont="1" applyFill="1" applyBorder="1" applyAlignment="1" applyProtection="1">
      <alignment horizontal="center" vertical="center" wrapText="1"/>
      <protection hidden="1"/>
    </xf>
    <xf numFmtId="0" fontId="21" fillId="10" borderId="10" xfId="0" applyFont="1" applyFill="1" applyBorder="1" applyAlignment="1" applyProtection="1">
      <alignment horizontal="center" vertical="center" wrapText="1"/>
      <protection hidden="1"/>
    </xf>
    <xf numFmtId="0" fontId="21" fillId="10" borderId="40" xfId="0" applyFont="1" applyFill="1" applyBorder="1" applyAlignment="1" applyProtection="1">
      <alignment horizontal="center" vertical="center" wrapText="1"/>
      <protection hidden="1"/>
    </xf>
    <xf numFmtId="39" fontId="17" fillId="0" borderId="39" xfId="0" applyNumberFormat="1" applyFont="1" applyFill="1" applyBorder="1" applyAlignment="1" applyProtection="1">
      <alignment horizontal="center" vertical="center"/>
      <protection hidden="1"/>
    </xf>
    <xf numFmtId="39" fontId="17" fillId="0" borderId="36" xfId="0" applyNumberFormat="1" applyFont="1" applyFill="1" applyBorder="1" applyAlignment="1" applyProtection="1">
      <alignment horizontal="center" vertical="center"/>
      <protection hidden="1"/>
    </xf>
    <xf numFmtId="44" fontId="17" fillId="0" borderId="36" xfId="0" applyNumberFormat="1" applyFont="1" applyFill="1" applyBorder="1" applyAlignment="1" applyProtection="1">
      <alignment horizontal="center"/>
      <protection hidden="1"/>
    </xf>
    <xf numFmtId="44" fontId="17" fillId="0" borderId="37" xfId="0" applyNumberFormat="1" applyFont="1" applyFill="1" applyBorder="1" applyAlignment="1" applyProtection="1">
      <alignment horizontal="center"/>
      <protection hidden="1"/>
    </xf>
    <xf numFmtId="39" fontId="17" fillId="0" borderId="31" xfId="0" applyNumberFormat="1" applyFont="1" applyFill="1" applyBorder="1" applyAlignment="1" applyProtection="1">
      <alignment horizontal="center" vertical="center"/>
      <protection hidden="1"/>
    </xf>
    <xf numFmtId="39" fontId="17" fillId="0" borderId="32" xfId="0" applyNumberFormat="1" applyFont="1" applyFill="1" applyBorder="1" applyAlignment="1" applyProtection="1">
      <alignment horizontal="center" vertical="center"/>
      <protection hidden="1"/>
    </xf>
    <xf numFmtId="44" fontId="17" fillId="0" borderId="33" xfId="0" applyNumberFormat="1" applyFont="1" applyFill="1" applyBorder="1" applyAlignment="1" applyProtection="1">
      <alignment horizontal="center"/>
      <protection hidden="1"/>
    </xf>
    <xf numFmtId="44" fontId="17" fillId="0" borderId="35" xfId="0" applyNumberFormat="1" applyFont="1" applyFill="1" applyBorder="1" applyAlignment="1" applyProtection="1">
      <alignment horizontal="center"/>
      <protection hidden="1"/>
    </xf>
    <xf numFmtId="0" fontId="13" fillId="10" borderId="19" xfId="0" applyFont="1" applyFill="1" applyBorder="1" applyAlignment="1" applyProtection="1">
      <alignment horizontal="center" vertical="center" wrapText="1"/>
      <protection hidden="1"/>
    </xf>
    <xf numFmtId="39" fontId="2" fillId="0" borderId="32" xfId="2" applyNumberFormat="1" applyFont="1" applyBorder="1" applyAlignment="1" applyProtection="1">
      <alignment horizontal="center"/>
      <protection hidden="1"/>
    </xf>
    <xf numFmtId="39" fontId="2" fillId="0" borderId="36" xfId="2" applyNumberFormat="1" applyFont="1" applyBorder="1" applyAlignment="1" applyProtection="1">
      <alignment horizontal="center"/>
      <protection hidden="1"/>
    </xf>
    <xf numFmtId="0" fontId="85" fillId="24" borderId="26" xfId="0" applyFont="1" applyFill="1" applyBorder="1" applyAlignment="1" applyProtection="1">
      <alignment horizontal="center" vertical="center" wrapText="1"/>
    </xf>
    <xf numFmtId="0" fontId="12" fillId="11" borderId="4" xfId="0" applyFont="1" applyFill="1" applyBorder="1" applyAlignment="1" applyProtection="1">
      <alignment horizontal="center"/>
      <protection hidden="1"/>
    </xf>
    <xf numFmtId="0" fontId="12" fillId="11" borderId="5" xfId="0" applyFont="1" applyFill="1" applyBorder="1" applyAlignment="1" applyProtection="1">
      <alignment horizontal="center"/>
      <protection hidden="1"/>
    </xf>
    <xf numFmtId="0" fontId="12" fillId="11" borderId="46" xfId="0" applyFont="1" applyFill="1" applyBorder="1" applyAlignment="1" applyProtection="1">
      <alignment horizontal="center"/>
      <protection hidden="1"/>
    </xf>
    <xf numFmtId="0" fontId="12" fillId="11" borderId="25" xfId="0" applyFont="1" applyFill="1" applyBorder="1" applyAlignment="1" applyProtection="1">
      <alignment horizontal="center"/>
      <protection hidden="1"/>
    </xf>
    <xf numFmtId="0" fontId="12" fillId="11" borderId="26" xfId="0" applyFont="1" applyFill="1" applyBorder="1" applyAlignment="1" applyProtection="1">
      <alignment horizontal="center"/>
      <protection hidden="1"/>
    </xf>
    <xf numFmtId="0" fontId="12" fillId="11" borderId="49" xfId="0" applyFont="1" applyFill="1" applyBorder="1" applyAlignment="1" applyProtection="1">
      <alignment horizontal="center"/>
      <protection hidden="1"/>
    </xf>
    <xf numFmtId="165" fontId="2" fillId="0" borderId="47" xfId="0" applyNumberFormat="1" applyFont="1" applyBorder="1" applyAlignment="1" applyProtection="1">
      <alignment horizontal="center" vertical="center"/>
      <protection hidden="1"/>
    </xf>
    <xf numFmtId="165" fontId="2" fillId="0" borderId="48" xfId="0" applyNumberFormat="1" applyFont="1" applyBorder="1" applyAlignment="1" applyProtection="1">
      <alignment horizontal="center" vertical="center"/>
      <protection hidden="1"/>
    </xf>
    <xf numFmtId="165" fontId="2" fillId="0" borderId="50" xfId="0" applyNumberFormat="1" applyFont="1" applyBorder="1" applyAlignment="1" applyProtection="1">
      <alignment horizontal="center" vertical="center"/>
      <protection hidden="1"/>
    </xf>
    <xf numFmtId="165" fontId="2" fillId="0" borderId="51" xfId="0" applyNumberFormat="1" applyFont="1" applyBorder="1" applyAlignment="1" applyProtection="1">
      <alignment horizontal="center" vertical="center"/>
      <protection hidden="1"/>
    </xf>
    <xf numFmtId="0" fontId="2" fillId="12" borderId="4" xfId="0" applyFont="1" applyFill="1" applyBorder="1" applyAlignment="1" applyProtection="1">
      <alignment horizontal="center" wrapText="1"/>
      <protection hidden="1"/>
    </xf>
    <xf numFmtId="0" fontId="2" fillId="12" borderId="5" xfId="0" applyFont="1" applyFill="1" applyBorder="1" applyAlignment="1" applyProtection="1">
      <alignment horizontal="center" wrapText="1"/>
      <protection hidden="1"/>
    </xf>
    <xf numFmtId="0" fontId="2" fillId="12" borderId="6" xfId="0" applyFont="1" applyFill="1" applyBorder="1" applyAlignment="1" applyProtection="1">
      <alignment horizontal="center" wrapText="1"/>
      <protection hidden="1"/>
    </xf>
    <xf numFmtId="0" fontId="2" fillId="28" borderId="20" xfId="0" applyFont="1" applyFill="1" applyBorder="1" applyAlignment="1" applyProtection="1">
      <alignment horizontal="center" vertical="center" wrapText="1"/>
      <protection hidden="1"/>
    </xf>
    <xf numFmtId="0" fontId="10" fillId="28" borderId="21" xfId="0" applyFont="1" applyFill="1" applyBorder="1" applyAlignment="1" applyProtection="1">
      <alignment horizontal="center" vertical="center" wrapText="1"/>
      <protection hidden="1"/>
    </xf>
    <xf numFmtId="0" fontId="10" fillId="28" borderId="22" xfId="0" applyFont="1" applyFill="1" applyBorder="1" applyAlignment="1" applyProtection="1">
      <alignment horizontal="center" vertical="center" wrapText="1"/>
      <protection hidden="1"/>
    </xf>
    <xf numFmtId="0" fontId="77" fillId="10" borderId="40" xfId="0" applyFont="1" applyFill="1" applyBorder="1" applyAlignment="1" applyProtection="1">
      <alignment horizontal="center" vertical="center" wrapText="1"/>
      <protection hidden="1"/>
    </xf>
    <xf numFmtId="0" fontId="77" fillId="10" borderId="38" xfId="0" applyFont="1" applyFill="1" applyBorder="1" applyAlignment="1" applyProtection="1">
      <alignment horizontal="center" vertical="center" wrapText="1"/>
      <protection hidden="1"/>
    </xf>
    <xf numFmtId="0" fontId="77" fillId="10" borderId="23" xfId="0" applyFont="1" applyFill="1" applyBorder="1" applyAlignment="1" applyProtection="1">
      <alignment horizontal="center" vertical="center" wrapText="1"/>
      <protection hidden="1"/>
    </xf>
    <xf numFmtId="39" fontId="2" fillId="0" borderId="44" xfId="2" applyNumberFormat="1" applyFont="1" applyBorder="1" applyAlignment="1" applyProtection="1">
      <alignment horizontal="center" vertical="center"/>
      <protection hidden="1"/>
    </xf>
    <xf numFmtId="39" fontId="2" fillId="0" borderId="12" xfId="2" applyNumberFormat="1" applyFont="1" applyBorder="1" applyAlignment="1" applyProtection="1">
      <alignment horizontal="center" vertical="center"/>
      <protection hidden="1"/>
    </xf>
    <xf numFmtId="44" fontId="2" fillId="0" borderId="12" xfId="2" applyNumberFormat="1" applyFont="1" applyBorder="1" applyAlignment="1" applyProtection="1">
      <alignment horizontal="center"/>
      <protection hidden="1"/>
    </xf>
    <xf numFmtId="44" fontId="2" fillId="0" borderId="13" xfId="2" applyNumberFormat="1" applyFont="1" applyBorder="1" applyAlignment="1" applyProtection="1">
      <alignment horizontal="center"/>
      <protection hidden="1"/>
    </xf>
    <xf numFmtId="0" fontId="76" fillId="10" borderId="323" xfId="0" applyFont="1" applyFill="1" applyBorder="1" applyAlignment="1" applyProtection="1">
      <alignment horizontal="center" vertical="center" wrapText="1"/>
      <protection hidden="1"/>
    </xf>
    <xf numFmtId="0" fontId="22" fillId="37" borderId="154" xfId="0" applyFont="1" applyFill="1" applyBorder="1" applyAlignment="1" applyProtection="1">
      <alignment horizontal="center" vertical="center" wrapText="1"/>
      <protection hidden="1"/>
    </xf>
    <xf numFmtId="0" fontId="22" fillId="37" borderId="77" xfId="0" applyFont="1" applyFill="1" applyBorder="1" applyAlignment="1" applyProtection="1">
      <alignment horizontal="center" vertical="center" wrapText="1"/>
      <protection hidden="1"/>
    </xf>
    <xf numFmtId="0" fontId="22" fillId="37" borderId="78" xfId="0" applyFont="1" applyFill="1" applyBorder="1" applyAlignment="1" applyProtection="1">
      <alignment horizontal="center" vertical="center" wrapText="1"/>
      <protection hidden="1"/>
    </xf>
    <xf numFmtId="0" fontId="22" fillId="26" borderId="62" xfId="0" applyFont="1" applyFill="1" applyBorder="1" applyAlignment="1" applyProtection="1">
      <alignment horizontal="center" vertical="center"/>
      <protection hidden="1"/>
    </xf>
    <xf numFmtId="0" fontId="22" fillId="26" borderId="63" xfId="0" applyFont="1" applyFill="1" applyBorder="1" applyAlignment="1" applyProtection="1">
      <alignment horizontal="center" vertical="center"/>
      <protection hidden="1"/>
    </xf>
    <xf numFmtId="0" fontId="22" fillId="26" borderId="281" xfId="0" applyFont="1" applyFill="1" applyBorder="1" applyAlignment="1" applyProtection="1">
      <alignment horizontal="center" vertical="center"/>
      <protection hidden="1"/>
    </xf>
    <xf numFmtId="0" fontId="22" fillId="35" borderId="62" xfId="0" applyFont="1" applyFill="1" applyBorder="1" applyAlignment="1" applyProtection="1">
      <alignment horizontal="center"/>
      <protection hidden="1"/>
    </xf>
    <xf numFmtId="0" fontId="22" fillId="35" borderId="63" xfId="0" applyFont="1" applyFill="1" applyBorder="1" applyAlignment="1" applyProtection="1">
      <alignment horizontal="center"/>
      <protection hidden="1"/>
    </xf>
    <xf numFmtId="0" fontId="22" fillId="35" borderId="281" xfId="0" applyFont="1" applyFill="1" applyBorder="1" applyAlignment="1" applyProtection="1">
      <alignment horizontal="center"/>
      <protection hidden="1"/>
    </xf>
    <xf numFmtId="0" fontId="22" fillId="21" borderId="62" xfId="0" applyFont="1" applyFill="1" applyBorder="1" applyAlignment="1" applyProtection="1">
      <alignment horizontal="center"/>
      <protection hidden="1"/>
    </xf>
    <xf numFmtId="0" fontId="22" fillId="21" borderId="63" xfId="0" applyFont="1" applyFill="1" applyBorder="1" applyAlignment="1" applyProtection="1">
      <alignment horizontal="center"/>
      <protection hidden="1"/>
    </xf>
    <xf numFmtId="0" fontId="22" fillId="21" borderId="281" xfId="0" applyFont="1" applyFill="1" applyBorder="1" applyAlignment="1" applyProtection="1">
      <alignment horizontal="center"/>
      <protection hidden="1"/>
    </xf>
    <xf numFmtId="1" fontId="22" fillId="36" borderId="62" xfId="0" applyNumberFormat="1" applyFont="1" applyFill="1" applyBorder="1" applyAlignment="1" applyProtection="1">
      <alignment horizontal="center" vertical="center"/>
      <protection hidden="1"/>
    </xf>
    <xf numFmtId="1" fontId="22" fillId="36" borderId="63" xfId="0" applyNumberFormat="1" applyFont="1" applyFill="1" applyBorder="1" applyAlignment="1" applyProtection="1">
      <alignment horizontal="center" vertical="center"/>
      <protection hidden="1"/>
    </xf>
    <xf numFmtId="1" fontId="22" fillId="36" borderId="281" xfId="0" applyNumberFormat="1" applyFont="1" applyFill="1" applyBorder="1" applyAlignment="1" applyProtection="1">
      <alignment horizontal="center" vertical="center"/>
      <protection hidden="1"/>
    </xf>
    <xf numFmtId="0" fontId="82" fillId="0" borderId="349" xfId="0" applyFont="1" applyBorder="1" applyAlignment="1" applyProtection="1">
      <alignment horizontal="center" vertical="center"/>
      <protection hidden="1"/>
    </xf>
    <xf numFmtId="0" fontId="82" fillId="0" borderId="348" xfId="0" applyFont="1" applyBorder="1" applyAlignment="1" applyProtection="1">
      <alignment horizontal="center" vertical="center"/>
      <protection hidden="1"/>
    </xf>
    <xf numFmtId="0" fontId="82" fillId="0" borderId="347" xfId="0" applyFont="1" applyBorder="1" applyAlignment="1" applyProtection="1">
      <alignment horizontal="center" vertical="center"/>
      <protection hidden="1"/>
    </xf>
    <xf numFmtId="0" fontId="83" fillId="0" borderId="354" xfId="0" applyFont="1" applyBorder="1" applyAlignment="1" applyProtection="1">
      <alignment horizontal="center" vertical="center" wrapText="1"/>
      <protection hidden="1"/>
    </xf>
    <xf numFmtId="0" fontId="83" fillId="0" borderId="353" xfId="0" applyFont="1" applyBorder="1" applyAlignment="1" applyProtection="1">
      <alignment horizontal="center" vertical="center" wrapText="1"/>
      <protection hidden="1"/>
    </xf>
    <xf numFmtId="0" fontId="83" fillId="0" borderId="352" xfId="0" applyFont="1" applyBorder="1" applyAlignment="1" applyProtection="1">
      <alignment horizontal="center" vertical="center" wrapText="1"/>
      <protection hidden="1"/>
    </xf>
    <xf numFmtId="0" fontId="82" fillId="0" borderId="351" xfId="0" applyFont="1" applyBorder="1" applyAlignment="1" applyProtection="1">
      <alignment horizontal="center" vertical="center"/>
      <protection hidden="1"/>
    </xf>
    <xf numFmtId="0" fontId="82" fillId="0" borderId="34" xfId="0" applyFont="1" applyBorder="1" applyAlignment="1" applyProtection="1">
      <alignment horizontal="center" vertical="center"/>
      <protection hidden="1"/>
    </xf>
    <xf numFmtId="0" fontId="82" fillId="0" borderId="32" xfId="0" applyFont="1" applyBorder="1" applyAlignment="1" applyProtection="1">
      <alignment horizontal="center" vertical="center"/>
      <protection hidden="1"/>
    </xf>
    <xf numFmtId="1" fontId="74" fillId="0" borderId="365" xfId="0" applyNumberFormat="1" applyFont="1" applyFill="1" applyBorder="1" applyAlignment="1" applyProtection="1">
      <alignment horizontal="left" vertical="center" wrapText="1"/>
      <protection hidden="1"/>
    </xf>
    <xf numFmtId="1" fontId="74" fillId="0" borderId="366" xfId="0" applyNumberFormat="1" applyFont="1" applyFill="1" applyBorder="1" applyAlignment="1" applyProtection="1">
      <alignment horizontal="left" vertical="center" wrapText="1"/>
      <protection hidden="1"/>
    </xf>
    <xf numFmtId="1" fontId="74" fillId="0" borderId="367" xfId="0" applyNumberFormat="1" applyFont="1" applyFill="1" applyBorder="1" applyAlignment="1" applyProtection="1">
      <alignment horizontal="left" vertical="center" wrapText="1"/>
      <protection hidden="1"/>
    </xf>
    <xf numFmtId="1" fontId="74" fillId="0" borderId="371" xfId="0" applyNumberFormat="1" applyFont="1" applyFill="1" applyBorder="1" applyAlignment="1" applyProtection="1">
      <alignment horizontal="left" vertical="center" wrapText="1"/>
      <protection hidden="1"/>
    </xf>
    <xf numFmtId="1" fontId="74" fillId="0" borderId="0" xfId="0" applyNumberFormat="1" applyFont="1" applyFill="1" applyBorder="1" applyAlignment="1" applyProtection="1">
      <alignment horizontal="left" vertical="center" wrapText="1"/>
      <protection hidden="1"/>
    </xf>
    <xf numFmtId="1" fontId="74" fillId="0" borderId="372" xfId="0" applyNumberFormat="1" applyFont="1" applyFill="1" applyBorder="1" applyAlignment="1" applyProtection="1">
      <alignment horizontal="left" vertical="center" wrapText="1"/>
      <protection hidden="1"/>
    </xf>
    <xf numFmtId="1" fontId="74" fillId="0" borderId="368" xfId="0" applyNumberFormat="1" applyFont="1" applyFill="1" applyBorder="1" applyAlignment="1" applyProtection="1">
      <alignment horizontal="left" vertical="center" wrapText="1"/>
      <protection hidden="1"/>
    </xf>
    <xf numFmtId="1" fontId="74" fillId="0" borderId="369" xfId="0" applyNumberFormat="1" applyFont="1" applyFill="1" applyBorder="1" applyAlignment="1" applyProtection="1">
      <alignment horizontal="left" vertical="center" wrapText="1"/>
      <protection hidden="1"/>
    </xf>
    <xf numFmtId="1" fontId="74" fillId="0" borderId="370" xfId="0" applyNumberFormat="1" applyFont="1" applyFill="1" applyBorder="1" applyAlignment="1" applyProtection="1">
      <alignment horizontal="left" vertical="center" wrapText="1"/>
      <protection hidden="1"/>
    </xf>
    <xf numFmtId="1" fontId="84" fillId="0" borderId="159" xfId="0" applyNumberFormat="1" applyFont="1" applyFill="1" applyBorder="1" applyAlignment="1" applyProtection="1">
      <alignment horizontal="right" vertical="center"/>
      <protection hidden="1"/>
    </xf>
    <xf numFmtId="1" fontId="84" fillId="0" borderId="77" xfId="0" applyNumberFormat="1" applyFont="1" applyFill="1" applyBorder="1" applyAlignment="1" applyProtection="1">
      <alignment horizontal="right" vertical="center"/>
      <protection hidden="1"/>
    </xf>
    <xf numFmtId="1" fontId="84" fillId="0" borderId="90" xfId="0" applyNumberFormat="1" applyFont="1" applyFill="1" applyBorder="1" applyAlignment="1" applyProtection="1">
      <alignment horizontal="right" vertical="center"/>
      <protection hidden="1"/>
    </xf>
    <xf numFmtId="0" fontId="22" fillId="32" borderId="62" xfId="0" applyFont="1" applyFill="1" applyBorder="1" applyAlignment="1" applyProtection="1">
      <alignment horizontal="center"/>
      <protection hidden="1"/>
    </xf>
    <xf numFmtId="0" fontId="22" fillId="32" borderId="63" xfId="0" applyFont="1" applyFill="1" applyBorder="1" applyAlignment="1" applyProtection="1">
      <alignment horizontal="center"/>
      <protection hidden="1"/>
    </xf>
    <xf numFmtId="0" fontId="22" fillId="32" borderId="281" xfId="0" applyFont="1" applyFill="1" applyBorder="1" applyAlignment="1" applyProtection="1">
      <alignment horizontal="center"/>
      <protection hidden="1"/>
    </xf>
    <xf numFmtId="0" fontId="22" fillId="33" borderId="62" xfId="0" applyFont="1" applyFill="1" applyBorder="1" applyAlignment="1" applyProtection="1">
      <alignment horizontal="center"/>
      <protection hidden="1"/>
    </xf>
    <xf numFmtId="0" fontId="22" fillId="33" borderId="63" xfId="0" applyFont="1" applyFill="1" applyBorder="1" applyAlignment="1" applyProtection="1">
      <alignment horizontal="center"/>
      <protection hidden="1"/>
    </xf>
    <xf numFmtId="0" fontId="22" fillId="33" borderId="281" xfId="0" applyFont="1" applyFill="1" applyBorder="1" applyAlignment="1" applyProtection="1">
      <alignment horizontal="center"/>
      <protection hidden="1"/>
    </xf>
    <xf numFmtId="0" fontId="22" fillId="34" borderId="62" xfId="0" applyFont="1" applyFill="1" applyBorder="1" applyAlignment="1" applyProtection="1">
      <alignment horizontal="center"/>
      <protection hidden="1"/>
    </xf>
    <xf numFmtId="0" fontId="22" fillId="34" borderId="63" xfId="0" applyFont="1" applyFill="1" applyBorder="1" applyAlignment="1" applyProtection="1">
      <alignment horizontal="center"/>
      <protection hidden="1"/>
    </xf>
    <xf numFmtId="0" fontId="22" fillId="34" borderId="281" xfId="0" applyFont="1" applyFill="1" applyBorder="1" applyAlignment="1" applyProtection="1">
      <alignment horizontal="center"/>
      <protection hidden="1"/>
    </xf>
    <xf numFmtId="0" fontId="87" fillId="7" borderId="1" xfId="0" applyFont="1" applyFill="1" applyBorder="1" applyAlignment="1" applyProtection="1">
      <alignment horizontal="center" vertical="center"/>
      <protection hidden="1"/>
    </xf>
    <xf numFmtId="0" fontId="3" fillId="7" borderId="2" xfId="0" applyFont="1" applyFill="1" applyBorder="1" applyAlignment="1" applyProtection="1">
      <alignment horizontal="center" vertical="center"/>
      <protection hidden="1"/>
    </xf>
    <xf numFmtId="0" fontId="23" fillId="0" borderId="54" xfId="0" applyFont="1" applyBorder="1" applyAlignment="1" applyProtection="1">
      <alignment horizontal="center" vertical="center"/>
      <protection hidden="1"/>
    </xf>
    <xf numFmtId="0" fontId="23" fillId="0" borderId="5" xfId="0" applyFont="1" applyBorder="1" applyAlignment="1" applyProtection="1">
      <alignment horizontal="center" vertical="center"/>
      <protection hidden="1"/>
    </xf>
    <xf numFmtId="0" fontId="23" fillId="0" borderId="6" xfId="0" applyFont="1" applyBorder="1" applyAlignment="1" applyProtection="1">
      <alignment horizontal="center" vertical="center"/>
      <protection hidden="1"/>
    </xf>
    <xf numFmtId="0" fontId="23" fillId="0" borderId="55" xfId="0" applyFont="1" applyBorder="1" applyAlignment="1" applyProtection="1">
      <alignment horizontal="center" vertical="center"/>
      <protection hidden="1"/>
    </xf>
    <xf numFmtId="0" fontId="23" fillId="0" borderId="0" xfId="0" applyFont="1" applyBorder="1" applyAlignment="1" applyProtection="1">
      <alignment horizontal="center" vertical="center"/>
      <protection hidden="1"/>
    </xf>
    <xf numFmtId="0" fontId="23" fillId="0" borderId="15" xfId="0" applyFont="1" applyBorder="1" applyAlignment="1" applyProtection="1">
      <alignment horizontal="center" vertical="center"/>
      <protection hidden="1"/>
    </xf>
    <xf numFmtId="0" fontId="23" fillId="0" borderId="59" xfId="0" applyFont="1" applyBorder="1" applyAlignment="1" applyProtection="1">
      <alignment horizontal="center" vertical="center"/>
      <protection hidden="1"/>
    </xf>
    <xf numFmtId="0" fontId="23" fillId="0" borderId="60" xfId="0" applyFont="1" applyBorder="1" applyAlignment="1" applyProtection="1">
      <alignment horizontal="center" vertical="center"/>
      <protection hidden="1"/>
    </xf>
    <xf numFmtId="0" fontId="23" fillId="0" borderId="61" xfId="0" applyFont="1" applyBorder="1" applyAlignment="1" applyProtection="1">
      <alignment horizontal="center" vertical="center"/>
      <protection hidden="1"/>
    </xf>
    <xf numFmtId="0" fontId="5" fillId="0" borderId="4" xfId="4" applyFill="1" applyBorder="1" applyAlignment="1" applyProtection="1">
      <alignment horizontal="center"/>
      <protection hidden="1"/>
    </xf>
    <xf numFmtId="0" fontId="5" fillId="0" borderId="5" xfId="4" applyFill="1" applyBorder="1" applyAlignment="1" applyProtection="1">
      <alignment horizontal="center"/>
      <protection hidden="1"/>
    </xf>
    <xf numFmtId="0" fontId="2" fillId="9" borderId="56" xfId="0" applyFont="1" applyFill="1" applyBorder="1" applyAlignment="1" applyProtection="1">
      <alignment horizontal="right"/>
      <protection hidden="1"/>
    </xf>
    <xf numFmtId="0" fontId="2" fillId="9" borderId="57" xfId="0" applyFont="1" applyFill="1" applyBorder="1" applyAlignment="1" applyProtection="1">
      <alignment horizontal="right"/>
      <protection hidden="1"/>
    </xf>
    <xf numFmtId="0" fontId="59" fillId="9" borderId="57" xfId="0" applyFont="1" applyFill="1" applyBorder="1" applyAlignment="1" applyProtection="1">
      <alignment horizontal="center" vertical="center"/>
      <protection hidden="1"/>
    </xf>
    <xf numFmtId="0" fontId="2" fillId="9" borderId="57" xfId="0" applyFont="1" applyFill="1" applyBorder="1" applyAlignment="1" applyProtection="1">
      <alignment horizontal="right" wrapText="1"/>
      <protection hidden="1"/>
    </xf>
    <xf numFmtId="44" fontId="59" fillId="9" borderId="58" xfId="0" applyNumberFormat="1" applyFont="1" applyFill="1" applyBorder="1" applyAlignment="1" applyProtection="1">
      <alignment horizontal="center"/>
      <protection hidden="1"/>
    </xf>
    <xf numFmtId="0" fontId="59" fillId="9" borderId="2" xfId="0" applyFont="1" applyFill="1" applyBorder="1" applyAlignment="1" applyProtection="1">
      <alignment horizontal="center"/>
      <protection hidden="1"/>
    </xf>
    <xf numFmtId="0" fontId="25" fillId="10" borderId="62" xfId="0" applyFont="1" applyFill="1" applyBorder="1" applyAlignment="1" applyProtection="1">
      <alignment horizontal="center"/>
      <protection hidden="1"/>
    </xf>
    <xf numFmtId="0" fontId="25" fillId="10" borderId="63" xfId="0" applyFont="1" applyFill="1" applyBorder="1" applyAlignment="1" applyProtection="1">
      <alignment horizontal="center"/>
      <protection hidden="1"/>
    </xf>
    <xf numFmtId="0" fontId="25" fillId="10" borderId="281" xfId="0" applyFont="1" applyFill="1" applyBorder="1" applyAlignment="1" applyProtection="1">
      <alignment horizontal="center"/>
      <protection hidden="1"/>
    </xf>
    <xf numFmtId="0" fontId="0" fillId="4" borderId="14" xfId="0" applyFill="1" applyBorder="1" applyAlignment="1" applyProtection="1">
      <alignment horizontal="center"/>
      <protection hidden="1"/>
    </xf>
    <xf numFmtId="0" fontId="0" fillId="4" borderId="0" xfId="0" applyFill="1" applyBorder="1" applyAlignment="1" applyProtection="1">
      <alignment horizontal="center"/>
      <protection hidden="1"/>
    </xf>
    <xf numFmtId="0" fontId="0" fillId="4" borderId="15" xfId="0" applyFill="1" applyBorder="1" applyAlignment="1" applyProtection="1">
      <alignment horizontal="center"/>
      <protection hidden="1"/>
    </xf>
    <xf numFmtId="0" fontId="5" fillId="0" borderId="62" xfId="4" applyBorder="1" applyAlignment="1" applyProtection="1">
      <alignment horizontal="center" vertical="center"/>
      <protection hidden="1"/>
    </xf>
    <xf numFmtId="0" fontId="5" fillId="0" borderId="63" xfId="4" applyBorder="1" applyAlignment="1" applyProtection="1">
      <alignment horizontal="center" vertical="center"/>
      <protection hidden="1"/>
    </xf>
    <xf numFmtId="0" fontId="5" fillId="0" borderId="64" xfId="4" applyBorder="1" applyAlignment="1" applyProtection="1">
      <alignment horizontal="center" vertical="center"/>
      <protection hidden="1"/>
    </xf>
    <xf numFmtId="0" fontId="25" fillId="4" borderId="364" xfId="0" applyFont="1" applyFill="1" applyBorder="1" applyAlignment="1" applyProtection="1">
      <alignment horizontal="center" vertical="center" wrapText="1"/>
      <protection hidden="1"/>
    </xf>
    <xf numFmtId="0" fontId="25" fillId="4" borderId="63" xfId="0" applyFont="1" applyFill="1" applyBorder="1" applyAlignment="1" applyProtection="1">
      <alignment horizontal="center" vertical="center" wrapText="1"/>
      <protection hidden="1"/>
    </xf>
    <xf numFmtId="0" fontId="25" fillId="4" borderId="281" xfId="0" applyFont="1" applyFill="1" applyBorder="1" applyAlignment="1" applyProtection="1">
      <alignment horizontal="center" vertical="center" wrapText="1"/>
      <protection hidden="1"/>
    </xf>
    <xf numFmtId="0" fontId="4" fillId="7" borderId="1" xfId="0" applyFont="1" applyFill="1" applyBorder="1" applyAlignment="1" applyProtection="1">
      <alignment horizontal="center"/>
      <protection hidden="1"/>
    </xf>
    <xf numFmtId="0" fontId="0" fillId="7" borderId="2" xfId="0" applyFill="1" applyBorder="1" applyAlignment="1" applyProtection="1">
      <alignment horizontal="center"/>
      <protection hidden="1"/>
    </xf>
    <xf numFmtId="0" fontId="0" fillId="3" borderId="12" xfId="0" applyFill="1" applyBorder="1" applyAlignment="1" applyProtection="1">
      <alignment horizontal="center"/>
      <protection locked="0" hidden="1"/>
    </xf>
    <xf numFmtId="0" fontId="28" fillId="21" borderId="12" xfId="0" applyFont="1" applyFill="1" applyBorder="1" applyAlignment="1" applyProtection="1">
      <alignment horizontal="center"/>
      <protection hidden="1"/>
    </xf>
    <xf numFmtId="0" fontId="28" fillId="21" borderId="44" xfId="0" applyFont="1" applyFill="1" applyBorder="1" applyAlignment="1" applyProtection="1">
      <alignment horizontal="center"/>
      <protection hidden="1"/>
    </xf>
    <xf numFmtId="0" fontId="31" fillId="3" borderId="12" xfId="0" applyFont="1" applyFill="1" applyBorder="1" applyAlignment="1" applyProtection="1">
      <alignment horizontal="center"/>
      <protection locked="0" hidden="1"/>
    </xf>
    <xf numFmtId="0" fontId="28" fillId="4" borderId="4" xfId="0" applyFont="1" applyFill="1" applyBorder="1" applyAlignment="1" applyProtection="1">
      <alignment horizontal="left" vertical="center" wrapText="1"/>
      <protection hidden="1"/>
    </xf>
    <xf numFmtId="0" fontId="28" fillId="4" borderId="5" xfId="0" applyFont="1" applyFill="1" applyBorder="1" applyAlignment="1" applyProtection="1">
      <alignment horizontal="left" vertical="center" wrapText="1"/>
      <protection hidden="1"/>
    </xf>
    <xf numFmtId="0" fontId="28" fillId="4" borderId="6" xfId="0" applyFont="1" applyFill="1" applyBorder="1" applyAlignment="1" applyProtection="1">
      <alignment horizontal="left" vertical="center" wrapText="1"/>
      <protection hidden="1"/>
    </xf>
    <xf numFmtId="0" fontId="28" fillId="4" borderId="0" xfId="0" applyFont="1" applyFill="1" applyBorder="1" applyAlignment="1" applyProtection="1">
      <alignment horizontal="left" vertical="center" wrapText="1"/>
      <protection hidden="1"/>
    </xf>
    <xf numFmtId="0" fontId="28" fillId="4" borderId="26" xfId="0" applyFont="1" applyFill="1" applyBorder="1" applyAlignment="1" applyProtection="1">
      <alignment horizontal="left" vertical="center" wrapText="1"/>
      <protection hidden="1"/>
    </xf>
    <xf numFmtId="0" fontId="28" fillId="4" borderId="27" xfId="0" applyFont="1" applyFill="1" applyBorder="1" applyAlignment="1" applyProtection="1">
      <alignment horizontal="left" vertical="center" wrapText="1"/>
      <protection hidden="1"/>
    </xf>
    <xf numFmtId="0" fontId="28" fillId="21" borderId="36" xfId="0" applyFont="1" applyFill="1" applyBorder="1" applyAlignment="1" applyProtection="1">
      <alignment horizontal="center" vertical="center" wrapText="1"/>
      <protection hidden="1"/>
    </xf>
    <xf numFmtId="0" fontId="28" fillId="21" borderId="32" xfId="0" applyFont="1" applyFill="1" applyBorder="1" applyAlignment="1" applyProtection="1">
      <alignment horizontal="center" vertical="center" wrapText="1"/>
      <protection hidden="1"/>
    </xf>
    <xf numFmtId="0" fontId="28" fillId="3" borderId="36" xfId="0" applyFont="1" applyFill="1" applyBorder="1" applyAlignment="1" applyProtection="1">
      <alignment horizontal="center" vertical="center" wrapText="1"/>
      <protection locked="0" hidden="1"/>
    </xf>
    <xf numFmtId="0" fontId="5" fillId="0" borderId="4" xfId="4" applyBorder="1" applyAlignment="1" applyProtection="1">
      <alignment horizontal="center" vertical="center"/>
      <protection hidden="1"/>
    </xf>
    <xf numFmtId="0" fontId="5" fillId="0" borderId="5" xfId="4" applyBorder="1" applyAlignment="1" applyProtection="1">
      <alignment horizontal="center" vertical="center"/>
      <protection hidden="1"/>
    </xf>
    <xf numFmtId="0" fontId="5" fillId="0" borderId="332" xfId="4" applyBorder="1" applyAlignment="1" applyProtection="1">
      <alignment horizontal="center" vertical="center"/>
      <protection hidden="1"/>
    </xf>
    <xf numFmtId="0" fontId="25" fillId="4" borderId="54" xfId="0" applyFont="1" applyFill="1" applyBorder="1" applyAlignment="1" applyProtection="1">
      <alignment horizontal="center" vertical="center" wrapText="1"/>
      <protection hidden="1"/>
    </xf>
    <xf numFmtId="0" fontId="25" fillId="4" borderId="5" xfId="0" applyFont="1" applyFill="1" applyBorder="1" applyAlignment="1" applyProtection="1">
      <alignment horizontal="center" vertical="center" wrapText="1"/>
      <protection hidden="1"/>
    </xf>
    <xf numFmtId="0" fontId="25" fillId="4" borderId="6" xfId="0" applyFont="1" applyFill="1" applyBorder="1" applyAlignment="1" applyProtection="1">
      <alignment horizontal="center" vertical="center" wrapText="1"/>
      <protection hidden="1"/>
    </xf>
    <xf numFmtId="0" fontId="28" fillId="0" borderId="1" xfId="0" applyFont="1" applyFill="1" applyBorder="1" applyAlignment="1" applyProtection="1">
      <alignment horizontal="center" wrapText="1"/>
      <protection hidden="1"/>
    </xf>
    <xf numFmtId="0" fontId="28" fillId="0" borderId="2" xfId="0" applyFont="1" applyFill="1" applyBorder="1" applyAlignment="1" applyProtection="1">
      <alignment horizontal="center" wrapText="1"/>
      <protection hidden="1"/>
    </xf>
    <xf numFmtId="0" fontId="28" fillId="0" borderId="3" xfId="0" applyFont="1" applyFill="1" applyBorder="1" applyAlignment="1" applyProtection="1">
      <alignment horizontal="center" wrapText="1"/>
      <protection hidden="1"/>
    </xf>
    <xf numFmtId="0" fontId="28" fillId="0" borderId="331" xfId="0" applyFont="1" applyFill="1" applyBorder="1" applyAlignment="1" applyProtection="1">
      <alignment horizontal="center" wrapText="1"/>
      <protection hidden="1"/>
    </xf>
    <xf numFmtId="0" fontId="28" fillId="0" borderId="276" xfId="0" applyFont="1" applyFill="1" applyBorder="1" applyAlignment="1" applyProtection="1">
      <alignment horizontal="center" wrapText="1"/>
      <protection hidden="1"/>
    </xf>
    <xf numFmtId="0" fontId="4" fillId="13" borderId="1" xfId="0" applyFont="1" applyFill="1" applyBorder="1" applyAlignment="1" applyProtection="1">
      <alignment horizontal="center"/>
      <protection hidden="1"/>
    </xf>
    <xf numFmtId="0" fontId="0" fillId="13" borderId="2" xfId="0" applyFill="1" applyBorder="1" applyAlignment="1" applyProtection="1">
      <alignment horizontal="center"/>
      <protection hidden="1"/>
    </xf>
    <xf numFmtId="0" fontId="23" fillId="0" borderId="0" xfId="0" applyFont="1" applyAlignment="1" applyProtection="1">
      <alignment horizontal="center" vertical="center"/>
      <protection hidden="1"/>
    </xf>
    <xf numFmtId="0" fontId="2" fillId="9" borderId="57" xfId="0" applyFont="1" applyFill="1" applyBorder="1" applyAlignment="1" applyProtection="1">
      <alignment horizontal="center"/>
      <protection hidden="1"/>
    </xf>
    <xf numFmtId="44" fontId="2" fillId="9" borderId="58" xfId="0" applyNumberFormat="1" applyFont="1" applyFill="1" applyBorder="1" applyAlignment="1" applyProtection="1">
      <alignment horizontal="center"/>
      <protection hidden="1"/>
    </xf>
    <xf numFmtId="0" fontId="2" fillId="9" borderId="2" xfId="0" applyFont="1" applyFill="1" applyBorder="1" applyAlignment="1" applyProtection="1">
      <alignment horizontal="center"/>
      <protection hidden="1"/>
    </xf>
    <xf numFmtId="165" fontId="2" fillId="8" borderId="85" xfId="2" applyNumberFormat="1" applyFont="1" applyFill="1" applyBorder="1" applyAlignment="1" applyProtection="1">
      <alignment horizontal="center" vertical="center" wrapText="1"/>
      <protection hidden="1"/>
    </xf>
    <xf numFmtId="165" fontId="2" fillId="8" borderId="102" xfId="2" applyNumberFormat="1" applyFont="1" applyFill="1" applyBorder="1" applyAlignment="1" applyProtection="1">
      <alignment horizontal="center" vertical="center" wrapText="1"/>
      <protection hidden="1"/>
    </xf>
    <xf numFmtId="165" fontId="2" fillId="8" borderId="88" xfId="2" applyNumberFormat="1" applyFont="1" applyFill="1" applyBorder="1" applyAlignment="1" applyProtection="1">
      <alignment horizontal="center" vertical="center" wrapText="1"/>
      <protection hidden="1"/>
    </xf>
    <xf numFmtId="165" fontId="2" fillId="8" borderId="104" xfId="2" applyNumberFormat="1" applyFont="1" applyFill="1" applyBorder="1" applyAlignment="1" applyProtection="1">
      <alignment horizontal="center" vertical="center" wrapText="1"/>
      <protection hidden="1"/>
    </xf>
    <xf numFmtId="165" fontId="2" fillId="8" borderId="110" xfId="2" applyNumberFormat="1" applyFont="1" applyFill="1" applyBorder="1" applyAlignment="1" applyProtection="1">
      <alignment horizontal="center" vertical="center" wrapText="1"/>
      <protection hidden="1"/>
    </xf>
    <xf numFmtId="165" fontId="2" fillId="8" borderId="111" xfId="2" applyNumberFormat="1" applyFont="1" applyFill="1" applyBorder="1" applyAlignment="1" applyProtection="1">
      <alignment horizontal="center" vertical="center" wrapText="1"/>
      <protection hidden="1"/>
    </xf>
    <xf numFmtId="0" fontId="0" fillId="4" borderId="0" xfId="0" applyFill="1" applyAlignment="1" applyProtection="1">
      <alignment horizontal="center"/>
      <protection hidden="1"/>
    </xf>
    <xf numFmtId="0" fontId="25" fillId="0" borderId="65" xfId="0" applyFont="1" applyBorder="1" applyAlignment="1" applyProtection="1">
      <alignment horizontal="center" vertical="center" wrapText="1"/>
      <protection hidden="1"/>
    </xf>
    <xf numFmtId="0" fontId="25" fillId="14" borderId="65" xfId="0" applyFont="1" applyFill="1" applyBorder="1" applyAlignment="1" applyProtection="1">
      <alignment horizontal="center" vertical="center" wrapText="1"/>
      <protection hidden="1"/>
    </xf>
    <xf numFmtId="0" fontId="25" fillId="0" borderId="66" xfId="0" applyFont="1" applyBorder="1" applyAlignment="1" applyProtection="1">
      <alignment horizontal="center" vertical="center" wrapText="1"/>
      <protection hidden="1"/>
    </xf>
    <xf numFmtId="0" fontId="22" fillId="14" borderId="232" xfId="0" applyFont="1" applyFill="1" applyBorder="1" applyAlignment="1" applyProtection="1">
      <alignment horizontal="center" vertical="center" wrapText="1"/>
      <protection hidden="1"/>
    </xf>
    <xf numFmtId="0" fontId="22" fillId="14" borderId="233" xfId="0" applyFont="1" applyFill="1" applyBorder="1" applyAlignment="1" applyProtection="1">
      <alignment horizontal="center" vertical="center" wrapText="1"/>
      <protection hidden="1"/>
    </xf>
    <xf numFmtId="0" fontId="22" fillId="14" borderId="234" xfId="0" applyFont="1" applyFill="1" applyBorder="1" applyAlignment="1" applyProtection="1">
      <alignment horizontal="center" vertical="center" wrapText="1"/>
      <protection hidden="1"/>
    </xf>
    <xf numFmtId="0" fontId="4" fillId="10" borderId="1" xfId="0" applyFont="1" applyFill="1" applyBorder="1" applyAlignment="1" applyProtection="1">
      <alignment horizontal="center"/>
      <protection hidden="1"/>
    </xf>
    <xf numFmtId="0" fontId="0" fillId="10" borderId="2" xfId="0" applyFill="1" applyBorder="1" applyAlignment="1" applyProtection="1">
      <alignment horizontal="center"/>
      <protection hidden="1"/>
    </xf>
    <xf numFmtId="0" fontId="2" fillId="4" borderId="91" xfId="0" applyFont="1" applyFill="1" applyBorder="1" applyAlignment="1" applyProtection="1">
      <alignment horizontal="center"/>
      <protection hidden="1"/>
    </xf>
    <xf numFmtId="0" fontId="2" fillId="4" borderId="92" xfId="0" applyFont="1" applyFill="1" applyBorder="1" applyAlignment="1" applyProtection="1">
      <alignment horizontal="center"/>
      <protection hidden="1"/>
    </xf>
    <xf numFmtId="0" fontId="2" fillId="4" borderId="93" xfId="0" applyFont="1" applyFill="1" applyBorder="1" applyAlignment="1" applyProtection="1">
      <alignment horizontal="center"/>
      <protection hidden="1"/>
    </xf>
    <xf numFmtId="0" fontId="5" fillId="0" borderId="94" xfId="4" applyBorder="1" applyAlignment="1" applyProtection="1">
      <alignment horizontal="center" vertical="center"/>
      <protection hidden="1"/>
    </xf>
    <xf numFmtId="0" fontId="5" fillId="0" borderId="95" xfId="4" applyBorder="1" applyAlignment="1" applyProtection="1">
      <alignment horizontal="center" vertical="center"/>
      <protection hidden="1"/>
    </xf>
    <xf numFmtId="0" fontId="25" fillId="0" borderId="95" xfId="0" applyFont="1" applyBorder="1" applyAlignment="1" applyProtection="1">
      <alignment horizontal="center" vertical="center" wrapText="1"/>
      <protection hidden="1"/>
    </xf>
    <xf numFmtId="0" fontId="25" fillId="14" borderId="95" xfId="0" applyFont="1" applyFill="1" applyBorder="1" applyAlignment="1" applyProtection="1">
      <alignment horizontal="center" vertical="center" wrapText="1"/>
      <protection hidden="1"/>
    </xf>
    <xf numFmtId="0" fontId="25" fillId="0" borderId="96" xfId="0" applyFont="1" applyBorder="1" applyAlignment="1" applyProtection="1">
      <alignment horizontal="center" vertical="center" wrapText="1"/>
      <protection hidden="1"/>
    </xf>
    <xf numFmtId="165" fontId="28" fillId="0" borderId="52" xfId="0" applyNumberFormat="1" applyFont="1" applyFill="1" applyBorder="1" applyAlignment="1" applyProtection="1">
      <alignment horizontal="center" vertical="center" wrapText="1"/>
      <protection hidden="1"/>
    </xf>
    <xf numFmtId="165" fontId="28" fillId="0" borderId="53" xfId="0" applyNumberFormat="1" applyFont="1" applyFill="1" applyBorder="1" applyAlignment="1" applyProtection="1">
      <alignment horizontal="center" vertical="center" wrapText="1"/>
      <protection hidden="1"/>
    </xf>
    <xf numFmtId="2" fontId="28" fillId="0" borderId="65" xfId="0" applyNumberFormat="1" applyFont="1" applyFill="1" applyBorder="1" applyAlignment="1" applyProtection="1">
      <alignment horizontal="center" vertical="center" wrapText="1"/>
      <protection hidden="1"/>
    </xf>
    <xf numFmtId="2" fontId="28" fillId="0" borderId="66" xfId="0" applyNumberFormat="1" applyFont="1" applyFill="1" applyBorder="1" applyAlignment="1" applyProtection="1">
      <alignment horizontal="center" vertical="center" wrapText="1"/>
      <protection hidden="1"/>
    </xf>
    <xf numFmtId="1" fontId="39" fillId="0" borderId="25" xfId="0" applyNumberFormat="1" applyFont="1" applyBorder="1" applyAlignment="1" applyProtection="1">
      <alignment horizontal="center" vertical="center" wrapText="1"/>
      <protection hidden="1"/>
    </xf>
    <xf numFmtId="1" fontId="39" fillId="0" borderId="26" xfId="0" applyNumberFormat="1" applyFont="1" applyBorder="1" applyAlignment="1" applyProtection="1">
      <alignment horizontal="center" vertical="center" wrapText="1"/>
      <protection hidden="1"/>
    </xf>
    <xf numFmtId="1" fontId="39" fillId="0" borderId="27" xfId="0" applyNumberFormat="1" applyFont="1" applyBorder="1" applyAlignment="1" applyProtection="1">
      <alignment horizontal="center" vertical="center" wrapText="1"/>
      <protection hidden="1"/>
    </xf>
    <xf numFmtId="0" fontId="38" fillId="10" borderId="4" xfId="0" applyFont="1" applyFill="1" applyBorder="1" applyAlignment="1" applyProtection="1">
      <alignment horizontal="center" vertical="center" wrapText="1"/>
      <protection hidden="1"/>
    </xf>
    <xf numFmtId="0" fontId="38" fillId="10" borderId="5" xfId="0" applyFont="1" applyFill="1" applyBorder="1" applyAlignment="1" applyProtection="1">
      <alignment horizontal="center" vertical="center" wrapText="1"/>
      <protection hidden="1"/>
    </xf>
    <xf numFmtId="0" fontId="38" fillId="10" borderId="6" xfId="0" applyFont="1" applyFill="1" applyBorder="1" applyAlignment="1" applyProtection="1">
      <alignment horizontal="center" vertical="center" wrapText="1"/>
      <protection hidden="1"/>
    </xf>
    <xf numFmtId="0" fontId="39" fillId="0" borderId="1" xfId="0" applyFont="1" applyBorder="1" applyAlignment="1" applyProtection="1">
      <alignment horizontal="left" vertical="center" wrapText="1"/>
      <protection hidden="1"/>
    </xf>
    <xf numFmtId="0" fontId="39" fillId="0" borderId="2" xfId="0" applyFont="1" applyBorder="1" applyAlignment="1" applyProtection="1">
      <alignment horizontal="left" vertical="center" wrapText="1"/>
      <protection hidden="1"/>
    </xf>
    <xf numFmtId="0" fontId="39" fillId="0" borderId="3" xfId="0" applyFont="1" applyBorder="1" applyAlignment="1" applyProtection="1">
      <alignment horizontal="left" vertical="center" wrapText="1"/>
      <protection hidden="1"/>
    </xf>
    <xf numFmtId="165" fontId="2" fillId="8" borderId="118" xfId="2" applyNumberFormat="1" applyFont="1" applyFill="1" applyBorder="1" applyAlignment="1" applyProtection="1">
      <alignment horizontal="center" vertical="center" wrapText="1"/>
      <protection hidden="1"/>
    </xf>
    <xf numFmtId="165" fontId="2" fillId="8" borderId="119" xfId="2" applyNumberFormat="1" applyFont="1" applyFill="1" applyBorder="1" applyAlignment="1" applyProtection="1">
      <alignment horizontal="center" vertical="center" wrapText="1"/>
      <protection hidden="1"/>
    </xf>
    <xf numFmtId="1" fontId="39" fillId="0" borderId="14" xfId="0" applyNumberFormat="1" applyFont="1" applyBorder="1" applyAlignment="1" applyProtection="1">
      <alignment horizontal="center" vertical="center" wrapText="1"/>
      <protection hidden="1"/>
    </xf>
    <xf numFmtId="1" fontId="39" fillId="0" borderId="0" xfId="0" applyNumberFormat="1" applyFont="1" applyBorder="1" applyAlignment="1" applyProtection="1">
      <alignment horizontal="center" vertical="center" wrapText="1"/>
      <protection hidden="1"/>
    </xf>
    <xf numFmtId="1" fontId="39" fillId="0" borderId="15" xfId="0" applyNumberFormat="1" applyFont="1" applyBorder="1" applyAlignment="1" applyProtection="1">
      <alignment horizontal="center" vertical="center" wrapText="1"/>
      <protection hidden="1"/>
    </xf>
    <xf numFmtId="2" fontId="2" fillId="0" borderId="18" xfId="0" applyNumberFormat="1" applyFont="1" applyBorder="1" applyAlignment="1" applyProtection="1">
      <alignment horizontal="center" vertical="center" wrapText="1"/>
      <protection hidden="1"/>
    </xf>
    <xf numFmtId="2" fontId="2" fillId="0" borderId="24" xfId="0" applyNumberFormat="1" applyFont="1" applyBorder="1" applyAlignment="1" applyProtection="1">
      <alignment horizontal="center" vertical="center" wrapText="1"/>
      <protection hidden="1"/>
    </xf>
    <xf numFmtId="2" fontId="28" fillId="0" borderId="65" xfId="0" applyNumberFormat="1" applyFont="1" applyBorder="1" applyAlignment="1" applyProtection="1">
      <alignment horizontal="center" vertical="center" wrapText="1"/>
      <protection hidden="1"/>
    </xf>
    <xf numFmtId="2" fontId="28" fillId="3" borderId="52" xfId="0" applyNumberFormat="1" applyFont="1" applyFill="1" applyBorder="1" applyAlignment="1" applyProtection="1">
      <alignment horizontal="center" vertical="center" wrapText="1"/>
      <protection locked="0" hidden="1"/>
    </xf>
    <xf numFmtId="2" fontId="28" fillId="0" borderId="52" xfId="0" applyNumberFormat="1" applyFont="1" applyBorder="1" applyAlignment="1" applyProtection="1">
      <alignment horizontal="center" vertical="center" wrapText="1"/>
      <protection hidden="1"/>
    </xf>
    <xf numFmtId="0" fontId="23" fillId="8" borderId="54" xfId="0" applyFont="1" applyFill="1" applyBorder="1" applyAlignment="1" applyProtection="1">
      <alignment horizontal="center" vertical="center"/>
      <protection hidden="1"/>
    </xf>
    <xf numFmtId="0" fontId="23" fillId="8" borderId="5" xfId="0" applyFont="1" applyFill="1" applyBorder="1" applyAlignment="1" applyProtection="1">
      <alignment horizontal="center" vertical="center"/>
      <protection hidden="1"/>
    </xf>
    <xf numFmtId="0" fontId="23" fillId="8" borderId="55" xfId="0" applyFont="1" applyFill="1" applyBorder="1" applyAlignment="1" applyProtection="1">
      <alignment horizontal="center" vertical="center"/>
      <protection hidden="1"/>
    </xf>
    <xf numFmtId="0" fontId="23" fillId="8" borderId="0" xfId="0" applyFont="1" applyFill="1" applyBorder="1" applyAlignment="1" applyProtection="1">
      <alignment horizontal="center" vertical="center"/>
      <protection hidden="1"/>
    </xf>
    <xf numFmtId="0" fontId="23" fillId="8" borderId="59" xfId="0" applyFont="1" applyFill="1" applyBorder="1" applyAlignment="1" applyProtection="1">
      <alignment horizontal="center" vertical="center"/>
      <protection hidden="1"/>
    </xf>
    <xf numFmtId="0" fontId="23" fillId="8" borderId="60" xfId="0" applyFont="1" applyFill="1" applyBorder="1" applyAlignment="1" applyProtection="1">
      <alignment horizontal="center" vertical="center"/>
      <protection hidden="1"/>
    </xf>
    <xf numFmtId="0" fontId="2" fillId="4" borderId="113" xfId="0" applyFont="1" applyFill="1" applyBorder="1" applyAlignment="1" applyProtection="1">
      <alignment horizontal="center"/>
      <protection hidden="1"/>
    </xf>
    <xf numFmtId="0" fontId="2" fillId="4" borderId="75" xfId="0" applyFont="1" applyFill="1" applyBorder="1" applyAlignment="1" applyProtection="1">
      <alignment horizontal="center"/>
      <protection hidden="1"/>
    </xf>
    <xf numFmtId="0" fontId="2" fillId="4" borderId="114" xfId="0" applyFont="1" applyFill="1" applyBorder="1" applyAlignment="1" applyProtection="1">
      <alignment horizontal="center"/>
      <protection hidden="1"/>
    </xf>
    <xf numFmtId="0" fontId="39" fillId="0" borderId="0" xfId="0" applyFont="1" applyAlignment="1" applyProtection="1">
      <alignment horizontal="center" vertical="center" wrapText="1"/>
      <protection hidden="1"/>
    </xf>
    <xf numFmtId="1" fontId="39" fillId="0" borderId="0" xfId="0" applyNumberFormat="1" applyFont="1" applyAlignment="1" applyProtection="1">
      <alignment horizontal="center" vertical="center" wrapText="1"/>
      <protection hidden="1"/>
    </xf>
    <xf numFmtId="165" fontId="2" fillId="8" borderId="145" xfId="2" applyNumberFormat="1" applyFont="1" applyFill="1" applyBorder="1" applyAlignment="1" applyProtection="1">
      <alignment horizontal="center" vertical="center" wrapText="1"/>
      <protection hidden="1"/>
    </xf>
    <xf numFmtId="165" fontId="2" fillId="8" borderId="6" xfId="2" applyNumberFormat="1" applyFont="1" applyFill="1" applyBorder="1" applyAlignment="1" applyProtection="1">
      <alignment horizontal="center" vertical="center" wrapText="1"/>
      <protection hidden="1"/>
    </xf>
    <xf numFmtId="165" fontId="2" fillId="8" borderId="144" xfId="2" applyNumberFormat="1" applyFont="1" applyFill="1" applyBorder="1" applyAlignment="1" applyProtection="1">
      <alignment horizontal="center" vertical="center" wrapText="1"/>
      <protection hidden="1"/>
    </xf>
    <xf numFmtId="165" fontId="2" fillId="8" borderId="15" xfId="2" applyNumberFormat="1" applyFont="1" applyFill="1" applyBorder="1" applyAlignment="1" applyProtection="1">
      <alignment horizontal="center" vertical="center" wrapText="1"/>
      <protection hidden="1"/>
    </xf>
    <xf numFmtId="165" fontId="2" fillId="8" borderId="236" xfId="2" applyNumberFormat="1" applyFont="1" applyFill="1" applyBorder="1" applyAlignment="1" applyProtection="1">
      <alignment horizontal="center" vertical="center" wrapText="1"/>
      <protection hidden="1"/>
    </xf>
    <xf numFmtId="165" fontId="2" fillId="8" borderId="61" xfId="2" applyNumberFormat="1" applyFont="1" applyFill="1" applyBorder="1" applyAlignment="1" applyProtection="1">
      <alignment horizontal="center" vertical="center" wrapText="1"/>
      <protection hidden="1"/>
    </xf>
    <xf numFmtId="165" fontId="2" fillId="8" borderId="80" xfId="2" applyNumberFormat="1" applyFont="1" applyFill="1" applyBorder="1" applyAlignment="1" applyProtection="1">
      <alignment horizontal="center" vertical="center" wrapText="1"/>
      <protection hidden="1"/>
    </xf>
    <xf numFmtId="165" fontId="2" fillId="8" borderId="100" xfId="2" applyNumberFormat="1" applyFont="1" applyFill="1" applyBorder="1" applyAlignment="1" applyProtection="1">
      <alignment horizontal="center" vertical="center" wrapText="1"/>
      <protection hidden="1"/>
    </xf>
    <xf numFmtId="0" fontId="22" fillId="14" borderId="74" xfId="0" applyFont="1" applyFill="1" applyBorder="1" applyAlignment="1" applyProtection="1">
      <alignment horizontal="center" vertical="center" wrapText="1"/>
      <protection hidden="1"/>
    </xf>
    <xf numFmtId="0" fontId="22" fillId="14" borderId="75" xfId="0" applyFont="1" applyFill="1" applyBorder="1" applyAlignment="1" applyProtection="1">
      <alignment horizontal="center" vertical="center" wrapText="1"/>
      <protection hidden="1"/>
    </xf>
    <xf numFmtId="0" fontId="22" fillId="14" borderId="76" xfId="0" applyFont="1" applyFill="1" applyBorder="1" applyAlignment="1" applyProtection="1">
      <alignment horizontal="center" vertical="center" wrapText="1"/>
      <protection hidden="1"/>
    </xf>
    <xf numFmtId="0" fontId="40" fillId="14" borderId="95" xfId="0" applyFont="1" applyFill="1" applyBorder="1" applyAlignment="1" applyProtection="1">
      <alignment horizontal="center" vertical="center" wrapText="1"/>
      <protection hidden="1"/>
    </xf>
    <xf numFmtId="165" fontId="2" fillId="8" borderId="156" xfId="2" applyNumberFormat="1" applyFont="1" applyFill="1" applyBorder="1" applyAlignment="1" applyProtection="1">
      <alignment horizontal="center" vertical="center" wrapText="1"/>
      <protection hidden="1"/>
    </xf>
    <xf numFmtId="165" fontId="2" fillId="8" borderId="76" xfId="2" applyNumberFormat="1" applyFont="1" applyFill="1" applyBorder="1" applyAlignment="1" applyProtection="1">
      <alignment horizontal="center" vertical="center" wrapText="1"/>
      <protection hidden="1"/>
    </xf>
    <xf numFmtId="165" fontId="2" fillId="8" borderId="143" xfId="2" applyNumberFormat="1" applyFont="1" applyFill="1" applyBorder="1" applyAlignment="1" applyProtection="1">
      <alignment horizontal="center" vertical="center" wrapText="1"/>
      <protection hidden="1"/>
    </xf>
    <xf numFmtId="165" fontId="2" fillId="8" borderId="27" xfId="2" applyNumberFormat="1" applyFont="1" applyFill="1" applyBorder="1" applyAlignment="1" applyProtection="1">
      <alignment horizontal="center" vertical="center" wrapText="1"/>
      <protection hidden="1"/>
    </xf>
    <xf numFmtId="0" fontId="22" fillId="14" borderId="154" xfId="0" applyFont="1" applyFill="1" applyBorder="1" applyAlignment="1" applyProtection="1">
      <alignment horizontal="center" vertical="center" wrapText="1"/>
      <protection hidden="1"/>
    </xf>
    <xf numFmtId="0" fontId="22" fillId="14" borderId="77" xfId="0" applyFont="1" applyFill="1" applyBorder="1" applyAlignment="1" applyProtection="1">
      <alignment horizontal="center" vertical="center" wrapText="1"/>
      <protection hidden="1"/>
    </xf>
    <xf numFmtId="0" fontId="22" fillId="14" borderId="78" xfId="0" applyFont="1" applyFill="1" applyBorder="1" applyAlignment="1" applyProtection="1">
      <alignment horizontal="center" vertical="center" wrapText="1"/>
      <protection hidden="1"/>
    </xf>
    <xf numFmtId="0" fontId="28" fillId="0" borderId="0" xfId="0" applyFont="1" applyBorder="1" applyAlignment="1" applyProtection="1">
      <alignment horizontal="center" wrapText="1"/>
      <protection hidden="1"/>
    </xf>
    <xf numFmtId="0" fontId="28" fillId="0" borderId="15" xfId="0" applyFont="1" applyBorder="1" applyAlignment="1" applyProtection="1">
      <alignment horizontal="center" wrapText="1"/>
      <protection hidden="1"/>
    </xf>
    <xf numFmtId="0" fontId="39" fillId="0" borderId="77" xfId="0" applyFont="1" applyFill="1" applyBorder="1" applyAlignment="1" applyProtection="1">
      <alignment horizontal="left" vertical="center" wrapText="1"/>
      <protection hidden="1"/>
    </xf>
    <xf numFmtId="0" fontId="39" fillId="0" borderId="90" xfId="0" applyFont="1" applyFill="1" applyBorder="1" applyAlignment="1" applyProtection="1">
      <alignment horizontal="left" vertical="center" wrapText="1"/>
      <protection hidden="1"/>
    </xf>
    <xf numFmtId="0" fontId="60" fillId="0" borderId="113" xfId="0" applyFont="1" applyFill="1" applyBorder="1" applyAlignment="1" applyProtection="1">
      <alignment horizontal="center" vertical="center"/>
      <protection hidden="1"/>
    </xf>
    <xf numFmtId="0" fontId="60" fillId="0" borderId="75" xfId="0" applyFont="1" applyFill="1" applyBorder="1" applyAlignment="1" applyProtection="1">
      <alignment horizontal="center" vertical="center"/>
      <protection hidden="1"/>
    </xf>
    <xf numFmtId="0" fontId="60" fillId="0" borderId="114" xfId="0" applyFont="1" applyFill="1" applyBorder="1" applyAlignment="1" applyProtection="1">
      <alignment horizontal="center" vertical="center"/>
      <protection hidden="1"/>
    </xf>
    <xf numFmtId="0" fontId="11" fillId="0" borderId="59" xfId="0" applyFont="1" applyFill="1" applyBorder="1" applyAlignment="1" applyProtection="1">
      <alignment horizontal="center" vertical="center"/>
      <protection hidden="1"/>
    </xf>
    <xf numFmtId="0" fontId="11" fillId="0" borderId="60" xfId="0" applyFont="1" applyFill="1" applyBorder="1" applyAlignment="1" applyProtection="1">
      <alignment horizontal="center" vertical="center"/>
      <protection hidden="1"/>
    </xf>
    <xf numFmtId="0" fontId="11" fillId="0" borderId="116" xfId="0" applyFont="1" applyFill="1" applyBorder="1" applyAlignment="1" applyProtection="1">
      <alignment horizontal="center" vertical="center"/>
      <protection hidden="1"/>
    </xf>
    <xf numFmtId="0" fontId="28" fillId="9" borderId="154" xfId="0" applyFont="1" applyFill="1" applyBorder="1" applyAlignment="1" applyProtection="1">
      <alignment horizontal="center"/>
      <protection hidden="1"/>
    </xf>
    <xf numFmtId="0" fontId="28" fillId="9" borderId="77" xfId="0" applyFont="1" applyFill="1" applyBorder="1" applyAlignment="1" applyProtection="1">
      <alignment horizontal="center"/>
      <protection hidden="1"/>
    </xf>
    <xf numFmtId="0" fontId="28" fillId="9" borderId="78" xfId="0" applyFont="1" applyFill="1" applyBorder="1" applyAlignment="1" applyProtection="1">
      <alignment horizontal="center"/>
      <protection hidden="1"/>
    </xf>
    <xf numFmtId="1" fontId="28" fillId="9" borderId="154" xfId="0" applyNumberFormat="1" applyFont="1" applyFill="1" applyBorder="1" applyAlignment="1" applyProtection="1">
      <alignment horizontal="center" vertical="center" wrapText="1"/>
      <protection hidden="1"/>
    </xf>
    <xf numFmtId="1" fontId="28" fillId="9" borderId="77" xfId="0" applyNumberFormat="1" applyFont="1" applyFill="1" applyBorder="1" applyAlignment="1" applyProtection="1">
      <alignment horizontal="center" vertical="center" wrapText="1"/>
      <protection hidden="1"/>
    </xf>
    <xf numFmtId="1" fontId="28" fillId="9" borderId="78" xfId="0" applyNumberFormat="1" applyFont="1" applyFill="1" applyBorder="1" applyAlignment="1" applyProtection="1">
      <alignment horizontal="center" vertical="center" wrapText="1"/>
      <protection hidden="1"/>
    </xf>
    <xf numFmtId="0" fontId="61" fillId="9" borderId="154" xfId="0" applyFont="1" applyFill="1" applyBorder="1" applyAlignment="1" applyProtection="1">
      <alignment horizontal="center" vertical="center" wrapText="1"/>
      <protection hidden="1"/>
    </xf>
    <xf numFmtId="0" fontId="61" fillId="9" borderId="77" xfId="0" applyFont="1" applyFill="1" applyBorder="1" applyAlignment="1" applyProtection="1">
      <alignment horizontal="center" vertical="center" wrapText="1"/>
      <protection hidden="1"/>
    </xf>
    <xf numFmtId="0" fontId="61" fillId="9" borderId="78" xfId="0" applyFont="1" applyFill="1" applyBorder="1" applyAlignment="1" applyProtection="1">
      <alignment horizontal="center" vertical="center" wrapText="1"/>
      <protection hidden="1"/>
    </xf>
    <xf numFmtId="0" fontId="2" fillId="0" borderId="173" xfId="0" applyFont="1" applyBorder="1" applyAlignment="1" applyProtection="1">
      <alignment horizontal="center" vertical="center" wrapText="1"/>
      <protection hidden="1"/>
    </xf>
    <xf numFmtId="0" fontId="2" fillId="0" borderId="15" xfId="0" applyFont="1" applyBorder="1" applyAlignment="1" applyProtection="1">
      <alignment horizontal="center" vertical="center" wrapText="1"/>
      <protection hidden="1"/>
    </xf>
    <xf numFmtId="0" fontId="2" fillId="0" borderId="244" xfId="0" applyFont="1" applyBorder="1" applyAlignment="1" applyProtection="1">
      <alignment horizontal="center" vertical="center" wrapText="1"/>
      <protection hidden="1"/>
    </xf>
    <xf numFmtId="0" fontId="2" fillId="0" borderId="61" xfId="0" applyFont="1" applyBorder="1" applyAlignment="1" applyProtection="1">
      <alignment horizontal="center" vertical="center" wrapText="1"/>
      <protection hidden="1"/>
    </xf>
    <xf numFmtId="0" fontId="39" fillId="0" borderId="4" xfId="0" applyFont="1" applyBorder="1" applyAlignment="1" applyProtection="1">
      <alignment horizontal="left" vertical="center" wrapText="1"/>
      <protection hidden="1"/>
    </xf>
    <xf numFmtId="0" fontId="39" fillId="0" borderId="5" xfId="0" applyFont="1" applyBorder="1" applyAlignment="1" applyProtection="1">
      <alignment horizontal="left" vertical="center" wrapText="1"/>
      <protection hidden="1"/>
    </xf>
    <xf numFmtId="0" fontId="39" fillId="0" borderId="6" xfId="0" applyFont="1" applyBorder="1" applyAlignment="1" applyProtection="1">
      <alignment horizontal="left" vertical="center" wrapText="1"/>
      <protection hidden="1"/>
    </xf>
    <xf numFmtId="0" fontId="39" fillId="0" borderId="0" xfId="0" applyFont="1" applyFill="1" applyBorder="1" applyAlignment="1" applyProtection="1">
      <alignment horizontal="center" vertical="center" wrapText="1"/>
      <protection hidden="1"/>
    </xf>
    <xf numFmtId="0" fontId="39" fillId="0" borderId="1" xfId="0" applyFont="1" applyFill="1" applyBorder="1" applyAlignment="1" applyProtection="1">
      <alignment horizontal="left" vertical="center" wrapText="1"/>
      <protection hidden="1"/>
    </xf>
    <xf numFmtId="0" fontId="39" fillId="0" borderId="2" xfId="0" applyFont="1" applyFill="1" applyBorder="1" applyAlignment="1" applyProtection="1">
      <alignment horizontal="left" vertical="center" wrapText="1"/>
      <protection hidden="1"/>
    </xf>
    <xf numFmtId="0" fontId="39" fillId="0" borderId="3" xfId="0" applyFont="1" applyFill="1" applyBorder="1" applyAlignment="1" applyProtection="1">
      <alignment horizontal="left" vertical="center" wrapText="1"/>
      <protection hidden="1"/>
    </xf>
    <xf numFmtId="1" fontId="39" fillId="0" borderId="14" xfId="0" applyNumberFormat="1" applyFont="1" applyFill="1" applyBorder="1" applyAlignment="1" applyProtection="1">
      <alignment horizontal="center" vertical="center" wrapText="1"/>
      <protection hidden="1"/>
    </xf>
    <xf numFmtId="1" fontId="39" fillId="0" borderId="0" xfId="0" applyNumberFormat="1" applyFont="1" applyFill="1" applyBorder="1" applyAlignment="1" applyProtection="1">
      <alignment horizontal="center" vertical="center" wrapText="1"/>
      <protection hidden="1"/>
    </xf>
    <xf numFmtId="1" fontId="39" fillId="0" borderId="15" xfId="0" applyNumberFormat="1" applyFont="1" applyFill="1" applyBorder="1" applyAlignment="1" applyProtection="1">
      <alignment horizontal="center" vertical="center" wrapText="1"/>
      <protection hidden="1"/>
    </xf>
    <xf numFmtId="1" fontId="39" fillId="0" borderId="25" xfId="0" applyNumberFormat="1" applyFont="1" applyFill="1" applyBorder="1" applyAlignment="1" applyProtection="1">
      <alignment horizontal="center" vertical="center" wrapText="1"/>
      <protection hidden="1"/>
    </xf>
    <xf numFmtId="1" fontId="39" fillId="0" borderId="26" xfId="0" applyNumberFormat="1" applyFont="1" applyFill="1" applyBorder="1" applyAlignment="1" applyProtection="1">
      <alignment horizontal="center" vertical="center" wrapText="1"/>
      <protection hidden="1"/>
    </xf>
    <xf numFmtId="1" fontId="39" fillId="0" borderId="27" xfId="0" applyNumberFormat="1" applyFont="1" applyFill="1" applyBorder="1" applyAlignment="1" applyProtection="1">
      <alignment horizontal="center" vertical="center" wrapText="1"/>
      <protection hidden="1"/>
    </xf>
    <xf numFmtId="0" fontId="38" fillId="10" borderId="94" xfId="0" applyFont="1" applyFill="1" applyBorder="1" applyAlignment="1" applyProtection="1">
      <alignment horizontal="center" vertical="center" wrapText="1"/>
      <protection hidden="1"/>
    </xf>
    <xf numFmtId="0" fontId="38" fillId="10" borderId="95" xfId="0" applyFont="1" applyFill="1" applyBorder="1" applyAlignment="1" applyProtection="1">
      <alignment horizontal="center" vertical="center" wrapText="1"/>
      <protection hidden="1"/>
    </xf>
    <xf numFmtId="0" fontId="38" fillId="10" borderId="96" xfId="0" applyFont="1" applyFill="1" applyBorder="1" applyAlignment="1" applyProtection="1">
      <alignment horizontal="center" vertical="center" wrapText="1"/>
      <protection hidden="1"/>
    </xf>
    <xf numFmtId="0" fontId="39" fillId="0" borderId="267" xfId="0" applyFont="1" applyFill="1" applyBorder="1" applyAlignment="1" applyProtection="1">
      <alignment horizontal="left" vertical="center" wrapText="1"/>
      <protection hidden="1"/>
    </xf>
    <xf numFmtId="0" fontId="39" fillId="0" borderId="268" xfId="0" applyFont="1" applyFill="1" applyBorder="1" applyAlignment="1" applyProtection="1">
      <alignment horizontal="left" vertical="center" wrapText="1"/>
      <protection hidden="1"/>
    </xf>
    <xf numFmtId="0" fontId="39" fillId="0" borderId="269" xfId="0" applyFont="1" applyFill="1" applyBorder="1" applyAlignment="1" applyProtection="1">
      <alignment horizontal="left" vertical="center" wrapText="1"/>
      <protection hidden="1"/>
    </xf>
    <xf numFmtId="0" fontId="5" fillId="0" borderId="264" xfId="4" applyBorder="1" applyAlignment="1" applyProtection="1">
      <alignment horizontal="center" vertical="center"/>
      <protection hidden="1"/>
    </xf>
    <xf numFmtId="0" fontId="5" fillId="0" borderId="265" xfId="4" applyBorder="1" applyAlignment="1" applyProtection="1">
      <alignment horizontal="center" vertical="center"/>
      <protection hidden="1"/>
    </xf>
    <xf numFmtId="0" fontId="25" fillId="0" borderId="265" xfId="0" applyFont="1" applyBorder="1" applyAlignment="1" applyProtection="1">
      <alignment horizontal="center" vertical="center" wrapText="1"/>
      <protection hidden="1"/>
    </xf>
    <xf numFmtId="0" fontId="25" fillId="14" borderId="265" xfId="0" applyFont="1" applyFill="1" applyBorder="1" applyAlignment="1" applyProtection="1">
      <alignment horizontal="center" vertical="center" wrapText="1"/>
      <protection hidden="1"/>
    </xf>
    <xf numFmtId="0" fontId="25" fillId="0" borderId="266" xfId="0" applyFont="1" applyBorder="1" applyAlignment="1" applyProtection="1">
      <alignment horizontal="center" vertical="center" wrapText="1"/>
      <protection hidden="1"/>
    </xf>
    <xf numFmtId="0" fontId="28" fillId="9" borderId="60" xfId="0" applyFont="1" applyFill="1" applyBorder="1" applyAlignment="1" applyProtection="1">
      <alignment horizontal="center"/>
      <protection hidden="1"/>
    </xf>
    <xf numFmtId="1" fontId="28" fillId="9" borderId="60" xfId="0" applyNumberFormat="1" applyFont="1" applyFill="1" applyBorder="1" applyAlignment="1" applyProtection="1">
      <alignment horizontal="center" vertical="center" wrapText="1"/>
      <protection hidden="1"/>
    </xf>
    <xf numFmtId="0" fontId="2" fillId="0" borderId="270" xfId="0" applyFont="1" applyBorder="1" applyAlignment="1" applyProtection="1">
      <alignment horizontal="center" vertical="center" wrapText="1"/>
      <protection hidden="1"/>
    </xf>
    <xf numFmtId="0" fontId="2" fillId="0" borderId="76" xfId="0" applyFont="1" applyBorder="1" applyAlignment="1" applyProtection="1">
      <alignment horizontal="center" vertical="center" wrapText="1"/>
      <protection hidden="1"/>
    </xf>
    <xf numFmtId="0" fontId="28" fillId="0" borderId="5" xfId="0" applyFont="1" applyBorder="1" applyAlignment="1" applyProtection="1">
      <alignment horizontal="center" wrapText="1"/>
      <protection hidden="1"/>
    </xf>
    <xf numFmtId="0" fontId="28" fillId="0" borderId="6" xfId="0" applyFont="1" applyBorder="1" applyAlignment="1" applyProtection="1">
      <alignment horizontal="center" wrapText="1"/>
      <protection hidden="1"/>
    </xf>
    <xf numFmtId="0" fontId="2" fillId="0" borderId="0" xfId="0" applyFont="1" applyBorder="1" applyAlignment="1" applyProtection="1">
      <alignment horizontal="center" vertical="center" wrapText="1"/>
      <protection hidden="1"/>
    </xf>
    <xf numFmtId="0" fontId="2" fillId="0" borderId="26"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75" xfId="0" applyFont="1" applyBorder="1" applyAlignment="1" applyProtection="1">
      <alignment horizontal="center" vertical="center" wrapText="1"/>
      <protection hidden="1"/>
    </xf>
    <xf numFmtId="0" fontId="2" fillId="0" borderId="60" xfId="0" applyFont="1" applyBorder="1" applyAlignment="1" applyProtection="1">
      <alignment horizontal="center" vertical="center" wrapText="1"/>
      <protection hidden="1"/>
    </xf>
    <xf numFmtId="165" fontId="2" fillId="8" borderId="139" xfId="2" applyNumberFormat="1" applyFont="1" applyFill="1" applyBorder="1" applyAlignment="1" applyProtection="1">
      <alignment horizontal="center" vertical="center" wrapText="1"/>
      <protection hidden="1"/>
    </xf>
    <xf numFmtId="165" fontId="2" fillId="8" borderId="237" xfId="2" applyNumberFormat="1" applyFont="1" applyFill="1" applyBorder="1" applyAlignment="1" applyProtection="1">
      <alignment horizontal="center" vertical="center" wrapText="1"/>
      <protection hidden="1"/>
    </xf>
    <xf numFmtId="165" fontId="2" fillId="0" borderId="156" xfId="2" applyNumberFormat="1" applyFont="1" applyFill="1" applyBorder="1" applyAlignment="1" applyProtection="1">
      <alignment horizontal="center" vertical="center" wrapText="1"/>
      <protection hidden="1"/>
    </xf>
    <xf numFmtId="165" fontId="2" fillId="0" borderId="76" xfId="2" applyNumberFormat="1" applyFont="1" applyFill="1" applyBorder="1" applyAlignment="1" applyProtection="1">
      <alignment horizontal="center" vertical="center" wrapText="1"/>
      <protection hidden="1"/>
    </xf>
    <xf numFmtId="165" fontId="2" fillId="0" borderId="144" xfId="2" applyNumberFormat="1" applyFont="1" applyFill="1" applyBorder="1" applyAlignment="1" applyProtection="1">
      <alignment horizontal="center" vertical="center" wrapText="1"/>
      <protection hidden="1"/>
    </xf>
    <xf numFmtId="165" fontId="2" fillId="0" borderId="15" xfId="2" applyNumberFormat="1" applyFont="1" applyFill="1" applyBorder="1" applyAlignment="1" applyProtection="1">
      <alignment horizontal="center" vertical="center" wrapText="1"/>
      <protection hidden="1"/>
    </xf>
    <xf numFmtId="165" fontId="2" fillId="0" borderId="236" xfId="2" applyNumberFormat="1" applyFont="1" applyFill="1" applyBorder="1" applyAlignment="1" applyProtection="1">
      <alignment horizontal="center" vertical="center" wrapText="1"/>
      <protection hidden="1"/>
    </xf>
    <xf numFmtId="165" fontId="2" fillId="0" borderId="61" xfId="2" applyNumberFormat="1" applyFont="1" applyFill="1" applyBorder="1" applyAlignment="1" applyProtection="1">
      <alignment horizontal="center" vertical="center" wrapText="1"/>
      <protection hidden="1"/>
    </xf>
    <xf numFmtId="0" fontId="11" fillId="0" borderId="113" xfId="0" applyFont="1" applyBorder="1" applyAlignment="1" applyProtection="1">
      <alignment horizontal="left" vertical="top" wrapText="1"/>
      <protection locked="0" hidden="1"/>
    </xf>
    <xf numFmtId="0" fontId="0" fillId="0" borderId="75"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0" fontId="0" fillId="0" borderId="55"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15" xfId="0" applyBorder="1" applyAlignment="1" applyProtection="1">
      <alignment horizontal="left" vertical="top" wrapText="1"/>
      <protection locked="0"/>
    </xf>
    <xf numFmtId="0" fontId="0" fillId="0" borderId="59" xfId="0" applyBorder="1" applyAlignment="1" applyProtection="1">
      <alignment horizontal="left" vertical="top" wrapText="1"/>
      <protection locked="0"/>
    </xf>
    <xf numFmtId="0" fontId="0" fillId="0" borderId="60" xfId="0" applyBorder="1" applyAlignment="1" applyProtection="1">
      <alignment horizontal="left" vertical="top" wrapText="1"/>
      <protection locked="0"/>
    </xf>
    <xf numFmtId="0" fontId="0" fillId="0" borderId="116" xfId="0" applyBorder="1" applyAlignment="1" applyProtection="1">
      <alignment horizontal="left" vertical="top" wrapText="1"/>
      <protection locked="0"/>
    </xf>
    <xf numFmtId="0" fontId="28" fillId="0" borderId="5" xfId="0" applyFont="1" applyBorder="1" applyAlignment="1" applyProtection="1">
      <alignment horizontal="center" vertical="top" wrapText="1"/>
      <protection hidden="1"/>
    </xf>
    <xf numFmtId="0" fontId="28" fillId="0" borderId="6" xfId="0" applyFont="1" applyBorder="1" applyAlignment="1" applyProtection="1">
      <alignment horizontal="center" vertical="top" wrapText="1"/>
      <protection hidden="1"/>
    </xf>
    <xf numFmtId="0" fontId="28" fillId="0" borderId="0" xfId="0" applyFont="1" applyBorder="1" applyAlignment="1" applyProtection="1">
      <alignment horizontal="center" vertical="top" wrapText="1"/>
      <protection hidden="1"/>
    </xf>
    <xf numFmtId="0" fontId="28" fillId="0" borderId="15" xfId="0" applyFont="1" applyBorder="1" applyAlignment="1" applyProtection="1">
      <alignment horizontal="center" vertical="top" wrapText="1"/>
      <protection hidden="1"/>
    </xf>
    <xf numFmtId="0" fontId="2" fillId="0" borderId="0" xfId="0" applyFont="1" applyAlignment="1" applyProtection="1">
      <alignment horizontal="center" vertical="center" wrapText="1"/>
      <protection hidden="1"/>
    </xf>
    <xf numFmtId="0" fontId="25" fillId="0" borderId="14" xfId="0" applyFont="1" applyFill="1" applyBorder="1" applyAlignment="1" applyProtection="1">
      <alignment horizontal="center" vertical="center"/>
      <protection hidden="1"/>
    </xf>
    <xf numFmtId="0" fontId="25" fillId="0" borderId="0" xfId="0" applyFont="1" applyFill="1" applyBorder="1" applyAlignment="1" applyProtection="1">
      <alignment horizontal="center" vertical="center"/>
      <protection hidden="1"/>
    </xf>
    <xf numFmtId="0" fontId="25" fillId="0" borderId="14" xfId="0" applyFont="1" applyFill="1" applyBorder="1" applyAlignment="1" applyProtection="1">
      <alignment horizontal="center" wrapText="1"/>
      <protection hidden="1"/>
    </xf>
    <xf numFmtId="0" fontId="25" fillId="0" borderId="0" xfId="0" applyFont="1" applyFill="1" applyBorder="1" applyAlignment="1" applyProtection="1">
      <alignment horizontal="center" wrapText="1"/>
      <protection hidden="1"/>
    </xf>
    <xf numFmtId="0" fontId="2" fillId="0" borderId="173" xfId="0" applyFont="1" applyBorder="1" applyAlignment="1" applyProtection="1">
      <alignment horizontal="center" vertical="center" wrapText="1"/>
      <protection locked="0" hidden="1"/>
    </xf>
    <xf numFmtId="0" fontId="2" fillId="0" borderId="15" xfId="0" applyFont="1" applyBorder="1" applyAlignment="1" applyProtection="1">
      <alignment horizontal="center" vertical="center" wrapText="1"/>
      <protection locked="0" hidden="1"/>
    </xf>
    <xf numFmtId="1" fontId="28" fillId="9" borderId="154" xfId="0" applyNumberFormat="1" applyFont="1" applyFill="1" applyBorder="1" applyAlignment="1" applyProtection="1">
      <alignment horizontal="center" vertical="center" wrapText="1"/>
      <protection locked="0" hidden="1"/>
    </xf>
    <xf numFmtId="1" fontId="28" fillId="9" borderId="77" xfId="0" applyNumberFormat="1" applyFont="1" applyFill="1" applyBorder="1" applyAlignment="1" applyProtection="1">
      <alignment horizontal="center" vertical="center" wrapText="1"/>
      <protection locked="0" hidden="1"/>
    </xf>
    <xf numFmtId="1" fontId="28" fillId="9" borderId="78" xfId="0" applyNumberFormat="1" applyFont="1" applyFill="1" applyBorder="1" applyAlignment="1" applyProtection="1">
      <alignment horizontal="center" vertical="center" wrapText="1"/>
      <protection locked="0" hidden="1"/>
    </xf>
    <xf numFmtId="0" fontId="40" fillId="14" borderId="65" xfId="0" applyFont="1" applyFill="1" applyBorder="1" applyAlignment="1" applyProtection="1">
      <alignment horizontal="center" vertical="center" wrapText="1"/>
      <protection hidden="1"/>
    </xf>
    <xf numFmtId="0" fontId="22" fillId="4" borderId="154" xfId="0" applyFont="1" applyFill="1" applyBorder="1" applyAlignment="1" applyProtection="1">
      <alignment horizontal="center" vertical="center" wrapText="1"/>
      <protection hidden="1"/>
    </xf>
    <xf numFmtId="0" fontId="22" fillId="4" borderId="77" xfId="0" applyFont="1" applyFill="1" applyBorder="1" applyAlignment="1" applyProtection="1">
      <alignment horizontal="center" vertical="center" wrapText="1"/>
      <protection hidden="1"/>
    </xf>
    <xf numFmtId="0" fontId="22" fillId="4" borderId="78" xfId="0" applyFont="1" applyFill="1" applyBorder="1" applyAlignment="1" applyProtection="1">
      <alignment horizontal="center" vertical="center" wrapText="1"/>
      <protection hidden="1"/>
    </xf>
    <xf numFmtId="165" fontId="38" fillId="10" borderId="4" xfId="0" applyNumberFormat="1" applyFont="1" applyFill="1" applyBorder="1" applyAlignment="1" applyProtection="1">
      <alignment horizontal="center" vertical="center" wrapText="1"/>
      <protection hidden="1"/>
    </xf>
    <xf numFmtId="165" fontId="38" fillId="10" borderId="5" xfId="0" applyNumberFormat="1" applyFont="1" applyFill="1" applyBorder="1" applyAlignment="1" applyProtection="1">
      <alignment horizontal="center" vertical="center" wrapText="1"/>
      <protection hidden="1"/>
    </xf>
    <xf numFmtId="165" fontId="38" fillId="10" borderId="6" xfId="0" applyNumberFormat="1"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wrapText="1"/>
      <protection hidden="1"/>
    </xf>
    <xf numFmtId="0" fontId="22" fillId="4" borderId="2" xfId="0" applyFont="1" applyFill="1" applyBorder="1" applyAlignment="1" applyProtection="1">
      <alignment horizontal="center" vertical="center" wrapText="1"/>
      <protection hidden="1"/>
    </xf>
    <xf numFmtId="0" fontId="22" fillId="4" borderId="5" xfId="0" applyFont="1" applyFill="1" applyBorder="1" applyAlignment="1" applyProtection="1">
      <alignment horizontal="center" vertical="center" wrapText="1"/>
      <protection hidden="1"/>
    </xf>
    <xf numFmtId="0" fontId="22" fillId="4" borderId="3" xfId="0" applyFont="1" applyFill="1" applyBorder="1" applyAlignment="1" applyProtection="1">
      <alignment horizontal="center" vertical="center" wrapText="1"/>
      <protection hidden="1"/>
    </xf>
    <xf numFmtId="0" fontId="39" fillId="0" borderId="62" xfId="0" applyFont="1" applyFill="1" applyBorder="1" applyAlignment="1" applyProtection="1">
      <alignment horizontal="left" vertical="center" wrapText="1"/>
      <protection hidden="1"/>
    </xf>
    <xf numFmtId="0" fontId="39" fillId="0" borderId="63" xfId="0" applyFont="1" applyFill="1" applyBorder="1" applyAlignment="1" applyProtection="1">
      <alignment horizontal="left" vertical="center" wrapText="1"/>
      <protection hidden="1"/>
    </xf>
    <xf numFmtId="0" fontId="39" fillId="0" borderId="281" xfId="0" applyFont="1" applyFill="1" applyBorder="1" applyAlignment="1" applyProtection="1">
      <alignment horizontal="left" vertical="center" wrapText="1"/>
      <protection hidden="1"/>
    </xf>
    <xf numFmtId="2" fontId="28" fillId="0" borderId="52" xfId="0" applyNumberFormat="1" applyFont="1" applyFill="1" applyBorder="1" applyAlignment="1" applyProtection="1">
      <alignment horizontal="center" vertical="center" wrapText="1"/>
      <protection hidden="1"/>
    </xf>
    <xf numFmtId="2" fontId="28" fillId="0" borderId="53" xfId="0" applyNumberFormat="1" applyFont="1" applyFill="1" applyBorder="1" applyAlignment="1" applyProtection="1">
      <alignment horizontal="center" vertical="center" wrapText="1"/>
      <protection hidden="1"/>
    </xf>
    <xf numFmtId="0" fontId="25" fillId="0" borderId="95" xfId="0" applyFont="1" applyBorder="1" applyAlignment="1" applyProtection="1">
      <alignment horizontal="center" vertical="center" wrapText="1"/>
      <protection locked="0" hidden="1"/>
    </xf>
    <xf numFmtId="0" fontId="25" fillId="14" borderId="95" xfId="0" applyFont="1" applyFill="1" applyBorder="1" applyAlignment="1" applyProtection="1">
      <alignment horizontal="center" vertical="center" wrapText="1"/>
      <protection locked="0" hidden="1"/>
    </xf>
    <xf numFmtId="0" fontId="40" fillId="14" borderId="95" xfId="0" applyFont="1" applyFill="1" applyBorder="1" applyAlignment="1" applyProtection="1">
      <alignment horizontal="center" vertical="center" wrapText="1"/>
      <protection locked="0" hidden="1"/>
    </xf>
    <xf numFmtId="0" fontId="25" fillId="0" borderId="96" xfId="0" applyFont="1" applyBorder="1" applyAlignment="1" applyProtection="1">
      <alignment horizontal="center" vertical="center" wrapText="1"/>
      <protection locked="0" hidden="1"/>
    </xf>
    <xf numFmtId="0" fontId="5" fillId="0" borderId="4" xfId="4" applyBorder="1" applyAlignment="1" applyProtection="1">
      <alignment horizontal="center"/>
      <protection hidden="1"/>
    </xf>
    <xf numFmtId="0" fontId="5" fillId="0" borderId="5" xfId="4" applyBorder="1" applyAlignment="1" applyProtection="1">
      <alignment horizontal="center"/>
      <protection hidden="1"/>
    </xf>
    <xf numFmtId="0" fontId="25" fillId="0" borderId="80" xfId="0" applyFont="1" applyFill="1" applyBorder="1" applyAlignment="1" applyProtection="1">
      <alignment horizontal="center" vertical="center" wrapText="1"/>
      <protection hidden="1"/>
    </xf>
    <xf numFmtId="0" fontId="45" fillId="0" borderId="100" xfId="0" applyFont="1" applyFill="1" applyBorder="1" applyAlignment="1" applyProtection="1">
      <alignment horizontal="center" vertical="center" wrapText="1"/>
    </xf>
    <xf numFmtId="0" fontId="45" fillId="0" borderId="88" xfId="0" applyFont="1" applyFill="1" applyBorder="1" applyAlignment="1" applyProtection="1">
      <alignment horizontal="center" vertical="center" wrapText="1"/>
    </xf>
    <xf numFmtId="0" fontId="45" fillId="0" borderId="104" xfId="0" applyFont="1" applyFill="1" applyBorder="1" applyAlignment="1" applyProtection="1">
      <alignment horizontal="center" vertical="center" wrapText="1"/>
    </xf>
    <xf numFmtId="0" fontId="45" fillId="0" borderId="139" xfId="0" applyFont="1" applyFill="1" applyBorder="1" applyAlignment="1" applyProtection="1">
      <alignment horizontal="center" vertical="center" wrapText="1"/>
    </xf>
    <xf numFmtId="0" fontId="45" fillId="0" borderId="237" xfId="0" applyFont="1" applyFill="1" applyBorder="1" applyAlignment="1" applyProtection="1">
      <alignment horizontal="center" vertical="center" wrapText="1"/>
    </xf>
    <xf numFmtId="0" fontId="28" fillId="0" borderId="65" xfId="0" applyFont="1" applyFill="1" applyBorder="1" applyAlignment="1" applyProtection="1">
      <alignment horizontal="center" vertical="center" wrapText="1"/>
      <protection hidden="1"/>
    </xf>
    <xf numFmtId="0" fontId="28" fillId="0" borderId="66" xfId="0" applyFont="1" applyFill="1" applyBorder="1" applyAlignment="1" applyProtection="1">
      <alignment horizontal="center" vertical="center" wrapText="1"/>
      <protection hidden="1"/>
    </xf>
    <xf numFmtId="0" fontId="47" fillId="10" borderId="4" xfId="0" applyFont="1" applyFill="1" applyBorder="1" applyAlignment="1" applyProtection="1">
      <alignment horizontal="center" vertical="center" wrapText="1"/>
      <protection hidden="1"/>
    </xf>
    <xf numFmtId="0" fontId="47" fillId="10" borderId="5" xfId="0" applyFont="1" applyFill="1" applyBorder="1" applyAlignment="1" applyProtection="1">
      <alignment horizontal="center" vertical="center" wrapText="1"/>
      <protection hidden="1"/>
    </xf>
    <xf numFmtId="0" fontId="47" fillId="10" borderId="6" xfId="0" applyFont="1" applyFill="1" applyBorder="1" applyAlignment="1" applyProtection="1">
      <alignment horizontal="center" vertical="center" wrapText="1"/>
      <protection hidden="1"/>
    </xf>
    <xf numFmtId="1" fontId="39" fillId="0" borderId="74" xfId="0" applyNumberFormat="1" applyFont="1" applyBorder="1" applyAlignment="1" applyProtection="1">
      <alignment horizontal="center" vertical="center" wrapText="1"/>
      <protection hidden="1"/>
    </xf>
    <xf numFmtId="1" fontId="39" fillId="0" borderId="75" xfId="0" applyNumberFormat="1" applyFont="1" applyBorder="1" applyAlignment="1" applyProtection="1">
      <alignment horizontal="center" vertical="center" wrapText="1"/>
      <protection hidden="1"/>
    </xf>
    <xf numFmtId="1" fontId="39" fillId="0" borderId="76" xfId="0" applyNumberFormat="1" applyFont="1" applyBorder="1" applyAlignment="1" applyProtection="1">
      <alignment horizontal="center" vertical="center" wrapText="1"/>
      <protection hidden="1"/>
    </xf>
    <xf numFmtId="0" fontId="2" fillId="0" borderId="18" xfId="0" applyFont="1" applyBorder="1" applyAlignment="1" applyProtection="1">
      <alignment horizontal="center" vertical="center" wrapText="1"/>
      <protection hidden="1"/>
    </xf>
    <xf numFmtId="0" fontId="2" fillId="0" borderId="24" xfId="0" applyFont="1" applyBorder="1" applyAlignment="1" applyProtection="1">
      <alignment horizontal="center" vertical="center" wrapText="1"/>
      <protection hidden="1"/>
    </xf>
    <xf numFmtId="0" fontId="28" fillId="0" borderId="65" xfId="0" applyFont="1" applyBorder="1" applyAlignment="1" applyProtection="1">
      <alignment horizontal="center" vertical="center" wrapText="1"/>
      <protection hidden="1"/>
    </xf>
    <xf numFmtId="165" fontId="2" fillId="8" borderId="304" xfId="2" applyNumberFormat="1" applyFont="1" applyFill="1" applyBorder="1" applyAlignment="1" applyProtection="1">
      <alignment horizontal="center" vertical="center" wrapText="1"/>
      <protection hidden="1"/>
    </xf>
    <xf numFmtId="165" fontId="2" fillId="8" borderId="78" xfId="2" applyNumberFormat="1" applyFont="1" applyFill="1" applyBorder="1" applyAlignment="1" applyProtection="1">
      <alignment horizontal="center" vertical="center" wrapText="1"/>
      <protection hidden="1"/>
    </xf>
    <xf numFmtId="165" fontId="2" fillId="8" borderId="113" xfId="2" applyNumberFormat="1" applyFont="1" applyFill="1" applyBorder="1" applyAlignment="1" applyProtection="1">
      <alignment horizontal="center" vertical="center" wrapText="1"/>
      <protection hidden="1"/>
    </xf>
    <xf numFmtId="165" fontId="2" fillId="8" borderId="310" xfId="2" applyNumberFormat="1" applyFont="1" applyFill="1" applyBorder="1" applyAlignment="1" applyProtection="1">
      <alignment horizontal="center" vertical="center" wrapText="1"/>
      <protection hidden="1"/>
    </xf>
    <xf numFmtId="165" fontId="2" fillId="8" borderId="281" xfId="2" applyNumberFormat="1" applyFont="1" applyFill="1" applyBorder="1" applyAlignment="1" applyProtection="1">
      <alignment horizontal="center" vertical="center" wrapText="1"/>
      <protection hidden="1"/>
    </xf>
    <xf numFmtId="44" fontId="2" fillId="9" borderId="2" xfId="0" applyNumberFormat="1" applyFont="1" applyFill="1" applyBorder="1" applyAlignment="1" applyProtection="1">
      <alignment horizontal="center"/>
      <protection hidden="1"/>
    </xf>
    <xf numFmtId="0" fontId="2" fillId="0" borderId="156" xfId="0" applyFont="1" applyBorder="1" applyAlignment="1" applyProtection="1">
      <alignment horizontal="center" vertical="center" wrapText="1"/>
      <protection hidden="1"/>
    </xf>
    <xf numFmtId="0" fontId="2" fillId="0" borderId="236" xfId="0" applyFont="1" applyBorder="1" applyAlignment="1" applyProtection="1">
      <alignment horizontal="center" vertical="center" wrapText="1"/>
      <protection hidden="1"/>
    </xf>
    <xf numFmtId="8" fontId="25" fillId="0" borderId="95" xfId="0" applyNumberFormat="1" applyFont="1" applyBorder="1" applyAlignment="1" applyProtection="1">
      <alignment horizontal="center" vertical="center" wrapText="1"/>
      <protection hidden="1"/>
    </xf>
    <xf numFmtId="0" fontId="28" fillId="9" borderId="154" xfId="0" applyFont="1" applyFill="1" applyBorder="1" applyAlignment="1" applyProtection="1">
      <alignment horizontal="center" wrapText="1"/>
      <protection hidden="1"/>
    </xf>
    <xf numFmtId="0" fontId="28" fillId="9" borderId="77" xfId="0" applyFont="1" applyFill="1" applyBorder="1" applyAlignment="1" applyProtection="1">
      <alignment horizontal="center" wrapText="1"/>
      <protection hidden="1"/>
    </xf>
    <xf numFmtId="0" fontId="28" fillId="9" borderId="78" xfId="0" applyFont="1" applyFill="1" applyBorder="1" applyAlignment="1" applyProtection="1">
      <alignment horizontal="center" wrapText="1"/>
      <protection hidden="1"/>
    </xf>
    <xf numFmtId="0" fontId="2" fillId="9" borderId="57" xfId="0" applyFont="1" applyFill="1" applyBorder="1" applyAlignment="1" applyProtection="1">
      <alignment horizontal="center" vertical="center"/>
      <protection hidden="1"/>
    </xf>
    <xf numFmtId="0" fontId="28" fillId="3" borderId="52" xfId="0" applyFont="1" applyFill="1" applyBorder="1" applyAlignment="1" applyProtection="1">
      <alignment horizontal="center" vertical="center" wrapText="1"/>
      <protection locked="0" hidden="1"/>
    </xf>
    <xf numFmtId="1" fontId="28" fillId="0" borderId="257" xfId="0" applyNumberFormat="1" applyFont="1" applyBorder="1" applyAlignment="1" applyProtection="1">
      <alignment horizontal="center" vertical="center" wrapText="1"/>
      <protection hidden="1"/>
    </xf>
    <xf numFmtId="1" fontId="28" fillId="0" borderId="92" xfId="0" applyNumberFormat="1" applyFont="1" applyBorder="1" applyAlignment="1" applyProtection="1">
      <alignment horizontal="center" vertical="center" wrapText="1"/>
      <protection hidden="1"/>
    </xf>
    <xf numFmtId="1" fontId="28" fillId="0" borderId="93" xfId="0" applyNumberFormat="1" applyFont="1" applyBorder="1" applyAlignment="1" applyProtection="1">
      <alignment horizontal="center" vertical="center" wrapText="1"/>
      <protection hidden="1"/>
    </xf>
    <xf numFmtId="0" fontId="2" fillId="0" borderId="154" xfId="0" applyFont="1" applyBorder="1" applyAlignment="1" applyProtection="1">
      <alignment horizontal="center" vertical="center" wrapText="1"/>
      <protection hidden="1"/>
    </xf>
    <xf numFmtId="0" fontId="2" fillId="0" borderId="77" xfId="0" applyFont="1" applyBorder="1" applyAlignment="1" applyProtection="1">
      <alignment horizontal="center" vertical="center" wrapText="1"/>
      <protection hidden="1"/>
    </xf>
    <xf numFmtId="0" fontId="2" fillId="0" borderId="78" xfId="0" applyFont="1" applyBorder="1" applyAlignment="1" applyProtection="1">
      <alignment horizontal="center" vertical="center" wrapText="1"/>
      <protection hidden="1"/>
    </xf>
    <xf numFmtId="0" fontId="39" fillId="0" borderId="5" xfId="0" applyFont="1" applyBorder="1" applyAlignment="1" applyProtection="1">
      <alignment horizontal="center" vertical="center" wrapText="1"/>
      <protection hidden="1"/>
    </xf>
    <xf numFmtId="0" fontId="2" fillId="0" borderId="14"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2" fillId="0" borderId="14" xfId="0" applyFont="1" applyFill="1" applyBorder="1" applyAlignment="1" applyProtection="1">
      <alignment horizontal="center" wrapText="1"/>
      <protection hidden="1"/>
    </xf>
    <xf numFmtId="0" fontId="2" fillId="0" borderId="0" xfId="0" applyFont="1" applyFill="1" applyBorder="1" applyAlignment="1" applyProtection="1">
      <alignment horizontal="center" wrapText="1"/>
      <protection hidden="1"/>
    </xf>
    <xf numFmtId="0" fontId="55" fillId="9" borderId="154" xfId="0" applyFont="1" applyFill="1" applyBorder="1" applyAlignment="1" applyProtection="1">
      <alignment horizontal="center"/>
      <protection hidden="1"/>
    </xf>
    <xf numFmtId="0" fontId="55" fillId="9" borderId="77" xfId="0" applyFont="1" applyFill="1" applyBorder="1" applyAlignment="1" applyProtection="1">
      <alignment horizontal="center"/>
      <protection hidden="1"/>
    </xf>
    <xf numFmtId="0" fontId="55" fillId="9" borderId="78" xfId="0" applyFont="1" applyFill="1" applyBorder="1" applyAlignment="1" applyProtection="1">
      <alignment horizontal="center"/>
      <protection hidden="1"/>
    </xf>
    <xf numFmtId="0" fontId="56" fillId="0" borderId="173" xfId="0" applyFont="1" applyBorder="1" applyAlignment="1" applyProtection="1">
      <alignment horizontal="center" vertical="center" wrapText="1"/>
      <protection hidden="1"/>
    </xf>
    <xf numFmtId="0" fontId="56" fillId="0" borderId="15" xfId="0" applyFont="1" applyBorder="1" applyAlignment="1" applyProtection="1">
      <alignment horizontal="center" vertical="center" wrapText="1"/>
      <protection hidden="1"/>
    </xf>
    <xf numFmtId="1" fontId="55" fillId="9" borderId="154" xfId="0" applyNumberFormat="1" applyFont="1" applyFill="1" applyBorder="1" applyAlignment="1" applyProtection="1">
      <alignment horizontal="center" vertical="center" wrapText="1"/>
      <protection hidden="1"/>
    </xf>
    <xf numFmtId="1" fontId="55" fillId="9" borderId="77" xfId="0" applyNumberFormat="1" applyFont="1" applyFill="1" applyBorder="1" applyAlignment="1" applyProtection="1">
      <alignment horizontal="center" vertical="center" wrapText="1"/>
      <protection hidden="1"/>
    </xf>
    <xf numFmtId="1" fontId="55" fillId="9" borderId="78" xfId="0" applyNumberFormat="1" applyFont="1" applyFill="1" applyBorder="1" applyAlignment="1" applyProtection="1">
      <alignment horizontal="center" vertical="center" wrapText="1"/>
      <protection hidden="1"/>
    </xf>
    <xf numFmtId="0" fontId="56" fillId="0" borderId="75" xfId="0" applyFont="1" applyBorder="1" applyAlignment="1" applyProtection="1">
      <alignment horizontal="center" vertical="center" wrapText="1"/>
      <protection hidden="1"/>
    </xf>
    <xf numFmtId="0" fontId="56" fillId="0" borderId="76" xfId="0" applyFont="1" applyBorder="1" applyAlignment="1" applyProtection="1">
      <alignment horizontal="center" vertical="center" wrapText="1"/>
      <protection hidden="1"/>
    </xf>
    <xf numFmtId="0" fontId="56" fillId="0" borderId="0" xfId="0" applyFont="1" applyBorder="1" applyAlignment="1" applyProtection="1">
      <alignment horizontal="center" vertical="center" wrapText="1"/>
      <protection hidden="1"/>
    </xf>
    <xf numFmtId="0" fontId="56" fillId="0" borderId="60" xfId="0" applyFont="1" applyBorder="1" applyAlignment="1" applyProtection="1">
      <alignment horizontal="center" vertical="center" wrapText="1"/>
      <protection hidden="1"/>
    </xf>
    <xf numFmtId="0" fontId="56" fillId="0" borderId="61" xfId="0" applyFont="1" applyBorder="1" applyAlignment="1" applyProtection="1">
      <alignment horizontal="center" vertical="center" wrapText="1"/>
      <protection hidden="1"/>
    </xf>
    <xf numFmtId="165" fontId="56" fillId="8" borderId="85" xfId="2" applyNumberFormat="1" applyFont="1" applyFill="1" applyBorder="1" applyAlignment="1" applyProtection="1">
      <alignment horizontal="center" vertical="center" wrapText="1"/>
      <protection hidden="1"/>
    </xf>
    <xf numFmtId="165" fontId="56" fillId="8" borderId="102" xfId="2" applyNumberFormat="1" applyFont="1" applyFill="1" applyBorder="1" applyAlignment="1" applyProtection="1">
      <alignment horizontal="center" vertical="center" wrapText="1"/>
      <protection hidden="1"/>
    </xf>
    <xf numFmtId="165" fontId="56" fillId="8" borderId="88" xfId="2" applyNumberFormat="1" applyFont="1" applyFill="1" applyBorder="1" applyAlignment="1" applyProtection="1">
      <alignment horizontal="center" vertical="center" wrapText="1"/>
      <protection hidden="1"/>
    </xf>
    <xf numFmtId="165" fontId="56" fillId="8" borderId="104" xfId="2" applyNumberFormat="1" applyFont="1" applyFill="1" applyBorder="1" applyAlignment="1" applyProtection="1">
      <alignment horizontal="center" vertical="center" wrapText="1"/>
      <protection hidden="1"/>
    </xf>
    <xf numFmtId="165" fontId="56" fillId="8" borderId="139" xfId="2" applyNumberFormat="1" applyFont="1" applyFill="1" applyBorder="1" applyAlignment="1" applyProtection="1">
      <alignment horizontal="center" vertical="center" wrapText="1"/>
      <protection hidden="1"/>
    </xf>
    <xf numFmtId="165" fontId="56" fillId="8" borderId="237" xfId="2" applyNumberFormat="1" applyFont="1" applyFill="1" applyBorder="1" applyAlignment="1" applyProtection="1">
      <alignment horizontal="center" vertical="center" wrapText="1"/>
      <protection hidden="1"/>
    </xf>
    <xf numFmtId="0" fontId="25" fillId="9" borderId="154" xfId="0" applyFont="1" applyFill="1" applyBorder="1" applyAlignment="1" applyProtection="1">
      <alignment horizontal="center" vertical="center" wrapText="1"/>
      <protection hidden="1"/>
    </xf>
    <xf numFmtId="0" fontId="25" fillId="9" borderId="77" xfId="0" applyFont="1" applyFill="1" applyBorder="1" applyAlignment="1" applyProtection="1">
      <alignment horizontal="center" vertical="center" wrapText="1"/>
      <protection hidden="1"/>
    </xf>
    <xf numFmtId="0" fontId="25" fillId="9" borderId="78" xfId="0" applyFont="1" applyFill="1" applyBorder="1" applyAlignment="1" applyProtection="1">
      <alignment horizontal="center" vertical="center" wrapText="1"/>
      <protection hidden="1"/>
    </xf>
    <xf numFmtId="2" fontId="38" fillId="10" borderId="4" xfId="0" applyNumberFormat="1" applyFont="1" applyFill="1" applyBorder="1" applyAlignment="1" applyProtection="1">
      <alignment horizontal="center" vertical="center" wrapText="1"/>
      <protection hidden="1"/>
    </xf>
    <xf numFmtId="2" fontId="38" fillId="10" borderId="5" xfId="0" applyNumberFormat="1" applyFont="1" applyFill="1" applyBorder="1" applyAlignment="1" applyProtection="1">
      <alignment horizontal="center" vertical="center" wrapText="1"/>
      <protection hidden="1"/>
    </xf>
    <xf numFmtId="2" fontId="38" fillId="10" borderId="6" xfId="0" applyNumberFormat="1" applyFont="1" applyFill="1" applyBorder="1" applyAlignment="1" applyProtection="1">
      <alignment horizontal="center" vertical="center" wrapText="1"/>
      <protection hidden="1"/>
    </xf>
  </cellXfs>
  <cellStyles count="7">
    <cellStyle name="Accent2" xfId="3" builtinId="33"/>
    <cellStyle name="Comma" xfId="1" builtinId="3"/>
    <cellStyle name="Currency" xfId="2" builtinId="4"/>
    <cellStyle name="Excel Built-in Normal" xfId="5" xr:uid="{00000000-0005-0000-0000-000003000000}"/>
    <cellStyle name="Hyperlink" xfId="4" builtinId="8"/>
    <cellStyle name="Normal" xfId="0" builtinId="0"/>
    <cellStyle name="Percent" xfId="6" builtinId="5"/>
  </cellStyles>
  <dxfs count="1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ont>
        <color theme="0"/>
      </font>
      <fill>
        <patternFill>
          <bgColor rgb="FFFF33CC"/>
        </patternFill>
      </fill>
      <border>
        <left/>
        <right/>
        <top/>
        <bottom/>
        <vertical/>
        <horizontal/>
      </border>
    </dxf>
    <dxf>
      <font>
        <color rgb="FF9C0006"/>
      </font>
      <fill>
        <patternFill>
          <bgColor rgb="FFFFC7CE"/>
        </patternFill>
      </fill>
      <border>
        <left/>
        <right/>
        <top/>
        <bottom/>
      </border>
    </dxf>
    <dxf>
      <fill>
        <patternFill>
          <bgColor rgb="FF92D050"/>
        </patternFill>
      </fill>
    </dxf>
    <dxf>
      <fill>
        <patternFill>
          <bgColor rgb="FFFF2121"/>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BEEFFE"/>
      <color rgb="FF6188CD"/>
      <color rgb="FFFFCCCC"/>
      <color rgb="FFFF2121"/>
      <color rgb="FFFF6565"/>
      <color rgb="FF990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14.png"/><Relationship Id="rId4" Type="http://schemas.openxmlformats.org/officeDocument/2006/relationships/hyperlink" Target="https://dese.mo.gov/financial-admin-services/processorbroker-contact-information"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14.png"/><Relationship Id="rId4" Type="http://schemas.openxmlformats.org/officeDocument/2006/relationships/hyperlink" Target="https://dese.mo.gov/financial-admin-services/processorbroker-contact-information" TargetMode="External"/></Relationships>
</file>

<file path=xl/drawings/_rels/drawing12.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hyperlink" Target="https://dese.mo.gov/financial-admin-services/food-nutrition-services/commodity-calculator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5.png"/><Relationship Id="rId5" Type="http://schemas.openxmlformats.org/officeDocument/2006/relationships/hyperlink" Target="http://www.butterball.com/" TargetMode="External"/><Relationship Id="rId4" Type="http://schemas.openxmlformats.org/officeDocument/2006/relationships/hyperlink" Target="https://dese.mo.gov/financial-admin-services/processorbroker-contact-information" TargetMode="External"/></Relationships>
</file>

<file path=xl/drawings/_rels/drawing1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https://dese.mo.gov/financial-admin-services/food-nutrition-services/nutritional-facts" TargetMode="External"/><Relationship Id="rId7" Type="http://schemas.openxmlformats.org/officeDocument/2006/relationships/hyperlink" Target="http://www.butterball.com/"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14.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6.jp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1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16.jp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1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17.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17.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image" Target="../media/image18.jpeg"/><Relationship Id="rId4" Type="http://schemas.openxmlformats.org/officeDocument/2006/relationships/hyperlink" Target="https://dese.mo.gov/financial-admin-services/processorbroker-contact-information" TargetMode="External"/></Relationships>
</file>

<file path=xl/drawings/_rels/drawing1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8.jpeg"/><Relationship Id="rId5" Type="http://schemas.openxmlformats.org/officeDocument/2006/relationships/image" Target="../media/image7.png"/><Relationship Id="rId4" Type="http://schemas.openxmlformats.org/officeDocument/2006/relationships/hyperlink" Target="https://dese.mo.gov/financial-admin-services/processorbroker-contact-information" TargetMode="External"/></Relationships>
</file>

<file path=xl/drawings/_rels/drawing1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19.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hyperlink" Target="#INSTRUCTIONS!A1"/></Relationships>
</file>

<file path=xl/drawings/_rels/drawing2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0.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2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1.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22.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hyperlink" Target="https://dese.mo.gov/financial-admin-services/food-nutrition-services/commodity-calculator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image" Target="../media/image22.png"/><Relationship Id="rId4" Type="http://schemas.openxmlformats.org/officeDocument/2006/relationships/hyperlink" Target="https://dese.mo.gov/financial-admin-services/processorbroker-contact-information" TargetMode="External"/></Relationships>
</file>

<file path=xl/drawings/_rels/drawing2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2.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24.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image" Target="../media/image23.png"/><Relationship Id="rId4" Type="http://schemas.openxmlformats.org/officeDocument/2006/relationships/hyperlink" Target="https://dese.mo.gov/financial-admin-services/processorbroker-contact-information" TargetMode="External"/></Relationships>
</file>

<file path=xl/drawings/_rels/drawing25.xml.rels><?xml version="1.0" encoding="UTF-8" standalone="yes"?>
<Relationships xmlns="http://schemas.openxmlformats.org/package/2006/relationships"><Relationship Id="rId8" Type="http://schemas.openxmlformats.org/officeDocument/2006/relationships/hyperlink" Target="https://dese.mo.gov/financial-admin-services/food-nutrition-services/commodity-calculators" TargetMode="External"/><Relationship Id="rId3" Type="http://schemas.openxmlformats.org/officeDocument/2006/relationships/hyperlink" Target="https://dese.mo.gov/financial-admin-services/food-nutrition-services/nutritional-facts" TargetMode="External"/><Relationship Id="rId7" Type="http://schemas.openxmlformats.org/officeDocument/2006/relationships/hyperlink" Target="https://dese.mo.gov/financial-admin-services/food-nutrition-services/sepds-approved-vendors-missouri"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image" Target="../media/image23.png"/><Relationship Id="rId4" Type="http://schemas.openxmlformats.org/officeDocument/2006/relationships/hyperlink" Target="https://dese.mo.gov/financial-admin-services/processorbroker-contact-information" TargetMode="External"/></Relationships>
</file>

<file path=xl/drawings/_rels/drawing26.xml.rels><?xml version="1.0" encoding="UTF-8" standalone="yes"?>
<Relationships xmlns="http://schemas.openxmlformats.org/package/2006/relationships"><Relationship Id="rId8" Type="http://schemas.openxmlformats.org/officeDocument/2006/relationships/hyperlink" Target="https://dese.mo.gov/financial-admin-services/food-nutrition-services/commodity-calculators" TargetMode="External"/><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hyperlink" Target="https://dese.mo.gov/financial-admin-services/processorbroker-contact-information" TargetMode="External"/></Relationships>
</file>

<file path=xl/drawings/_rels/drawing2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4.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 Id="rId9" Type="http://schemas.openxmlformats.org/officeDocument/2006/relationships/image" Target="../media/image7.png"/></Relationships>
</file>

<file path=xl/drawings/_rels/drawing2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6.jp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2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Overview Sheet'!A1"/><Relationship Id="rId2" Type="http://schemas.openxmlformats.org/officeDocument/2006/relationships/hyperlink" Target="#Instructions!A1"/><Relationship Id="rId1" Type="http://schemas.openxmlformats.org/officeDocument/2006/relationships/image" Target="../media/image4.png"/><Relationship Id="rId6" Type="http://schemas.openxmlformats.org/officeDocument/2006/relationships/image" Target="../media/image5.png"/><Relationship Id="rId5" Type="http://schemas.openxmlformats.org/officeDocument/2006/relationships/hyperlink" Target="https://foodbuyingguide.fns.usda.gov/" TargetMode="External"/><Relationship Id="rId4" Type="http://schemas.openxmlformats.org/officeDocument/2006/relationships/hyperlink" Target="https://www.fns.usda.gov/usda-fis/usda-foods-product-information-sheets" TargetMode="External"/></Relationships>
</file>

<file path=xl/drawings/_rels/drawing3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image" Target="../media/image27.png"/><Relationship Id="rId4" Type="http://schemas.openxmlformats.org/officeDocument/2006/relationships/hyperlink" Target="https://dese.mo.gov/financial-admin-services/processorbroker-contact-information" TargetMode="External"/></Relationships>
</file>

<file path=xl/drawings/_rels/drawing3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32.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image" Target="../media/image27.png"/><Relationship Id="rId4" Type="http://schemas.openxmlformats.org/officeDocument/2006/relationships/hyperlink" Target="https://dese.mo.gov/financial-admin-services/processorbroker-contact-information" TargetMode="External"/></Relationships>
</file>

<file path=xl/drawings/_rels/drawing3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34.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8.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35.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8.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3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8.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37.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8.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3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8.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39.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8.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Overview Sheet'!A1"/><Relationship Id="rId2" Type="http://schemas.openxmlformats.org/officeDocument/2006/relationships/hyperlink" Target="#Instructions!A1"/><Relationship Id="rId1" Type="http://schemas.openxmlformats.org/officeDocument/2006/relationships/image" Target="../media/image4.png"/><Relationship Id="rId6" Type="http://schemas.openxmlformats.org/officeDocument/2006/relationships/hyperlink" Target="https://foodbuyingguide.fns.usda.gov/" TargetMode="External"/><Relationship Id="rId5" Type="http://schemas.openxmlformats.org/officeDocument/2006/relationships/image" Target="../media/image5.png"/><Relationship Id="rId4" Type="http://schemas.openxmlformats.org/officeDocument/2006/relationships/hyperlink" Target="https://www.fns.usda.gov/usda-foods/usda-dod-fresh-fruit-and-vegetable-program" TargetMode="External"/></Relationships>
</file>

<file path=xl/drawings/_rels/drawing4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8.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4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8.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2.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9.jp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1.jpe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44.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1.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2.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3.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7.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5.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4.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48.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5.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6.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jpe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5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5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6.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52.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5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6.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54.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5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image" Target="../media/image37.png"/><Relationship Id="rId4" Type="http://schemas.openxmlformats.org/officeDocument/2006/relationships/hyperlink" Target="https://dese.mo.gov/financial-admin-services/processorbroker-contact-information" TargetMode="External"/></Relationships>
</file>

<file path=xl/drawings/_rels/drawing5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hyperlink" Target="https://dese.mo.gov/financial-admin-services/food-nutrition-services/commodity-calculator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8.png"/><Relationship Id="rId5" Type="http://schemas.openxmlformats.org/officeDocument/2006/relationships/image" Target="../media/image7.png"/><Relationship Id="rId4" Type="http://schemas.openxmlformats.org/officeDocument/2006/relationships/hyperlink" Target="https://dese.mo.gov/financial-admin-services/processorbroker-contact-information" TargetMode="External"/></Relationships>
</file>

<file path=xl/drawings/_rels/drawing57.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8.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58.xml.rels><?xml version="1.0" encoding="UTF-8" standalone="yes"?>
<Relationships xmlns="http://schemas.openxmlformats.org/package/2006/relationships"><Relationship Id="rId8" Type="http://schemas.openxmlformats.org/officeDocument/2006/relationships/image" Target="cid:image001.png@01D8FF28.1853F600" TargetMode="External"/><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9.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5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image" Target="../media/image40.JPG"/><Relationship Id="rId4" Type="http://schemas.openxmlformats.org/officeDocument/2006/relationships/hyperlink" Target="https://dese.mo.gov/financial-admin-services/processorbroker-contact-information"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8.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0.JP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1.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6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1.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hyperlink" Target="https://dese.mo.gov/financial-admin-services/food-nutrition-services/commodity-calculator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43.JPG"/><Relationship Id="rId5" Type="http://schemas.openxmlformats.org/officeDocument/2006/relationships/image" Target="../media/image42.png"/><Relationship Id="rId4" Type="http://schemas.openxmlformats.org/officeDocument/2006/relationships/hyperlink" Target="https://dese.mo.gov/financial-admin-services/processorbroker-contact-information" TargetMode="External"/></Relationships>
</file>

<file path=xl/drawings/_rels/drawing64.xml.rels><?xml version="1.0" encoding="UTF-8" standalone="yes"?>
<Relationships xmlns="http://schemas.openxmlformats.org/package/2006/relationships"><Relationship Id="rId8" Type="http://schemas.openxmlformats.org/officeDocument/2006/relationships/image" Target="../media/image43.JP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2.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44.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6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4.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7.xml.rels><?xml version="1.0" encoding="UTF-8" standalone="yes"?>
<Relationships xmlns="http://schemas.openxmlformats.org/package/2006/relationships"><Relationship Id="rId8" Type="http://schemas.openxmlformats.org/officeDocument/2006/relationships/image" Target="../media/image45.jpe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10.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9.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 Id="rId9" Type="http://schemas.openxmlformats.org/officeDocument/2006/relationships/hyperlink" Target="https://dese.mo.gov/financial-admin-services/food-nutrition-services/commodity-calculators" TargetMode="External"/></Relationships>
</file>

<file path=xl/drawings/_rels/drawing7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8.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8.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2.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9.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50.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74.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50.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51.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51.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7.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51.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51.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52.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2.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80.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13.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drawing1.xml><?xml version="1.0" encoding="utf-8"?>
<xdr:wsDr xmlns:xdr="http://schemas.openxmlformats.org/drawingml/2006/spreadsheetDrawing" xmlns:a="http://schemas.openxmlformats.org/drawingml/2006/main">
  <xdr:twoCellAnchor>
    <xdr:from>
      <xdr:col>1</xdr:col>
      <xdr:colOff>38099</xdr:colOff>
      <xdr:row>6</xdr:row>
      <xdr:rowOff>47625</xdr:rowOff>
    </xdr:from>
    <xdr:to>
      <xdr:col>13</xdr:col>
      <xdr:colOff>1057274</xdr:colOff>
      <xdr:row>8</xdr:row>
      <xdr:rowOff>138112</xdr:rowOff>
    </xdr:to>
    <xdr:sp macro="" textlink="">
      <xdr:nvSpPr>
        <xdr:cNvPr id="2" name="Rectangle 1">
          <a:extLst>
            <a:ext uri="{FF2B5EF4-FFF2-40B4-BE49-F238E27FC236}">
              <a16:creationId xmlns:a16="http://schemas.microsoft.com/office/drawing/2014/main" id="{5071BC10-C0EB-49F7-B0C9-682D70A012B2}"/>
            </a:ext>
          </a:extLst>
        </xdr:cNvPr>
        <xdr:cNvSpPr/>
      </xdr:nvSpPr>
      <xdr:spPr>
        <a:xfrm>
          <a:off x="142874" y="2009775"/>
          <a:ext cx="8220075" cy="471487"/>
        </a:xfrm>
        <a:prstGeom prst="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1.</a:t>
          </a:r>
          <a:r>
            <a:rPr lang="en-US" sz="1100" baseline="0">
              <a:solidFill>
                <a:sysClr val="windowText" lastClr="000000"/>
              </a:solidFill>
            </a:rPr>
            <a:t> </a:t>
          </a:r>
          <a:r>
            <a:rPr lang="en-US" sz="1100" b="1" baseline="0">
              <a:solidFill>
                <a:sysClr val="windowText" lastClr="000000"/>
              </a:solidFill>
            </a:rPr>
            <a:t>Save the file as an EXCEL document </a:t>
          </a:r>
          <a:r>
            <a:rPr lang="en-US" sz="1100" baseline="0">
              <a:solidFill>
                <a:sysClr val="windowText" lastClr="000000"/>
              </a:solidFill>
            </a:rPr>
            <a:t>on your computer to include the agreement number in the file name.                                                               </a:t>
          </a:r>
        </a:p>
        <a:p>
          <a:pPr algn="ctr"/>
          <a:r>
            <a:rPr lang="en-US" sz="1100" b="1" baseline="0">
              <a:solidFill>
                <a:sysClr val="windowText" lastClr="000000"/>
              </a:solidFill>
            </a:rPr>
            <a:t>Start the order process by clicking on the yellow OVERVIEW SHEET tab at the bottom of the page. </a:t>
          </a:r>
          <a:endParaRPr lang="en-US" sz="1100" b="1">
            <a:solidFill>
              <a:sysClr val="windowText" lastClr="000000"/>
            </a:solidFill>
          </a:endParaRPr>
        </a:p>
      </xdr:txBody>
    </xdr:sp>
    <xdr:clientData/>
  </xdr:twoCellAnchor>
  <xdr:twoCellAnchor>
    <xdr:from>
      <xdr:col>1</xdr:col>
      <xdr:colOff>0</xdr:colOff>
      <xdr:row>46</xdr:row>
      <xdr:rowOff>45244</xdr:rowOff>
    </xdr:from>
    <xdr:to>
      <xdr:col>14</xdr:col>
      <xdr:colOff>0</xdr:colOff>
      <xdr:row>50</xdr:row>
      <xdr:rowOff>33338</xdr:rowOff>
    </xdr:to>
    <xdr:sp macro="" textlink="">
      <xdr:nvSpPr>
        <xdr:cNvPr id="3" name="TextBox 2">
          <a:extLst>
            <a:ext uri="{FF2B5EF4-FFF2-40B4-BE49-F238E27FC236}">
              <a16:creationId xmlns:a16="http://schemas.microsoft.com/office/drawing/2014/main" id="{88DE91F3-ED9D-4AA8-B307-F5BA04D85EEA}"/>
            </a:ext>
          </a:extLst>
        </xdr:cNvPr>
        <xdr:cNvSpPr txBox="1"/>
      </xdr:nvSpPr>
      <xdr:spPr>
        <a:xfrm>
          <a:off x="104775" y="9636919"/>
          <a:ext cx="8172450" cy="769144"/>
        </a:xfrm>
        <a:prstGeom prst="rect">
          <a:avLst/>
        </a:prstGeom>
        <a:solidFill>
          <a:schemeClr val="accent5">
            <a:lumMod val="60000"/>
            <a:lumOff val="4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5. Save this file as an EXCEL document with your</a:t>
          </a:r>
          <a:r>
            <a:rPr lang="en-US" sz="1100" baseline="0"/>
            <a:t> school's agreement number in the file name. </a:t>
          </a:r>
        </a:p>
        <a:p>
          <a:pPr algn="ctr"/>
          <a:r>
            <a:rPr lang="en-US" sz="1400" b="1" baseline="0">
              <a:solidFill>
                <a:srgbClr val="FF0000"/>
              </a:solidFill>
            </a:rPr>
            <a:t>Email the completed packet in the EXCEL format to donatedfoods@dese.mo.gov by March 1, 2024.  Packets received after the due date may be rejected.</a:t>
          </a:r>
          <a:endParaRPr lang="en-US" sz="1400">
            <a:solidFill>
              <a:srgbClr val="FF0000"/>
            </a:solidFill>
          </a:endParaRPr>
        </a:p>
      </xdr:txBody>
    </xdr:sp>
    <xdr:clientData/>
  </xdr:twoCellAnchor>
  <xdr:twoCellAnchor editAs="oneCell">
    <xdr:from>
      <xdr:col>3</xdr:col>
      <xdr:colOff>495299</xdr:colOff>
      <xdr:row>8</xdr:row>
      <xdr:rowOff>159016</xdr:rowOff>
    </xdr:from>
    <xdr:to>
      <xdr:col>11</xdr:col>
      <xdr:colOff>76200</xdr:colOff>
      <xdr:row>42</xdr:row>
      <xdr:rowOff>142872</xdr:rowOff>
    </xdr:to>
    <xdr:pic>
      <xdr:nvPicPr>
        <xdr:cNvPr id="4" name="Picture 3">
          <a:extLst>
            <a:ext uri="{FF2B5EF4-FFF2-40B4-BE49-F238E27FC236}">
              <a16:creationId xmlns:a16="http://schemas.microsoft.com/office/drawing/2014/main" id="{CC47E98A-4769-4DC2-9047-ADA2D42A05C5}"/>
            </a:ext>
          </a:extLst>
        </xdr:cNvPr>
        <xdr:cNvPicPr>
          <a:picLocks noChangeAspect="1"/>
        </xdr:cNvPicPr>
      </xdr:nvPicPr>
      <xdr:blipFill rotWithShape="1">
        <a:blip xmlns:r="http://schemas.openxmlformats.org/officeDocument/2006/relationships" r:embed="rId1"/>
        <a:srcRect l="1149" r="1061"/>
        <a:stretch/>
      </xdr:blipFill>
      <xdr:spPr>
        <a:xfrm>
          <a:off x="1800224" y="2502166"/>
          <a:ext cx="4457701" cy="6460856"/>
        </a:xfrm>
        <a:prstGeom prst="rect">
          <a:avLst/>
        </a:prstGeom>
      </xdr:spPr>
    </xdr:pic>
    <xdr:clientData/>
  </xdr:twoCellAnchor>
  <xdr:twoCellAnchor>
    <xdr:from>
      <xdr:col>1</xdr:col>
      <xdr:colOff>50005</xdr:colOff>
      <xdr:row>8</xdr:row>
      <xdr:rowOff>169067</xdr:rowOff>
    </xdr:from>
    <xdr:to>
      <xdr:col>3</xdr:col>
      <xdr:colOff>461962</xdr:colOff>
      <xdr:row>17</xdr:row>
      <xdr:rowOff>33337</xdr:rowOff>
    </xdr:to>
    <xdr:sp macro="" textlink="">
      <xdr:nvSpPr>
        <xdr:cNvPr id="5" name="Line Callout 1 11">
          <a:extLst>
            <a:ext uri="{FF2B5EF4-FFF2-40B4-BE49-F238E27FC236}">
              <a16:creationId xmlns:a16="http://schemas.microsoft.com/office/drawing/2014/main" id="{39E68D40-38EE-4674-9645-D15E990F720D}"/>
            </a:ext>
          </a:extLst>
        </xdr:cNvPr>
        <xdr:cNvSpPr/>
      </xdr:nvSpPr>
      <xdr:spPr>
        <a:xfrm>
          <a:off x="154780" y="2512217"/>
          <a:ext cx="1612107" cy="1578770"/>
        </a:xfrm>
        <a:prstGeom prst="borderCallout1">
          <a:avLst>
            <a:gd name="adj1" fmla="val 224288"/>
            <a:gd name="adj2" fmla="val 195702"/>
            <a:gd name="adj3" fmla="val 77958"/>
            <a:gd name="adj4" fmla="val 94815"/>
          </a:avLst>
        </a:prstGeom>
        <a:solidFill>
          <a:schemeClr val="bg1">
            <a:lumMod val="85000"/>
          </a:schemeClr>
        </a:solidFill>
        <a:ln w="19050">
          <a:solidFill>
            <a:schemeClr val="tx1"/>
          </a:solidFill>
          <a:head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If</a:t>
          </a:r>
          <a:r>
            <a:rPr lang="en-US" sz="1100" baseline="0">
              <a:solidFill>
                <a:sysClr val="windowText" lastClr="000000"/>
              </a:solidFill>
            </a:rPr>
            <a:t> ordering Direct Delivery or FFS, in order to receive a monthly delivery you must order at least </a:t>
          </a:r>
          <a:r>
            <a:rPr lang="en-US" sz="1100" b="1" baseline="0">
              <a:solidFill>
                <a:sysClr val="windowText" lastClr="000000"/>
              </a:solidFill>
            </a:rPr>
            <a:t>10</a:t>
          </a:r>
          <a:r>
            <a:rPr lang="en-US" sz="1100" baseline="0">
              <a:solidFill>
                <a:sysClr val="windowText" lastClr="000000"/>
              </a:solidFill>
            </a:rPr>
            <a:t> </a:t>
          </a:r>
          <a:r>
            <a:rPr lang="en-US" sz="1100" b="1" baseline="0">
              <a:solidFill>
                <a:sysClr val="windowText" lastClr="000000"/>
              </a:solidFill>
            </a:rPr>
            <a:t>cases</a:t>
          </a:r>
          <a:r>
            <a:rPr lang="en-US" sz="1100" baseline="0">
              <a:solidFill>
                <a:sysClr val="windowText" lastClr="000000"/>
              </a:solidFill>
            </a:rPr>
            <a:t>. Box will turn green when 10 cases are ordered in that month.  </a:t>
          </a:r>
          <a:endParaRPr lang="en-US" sz="1100">
            <a:solidFill>
              <a:sysClr val="windowText" lastClr="000000"/>
            </a:solidFill>
          </a:endParaRPr>
        </a:p>
      </xdr:txBody>
    </xdr:sp>
    <xdr:clientData/>
  </xdr:twoCellAnchor>
  <xdr:twoCellAnchor>
    <xdr:from>
      <xdr:col>1</xdr:col>
      <xdr:colOff>50005</xdr:colOff>
      <xdr:row>17</xdr:row>
      <xdr:rowOff>66675</xdr:rowOff>
    </xdr:from>
    <xdr:to>
      <xdr:col>3</xdr:col>
      <xdr:colOff>457200</xdr:colOff>
      <xdr:row>26</xdr:row>
      <xdr:rowOff>90488</xdr:rowOff>
    </xdr:to>
    <xdr:sp macro="" textlink="">
      <xdr:nvSpPr>
        <xdr:cNvPr id="6" name="Line Callout 1 6">
          <a:extLst>
            <a:ext uri="{FF2B5EF4-FFF2-40B4-BE49-F238E27FC236}">
              <a16:creationId xmlns:a16="http://schemas.microsoft.com/office/drawing/2014/main" id="{E7CC4941-4278-4E4D-B2E3-78C0C34CDED5}"/>
            </a:ext>
          </a:extLst>
        </xdr:cNvPr>
        <xdr:cNvSpPr/>
      </xdr:nvSpPr>
      <xdr:spPr>
        <a:xfrm>
          <a:off x="154780" y="4124325"/>
          <a:ext cx="1607345" cy="1738313"/>
        </a:xfrm>
        <a:prstGeom prst="borderCallout1">
          <a:avLst>
            <a:gd name="adj1" fmla="val 24579"/>
            <a:gd name="adj2" fmla="val 94844"/>
            <a:gd name="adj3" fmla="val 181705"/>
            <a:gd name="adj4" fmla="val 189755"/>
          </a:avLst>
        </a:prstGeom>
        <a:solidFill>
          <a:schemeClr val="bg1">
            <a:lumMod val="85000"/>
          </a:schemeClr>
        </a:solidFill>
        <a:ln w="19050">
          <a:solidFill>
            <a:schemeClr val="tx1"/>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Both </a:t>
          </a:r>
          <a:r>
            <a:rPr lang="en-US" sz="1100" b="1" baseline="0">
              <a:solidFill>
                <a:sysClr val="windowText" lastClr="000000"/>
              </a:solidFill>
            </a:rPr>
            <a:t>Direct Delivery (Brown Box) </a:t>
          </a:r>
          <a:r>
            <a:rPr lang="en-US" sz="1100" baseline="0">
              <a:solidFill>
                <a:sysClr val="windowText" lastClr="000000"/>
              </a:solidFill>
            </a:rPr>
            <a:t>and </a:t>
          </a:r>
          <a:r>
            <a:rPr lang="en-US" sz="1100" b="1" baseline="0">
              <a:solidFill>
                <a:sysClr val="windowText" lastClr="000000"/>
              </a:solidFill>
            </a:rPr>
            <a:t>DoD Fresh items</a:t>
          </a:r>
          <a:r>
            <a:rPr lang="en-US" sz="1100" baseline="0">
              <a:solidFill>
                <a:sysClr val="windowText" lastClr="000000"/>
              </a:solidFill>
            </a:rPr>
            <a:t> draw down entitlement but do not have a processing fee and do not require further procurement. Deliveries are made by a contracted distrubtor or the state warehouse.</a:t>
          </a:r>
          <a:endParaRPr lang="en-US" sz="1100">
            <a:solidFill>
              <a:sysClr val="windowText" lastClr="000000"/>
            </a:solidFill>
          </a:endParaRPr>
        </a:p>
      </xdr:txBody>
    </xdr:sp>
    <xdr:clientData/>
  </xdr:twoCellAnchor>
  <xdr:twoCellAnchor>
    <xdr:from>
      <xdr:col>11</xdr:col>
      <xdr:colOff>114300</xdr:colOff>
      <xdr:row>21</xdr:row>
      <xdr:rowOff>28573</xdr:rowOff>
    </xdr:from>
    <xdr:to>
      <xdr:col>13</xdr:col>
      <xdr:colOff>1062990</xdr:colOff>
      <xdr:row>30</xdr:row>
      <xdr:rowOff>47625</xdr:rowOff>
    </xdr:to>
    <xdr:sp macro="" textlink="">
      <xdr:nvSpPr>
        <xdr:cNvPr id="7" name="Line Callout 1 10">
          <a:extLst>
            <a:ext uri="{FF2B5EF4-FFF2-40B4-BE49-F238E27FC236}">
              <a16:creationId xmlns:a16="http://schemas.microsoft.com/office/drawing/2014/main" id="{278A8A77-D988-49DB-BBD3-D6D314372C9F}"/>
            </a:ext>
          </a:extLst>
        </xdr:cNvPr>
        <xdr:cNvSpPr/>
      </xdr:nvSpPr>
      <xdr:spPr>
        <a:xfrm>
          <a:off x="6219825" y="4848223"/>
          <a:ext cx="2148840" cy="1733552"/>
        </a:xfrm>
        <a:prstGeom prst="borderCallout1">
          <a:avLst>
            <a:gd name="adj1" fmla="val 16343"/>
            <a:gd name="adj2" fmla="val -53417"/>
            <a:gd name="adj3" fmla="val 12800"/>
            <a:gd name="adj4" fmla="val 5301"/>
          </a:avLst>
        </a:prstGeom>
        <a:solidFill>
          <a:schemeClr val="accent5">
            <a:lumMod val="60000"/>
            <a:lumOff val="40000"/>
          </a:schemeClr>
        </a:solidFill>
        <a:ln w="19050">
          <a:solidFill>
            <a:schemeClr val="tx1"/>
          </a:solidFill>
          <a:head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3. Complet</a:t>
          </a:r>
          <a:r>
            <a:rPr lang="en-US" sz="1100" baseline="0">
              <a:solidFill>
                <a:sysClr val="windowText" lastClr="000000"/>
              </a:solidFill>
            </a:rPr>
            <a:t>e the </a:t>
          </a:r>
          <a:r>
            <a:rPr lang="en-US" sz="1100" b="0" baseline="0">
              <a:solidFill>
                <a:sysClr val="windowText" lastClr="000000"/>
              </a:solidFill>
            </a:rPr>
            <a:t>contact information for your school</a:t>
          </a:r>
          <a:r>
            <a:rPr lang="en-US" sz="1100" baseline="0">
              <a:solidFill>
                <a:sysClr val="windowText" lastClr="000000"/>
              </a:solidFill>
            </a:rPr>
            <a:t>.  Two points of contact are required. </a:t>
          </a:r>
          <a:r>
            <a:rPr kumimoji="0" lang="en-US" sz="1100" b="1" i="0" u="none" strike="noStrike" kern="0" cap="none" spc="0" normalizeH="0" baseline="0" noProof="0">
              <a:ln>
                <a:noFill/>
              </a:ln>
              <a:solidFill>
                <a:prstClr val="black"/>
              </a:solidFill>
              <a:effectLst/>
              <a:uLnTx/>
              <a:uFillTx/>
              <a:latin typeface="+mn-lt"/>
              <a:ea typeface="+mn-ea"/>
              <a:cs typeface="+mn-cs"/>
            </a:rPr>
            <a:t>If you fail to enter all required information, the pink box at the top of the screen will remain and indicate what is missing.  DESE will reject  packets with missing information.  </a:t>
          </a:r>
          <a:endParaRPr lang="en-US" sz="1100">
            <a:solidFill>
              <a:sysClr val="windowText" lastClr="000000"/>
            </a:solidFill>
          </a:endParaRPr>
        </a:p>
      </xdr:txBody>
    </xdr:sp>
    <xdr:clientData/>
  </xdr:twoCellAnchor>
  <xdr:twoCellAnchor>
    <xdr:from>
      <xdr:col>8</xdr:col>
      <xdr:colOff>276227</xdr:colOff>
      <xdr:row>31</xdr:row>
      <xdr:rowOff>171450</xdr:rowOff>
    </xdr:from>
    <xdr:to>
      <xdr:col>11</xdr:col>
      <xdr:colOff>238125</xdr:colOff>
      <xdr:row>35</xdr:row>
      <xdr:rowOff>109538</xdr:rowOff>
    </xdr:to>
    <xdr:cxnSp macro="">
      <xdr:nvCxnSpPr>
        <xdr:cNvPr id="8" name="Straight Connector 7">
          <a:extLst>
            <a:ext uri="{FF2B5EF4-FFF2-40B4-BE49-F238E27FC236}">
              <a16:creationId xmlns:a16="http://schemas.microsoft.com/office/drawing/2014/main" id="{80FDD9A4-2686-4053-90B6-20CFB83D85B6}"/>
            </a:ext>
          </a:extLst>
        </xdr:cNvPr>
        <xdr:cNvCxnSpPr/>
      </xdr:nvCxnSpPr>
      <xdr:spPr>
        <a:xfrm flipH="1">
          <a:off x="4581527" y="6896100"/>
          <a:ext cx="1762123" cy="700088"/>
        </a:xfrm>
        <a:prstGeom prst="line">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50004</xdr:colOff>
      <xdr:row>26</xdr:row>
      <xdr:rowOff>123825</xdr:rowOff>
    </xdr:from>
    <xdr:to>
      <xdr:col>3</xdr:col>
      <xdr:colOff>457199</xdr:colOff>
      <xdr:row>34</xdr:row>
      <xdr:rowOff>66675</xdr:rowOff>
    </xdr:to>
    <xdr:sp macro="" textlink="">
      <xdr:nvSpPr>
        <xdr:cNvPr id="9" name="Line Callout 1 7">
          <a:extLst>
            <a:ext uri="{FF2B5EF4-FFF2-40B4-BE49-F238E27FC236}">
              <a16:creationId xmlns:a16="http://schemas.microsoft.com/office/drawing/2014/main" id="{CE168038-53AE-417D-8EF8-09DD60C19320}"/>
            </a:ext>
          </a:extLst>
        </xdr:cNvPr>
        <xdr:cNvSpPr/>
      </xdr:nvSpPr>
      <xdr:spPr>
        <a:xfrm>
          <a:off x="154779" y="5895975"/>
          <a:ext cx="1607345" cy="1466850"/>
        </a:xfrm>
        <a:prstGeom prst="borderCallout1">
          <a:avLst>
            <a:gd name="adj1" fmla="val 32859"/>
            <a:gd name="adj2" fmla="val 96597"/>
            <a:gd name="adj3" fmla="val 161153"/>
            <a:gd name="adj4" fmla="val 190718"/>
          </a:avLst>
        </a:prstGeom>
        <a:solidFill>
          <a:schemeClr val="bg1">
            <a:lumMod val="85000"/>
          </a:schemeClr>
        </a:solidFill>
        <a:ln w="19050">
          <a:solidFill>
            <a:schemeClr val="tx1"/>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FFS items draw</a:t>
          </a:r>
          <a:r>
            <a:rPr lang="en-US" sz="1100" baseline="0">
              <a:solidFill>
                <a:sysClr val="windowText" lastClr="000000"/>
              </a:solidFill>
            </a:rPr>
            <a:t> down entitlement and have an out of pocket cost to the school. </a:t>
          </a:r>
          <a:r>
            <a:rPr lang="en-US" sz="1100" b="1" baseline="0">
              <a:solidFill>
                <a:sysClr val="windowText" lastClr="000000"/>
              </a:solidFill>
            </a:rPr>
            <a:t>This fee must be procured.</a:t>
          </a:r>
          <a:r>
            <a:rPr lang="en-US" sz="1100" baseline="0">
              <a:solidFill>
                <a:sysClr val="windowText" lastClr="000000"/>
              </a:solidFill>
            </a:rPr>
            <a:t> These items are delivered via the state warehouse. </a:t>
          </a:r>
          <a:endParaRPr lang="en-US" sz="1100">
            <a:solidFill>
              <a:sysClr val="windowText" lastClr="000000"/>
            </a:solidFill>
          </a:endParaRPr>
        </a:p>
      </xdr:txBody>
    </xdr:sp>
    <xdr:clientData/>
  </xdr:twoCellAnchor>
  <xdr:oneCellAnchor>
    <xdr:from>
      <xdr:col>11</xdr:col>
      <xdr:colOff>114301</xdr:colOff>
      <xdr:row>8</xdr:row>
      <xdr:rowOff>190499</xdr:rowOff>
    </xdr:from>
    <xdr:ext cx="2148840" cy="2000251"/>
    <xdr:sp macro="" textlink="">
      <xdr:nvSpPr>
        <xdr:cNvPr id="10" name="TextBox 9">
          <a:extLst>
            <a:ext uri="{FF2B5EF4-FFF2-40B4-BE49-F238E27FC236}">
              <a16:creationId xmlns:a16="http://schemas.microsoft.com/office/drawing/2014/main" id="{5B07513C-AD5D-4B8C-AF34-7336032A0947}"/>
            </a:ext>
          </a:extLst>
        </xdr:cNvPr>
        <xdr:cNvSpPr txBox="1"/>
      </xdr:nvSpPr>
      <xdr:spPr>
        <a:xfrm>
          <a:off x="6219826" y="2533649"/>
          <a:ext cx="2148840" cy="2000251"/>
        </a:xfrm>
        <a:prstGeom prst="rect">
          <a:avLst/>
        </a:prstGeom>
        <a:solidFill>
          <a:schemeClr val="accent5">
            <a:lumMod val="60000"/>
            <a:lumOff val="40000"/>
          </a:schemeClr>
        </a:solidFill>
        <a:ln w="19050" cap="flat">
          <a:solidFill>
            <a:schemeClr val="tx1"/>
          </a:solidFill>
          <a:roun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On the </a:t>
          </a:r>
          <a:r>
            <a:rPr lang="en-US" sz="1100" b="1"/>
            <a:t>OVERVIEW SHEET</a:t>
          </a:r>
          <a:r>
            <a:rPr lang="en-US" sz="1100" b="1" baseline="0"/>
            <a:t> </a:t>
          </a:r>
          <a:r>
            <a:rPr lang="en-US" sz="1100" baseline="0"/>
            <a:t>tab,  enter your  district agreement number in the yellow box using </a:t>
          </a:r>
          <a:r>
            <a:rPr lang="en-US" sz="1100" b="1" baseline="0"/>
            <a:t>###-### format </a:t>
          </a:r>
          <a:r>
            <a:rPr lang="en-US" sz="1100" baseline="0"/>
            <a:t>and hit Enter.  Your district name, total lunches served and entitlement amount to spend will populate.  </a:t>
          </a:r>
        </a:p>
        <a:p>
          <a:r>
            <a:rPr lang="en-US" sz="1100" baseline="0"/>
            <a:t>As you begin spending entitlement the amount left to spend will appear in </a:t>
          </a:r>
          <a:r>
            <a:rPr lang="en-US" sz="1100" b="1" baseline="0"/>
            <a:t>Remaining Entitlement. </a:t>
          </a:r>
          <a:endParaRPr lang="en-US" sz="1100" b="1"/>
        </a:p>
      </xdr:txBody>
    </xdr:sp>
    <xdr:clientData/>
  </xdr:oneCellAnchor>
  <xdr:twoCellAnchor>
    <xdr:from>
      <xdr:col>7</xdr:col>
      <xdr:colOff>200026</xdr:colOff>
      <xdr:row>12</xdr:row>
      <xdr:rowOff>85725</xdr:rowOff>
    </xdr:from>
    <xdr:to>
      <xdr:col>11</xdr:col>
      <xdr:colOff>200025</xdr:colOff>
      <xdr:row>20</xdr:row>
      <xdr:rowOff>9525</xdr:rowOff>
    </xdr:to>
    <xdr:cxnSp macro="">
      <xdr:nvCxnSpPr>
        <xdr:cNvPr id="11" name="Straight Connector 10">
          <a:extLst>
            <a:ext uri="{FF2B5EF4-FFF2-40B4-BE49-F238E27FC236}">
              <a16:creationId xmlns:a16="http://schemas.microsoft.com/office/drawing/2014/main" id="{1B210678-0215-4D9E-AD31-EA6606D1978B}"/>
            </a:ext>
          </a:extLst>
        </xdr:cNvPr>
        <xdr:cNvCxnSpPr/>
      </xdr:nvCxnSpPr>
      <xdr:spPr>
        <a:xfrm flipH="1">
          <a:off x="3905251" y="3190875"/>
          <a:ext cx="2400299" cy="1447800"/>
        </a:xfrm>
        <a:prstGeom prst="line">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9529</xdr:colOff>
      <xdr:row>19</xdr:row>
      <xdr:rowOff>28575</xdr:rowOff>
    </xdr:from>
    <xdr:to>
      <xdr:col>11</xdr:col>
      <xdr:colOff>390525</xdr:colOff>
      <xdr:row>21</xdr:row>
      <xdr:rowOff>9525</xdr:rowOff>
    </xdr:to>
    <xdr:cxnSp macro="">
      <xdr:nvCxnSpPr>
        <xdr:cNvPr id="12" name="Straight Connector 11">
          <a:extLst>
            <a:ext uri="{FF2B5EF4-FFF2-40B4-BE49-F238E27FC236}">
              <a16:creationId xmlns:a16="http://schemas.microsoft.com/office/drawing/2014/main" id="{16E1568C-8357-4CE2-A1D6-6C38D991EC80}"/>
            </a:ext>
          </a:extLst>
        </xdr:cNvPr>
        <xdr:cNvCxnSpPr/>
      </xdr:nvCxnSpPr>
      <xdr:spPr>
        <a:xfrm flipH="1">
          <a:off x="6115054" y="4467225"/>
          <a:ext cx="380996" cy="361950"/>
        </a:xfrm>
        <a:prstGeom prst="line">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409575</xdr:colOff>
      <xdr:row>13</xdr:row>
      <xdr:rowOff>152400</xdr:rowOff>
    </xdr:from>
    <xdr:to>
      <xdr:col>11</xdr:col>
      <xdr:colOff>219075</xdr:colOff>
      <xdr:row>20</xdr:row>
      <xdr:rowOff>0</xdr:rowOff>
    </xdr:to>
    <xdr:cxnSp macro="">
      <xdr:nvCxnSpPr>
        <xdr:cNvPr id="13" name="Straight Connector 12">
          <a:extLst>
            <a:ext uri="{FF2B5EF4-FFF2-40B4-BE49-F238E27FC236}">
              <a16:creationId xmlns:a16="http://schemas.microsoft.com/office/drawing/2014/main" id="{00FF74DD-AD02-4095-8478-21D6051DB1CA}"/>
            </a:ext>
          </a:extLst>
        </xdr:cNvPr>
        <xdr:cNvCxnSpPr/>
      </xdr:nvCxnSpPr>
      <xdr:spPr>
        <a:xfrm flipH="1">
          <a:off x="5314950" y="3448050"/>
          <a:ext cx="1009650" cy="1181100"/>
        </a:xfrm>
        <a:prstGeom prst="line">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114299</xdr:colOff>
      <xdr:row>31</xdr:row>
      <xdr:rowOff>42863</xdr:rowOff>
    </xdr:from>
    <xdr:to>
      <xdr:col>13</xdr:col>
      <xdr:colOff>1062989</xdr:colOff>
      <xdr:row>43</xdr:row>
      <xdr:rowOff>85725</xdr:rowOff>
    </xdr:to>
    <xdr:sp macro="" textlink="">
      <xdr:nvSpPr>
        <xdr:cNvPr id="14" name="Rectangle 13">
          <a:extLst>
            <a:ext uri="{FF2B5EF4-FFF2-40B4-BE49-F238E27FC236}">
              <a16:creationId xmlns:a16="http://schemas.microsoft.com/office/drawing/2014/main" id="{7D7C443B-AA9B-4B90-8EAB-36E1E676AB3E}"/>
            </a:ext>
          </a:extLst>
        </xdr:cNvPr>
        <xdr:cNvSpPr/>
      </xdr:nvSpPr>
      <xdr:spPr>
        <a:xfrm>
          <a:off x="6219824" y="6767513"/>
          <a:ext cx="2148840" cy="2328862"/>
        </a:xfrm>
        <a:prstGeom prst="rect">
          <a:avLst/>
        </a:prstGeom>
        <a:solidFill>
          <a:schemeClr val="accent5">
            <a:lumMod val="60000"/>
            <a:lumOff val="4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4.</a:t>
          </a:r>
          <a:r>
            <a:rPr lang="en-US" sz="1100" baseline="0">
              <a:solidFill>
                <a:sysClr val="windowText" lastClr="000000"/>
              </a:solidFill>
            </a:rPr>
            <a:t> Click on the </a:t>
          </a:r>
          <a:r>
            <a:rPr lang="en-US" sz="1100" b="1" u="sng" baseline="0">
              <a:solidFill>
                <a:schemeClr val="tx2"/>
              </a:solidFill>
            </a:rPr>
            <a:t>blue hyperlink </a:t>
          </a:r>
          <a:r>
            <a:rPr lang="en-US" sz="1100" baseline="0">
              <a:solidFill>
                <a:sysClr val="windowText" lastClr="000000"/>
              </a:solidFill>
            </a:rPr>
            <a:t>of the desired product to advance to the order page. Entitlement can be spent on USDA Direct Delivery (Brown Box), DoD Fresh, FFS, or NOI products. </a:t>
          </a:r>
        </a:p>
        <a:p>
          <a:pPr algn="l"/>
          <a:r>
            <a:rPr lang="en-US" sz="1100" baseline="0">
              <a:solidFill>
                <a:sysClr val="windowText" lastClr="000000"/>
              </a:solidFill>
            </a:rPr>
            <a:t>On the order pages you will enter the desired cases or entitlement dollars in the yellow box next to the selected item. Then click return to the OVERVIEW SHEET to continue to select another entitlement option or processor.</a:t>
          </a:r>
        </a:p>
      </xdr:txBody>
    </xdr:sp>
    <xdr:clientData/>
  </xdr:twoCellAnchor>
  <xdr:twoCellAnchor editAs="oneCell">
    <xdr:from>
      <xdr:col>3</xdr:col>
      <xdr:colOff>495302</xdr:colOff>
      <xdr:row>41</xdr:row>
      <xdr:rowOff>71438</xdr:rowOff>
    </xdr:from>
    <xdr:to>
      <xdr:col>11</xdr:col>
      <xdr:colOff>66675</xdr:colOff>
      <xdr:row>45</xdr:row>
      <xdr:rowOff>152400</xdr:rowOff>
    </xdr:to>
    <xdr:pic>
      <xdr:nvPicPr>
        <xdr:cNvPr id="15" name="Picture 14">
          <a:extLst>
            <a:ext uri="{FF2B5EF4-FFF2-40B4-BE49-F238E27FC236}">
              <a16:creationId xmlns:a16="http://schemas.microsoft.com/office/drawing/2014/main" id="{09E7124E-89B1-453C-A0B9-909713D7E6EE}"/>
            </a:ext>
          </a:extLst>
        </xdr:cNvPr>
        <xdr:cNvPicPr>
          <a:picLocks noChangeAspect="1"/>
        </xdr:cNvPicPr>
      </xdr:nvPicPr>
      <xdr:blipFill>
        <a:blip xmlns:r="http://schemas.openxmlformats.org/officeDocument/2006/relationships" r:embed="rId2"/>
        <a:stretch>
          <a:fillRect/>
        </a:stretch>
      </xdr:blipFill>
      <xdr:spPr>
        <a:xfrm>
          <a:off x="1800227" y="8701088"/>
          <a:ext cx="4448173" cy="842962"/>
        </a:xfrm>
        <a:prstGeom prst="rect">
          <a:avLst/>
        </a:prstGeom>
      </xdr:spPr>
    </xdr:pic>
    <xdr:clientData/>
  </xdr:twoCellAnchor>
  <xdr:twoCellAnchor>
    <xdr:from>
      <xdr:col>1</xdr:col>
      <xdr:colOff>47623</xdr:colOff>
      <xdr:row>34</xdr:row>
      <xdr:rowOff>100014</xdr:rowOff>
    </xdr:from>
    <xdr:to>
      <xdr:col>3</xdr:col>
      <xdr:colOff>452437</xdr:colOff>
      <xdr:row>45</xdr:row>
      <xdr:rowOff>161925</xdr:rowOff>
    </xdr:to>
    <xdr:sp macro="" textlink="">
      <xdr:nvSpPr>
        <xdr:cNvPr id="16" name="Line Callout 1 8">
          <a:extLst>
            <a:ext uri="{FF2B5EF4-FFF2-40B4-BE49-F238E27FC236}">
              <a16:creationId xmlns:a16="http://schemas.microsoft.com/office/drawing/2014/main" id="{59ED37CA-51F9-4C0F-B101-14CBCCA88463}"/>
            </a:ext>
          </a:extLst>
        </xdr:cNvPr>
        <xdr:cNvSpPr/>
      </xdr:nvSpPr>
      <xdr:spPr>
        <a:xfrm>
          <a:off x="152398" y="7396164"/>
          <a:ext cx="1604964" cy="2157411"/>
        </a:xfrm>
        <a:prstGeom prst="borderCallout1">
          <a:avLst>
            <a:gd name="adj1" fmla="val 66180"/>
            <a:gd name="adj2" fmla="val 93300"/>
            <a:gd name="adj3" fmla="val 86281"/>
            <a:gd name="adj4" fmla="val 257979"/>
          </a:avLst>
        </a:prstGeom>
        <a:solidFill>
          <a:schemeClr val="bg1">
            <a:lumMod val="85000"/>
          </a:schemeClr>
        </a:solidFill>
        <a:ln w="19050">
          <a:solidFill>
            <a:schemeClr val="tx1"/>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NOI items draw down entitlement and have an out of pocket cost to the school</a:t>
          </a:r>
          <a:r>
            <a:rPr lang="en-US" sz="1100" baseline="0">
              <a:solidFill>
                <a:sysClr val="windowText" lastClr="000000"/>
              </a:solidFill>
            </a:rPr>
            <a:t>. </a:t>
          </a:r>
          <a:r>
            <a:rPr lang="en-US" sz="1100" b="1" baseline="0">
              <a:solidFill>
                <a:sysClr val="windowText" lastClr="000000"/>
              </a:solidFill>
            </a:rPr>
            <a:t>This fee must be procured and the school will need a commerical distribution company to handle the deliveries.  DESE will reject packets without a commercial distributor provided.  </a:t>
          </a:r>
          <a:endParaRPr lang="en-US" sz="1100" b="1">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A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A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19</xdr:col>
      <xdr:colOff>12700</xdr:colOff>
      <xdr:row>0</xdr:row>
      <xdr:rowOff>142875</xdr:rowOff>
    </xdr:from>
    <xdr:ext cx="1875972" cy="1214293"/>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884660" y="142875"/>
          <a:ext cx="1875972" cy="1214293"/>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B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B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19</xdr:col>
      <xdr:colOff>81644</xdr:colOff>
      <xdr:row>0</xdr:row>
      <xdr:rowOff>27214</xdr:rowOff>
    </xdr:from>
    <xdr:ext cx="1834243" cy="1181002"/>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604" y="27214"/>
          <a:ext cx="1834243" cy="1181002"/>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C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C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18</xdr:col>
      <xdr:colOff>312965</xdr:colOff>
      <xdr:row>0</xdr:row>
      <xdr:rowOff>181680</xdr:rowOff>
    </xdr:from>
    <xdr:ext cx="2313213" cy="985258"/>
    <xdr:pic>
      <xdr:nvPicPr>
        <xdr:cNvPr id="9" name="Picture 8">
          <a:hlinkClick xmlns:r="http://schemas.openxmlformats.org/officeDocument/2006/relationships" r:id="rId5"/>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285765" y="181680"/>
          <a:ext cx="2313213" cy="985258"/>
        </a:xfrm>
        <a:prstGeom prst="rect">
          <a:avLst/>
        </a:prstGeom>
        <a:noFill/>
        <a:ln>
          <a:noFill/>
        </a:ln>
      </xdr:spPr>
    </xdr:pic>
    <xdr:clientData/>
  </xdr:oneCellAnchor>
  <xdr:twoCellAnchor>
    <xdr:from>
      <xdr:col>14</xdr:col>
      <xdr:colOff>730250</xdr:colOff>
      <xdr:row>23</xdr:row>
      <xdr:rowOff>127000</xdr:rowOff>
    </xdr:from>
    <xdr:to>
      <xdr:col>21</xdr:col>
      <xdr:colOff>1165803</xdr:colOff>
      <xdr:row>25</xdr:row>
      <xdr:rowOff>13709</xdr:rowOff>
    </xdr:to>
    <xdr:sp macro="" textlink="">
      <xdr:nvSpPr>
        <xdr:cNvPr id="10" name="Rounded Rectangle 10">
          <a:hlinkClick xmlns:r="http://schemas.openxmlformats.org/officeDocument/2006/relationships" r:id="rId7"/>
          <a:extLst>
            <a:ext uri="{FF2B5EF4-FFF2-40B4-BE49-F238E27FC236}">
              <a16:creationId xmlns:a16="http://schemas.microsoft.com/office/drawing/2014/main" id="{0133E955-C58A-430A-A7B0-F7D6BCC7CD11}"/>
            </a:ext>
          </a:extLst>
        </xdr:cNvPr>
        <xdr:cNvSpPr/>
      </xdr:nvSpPr>
      <xdr:spPr>
        <a:xfrm>
          <a:off x="15922625" y="7540625"/>
          <a:ext cx="5753678" cy="4582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D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D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49068</xdr:colOff>
      <xdr:row>25</xdr:row>
      <xdr:rowOff>249382</xdr:rowOff>
    </xdr:from>
    <xdr:to>
      <xdr:col>12</xdr:col>
      <xdr:colOff>692728</xdr:colOff>
      <xdr:row>27</xdr:row>
      <xdr:rowOff>142876</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D00-000007000000}"/>
            </a:ext>
          </a:extLst>
        </xdr:cNvPr>
        <xdr:cNvSpPr/>
      </xdr:nvSpPr>
      <xdr:spPr>
        <a:xfrm>
          <a:off x="1877868" y="4954732"/>
          <a:ext cx="6044335" cy="33164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25</xdr:row>
      <xdr:rowOff>207819</xdr:rowOff>
    </xdr:from>
    <xdr:to>
      <xdr:col>23</xdr:col>
      <xdr:colOff>762000</xdr:colOff>
      <xdr:row>27</xdr:row>
      <xdr:rowOff>158750</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0D00-000008000000}"/>
            </a:ext>
          </a:extLst>
        </xdr:cNvPr>
        <xdr:cNvSpPr/>
      </xdr:nvSpPr>
      <xdr:spPr>
        <a:xfrm>
          <a:off x="10598726" y="4951269"/>
          <a:ext cx="4031674" cy="350981"/>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476251</xdr:colOff>
      <xdr:row>0</xdr:row>
      <xdr:rowOff>131998</xdr:rowOff>
    </xdr:from>
    <xdr:ext cx="2494188" cy="1062810"/>
    <xdr:pic>
      <xdr:nvPicPr>
        <xdr:cNvPr id="9" name="Picture 8">
          <a:hlinkClick xmlns:r="http://schemas.openxmlformats.org/officeDocument/2006/relationships" r:id="rId7"/>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449051" y="131998"/>
          <a:ext cx="2494188" cy="1062810"/>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E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E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E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15</xdr:row>
      <xdr:rowOff>254000</xdr:rowOff>
    </xdr:from>
    <xdr:to>
      <xdr:col>23</xdr:col>
      <xdr:colOff>240724</xdr:colOff>
      <xdr:row>15</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0E00-000007000000}"/>
            </a:ext>
          </a:extLst>
        </xdr:cNvPr>
        <xdr:cNvSpPr/>
      </xdr:nvSpPr>
      <xdr:spPr>
        <a:xfrm>
          <a:off x="10505440" y="3477260"/>
          <a:ext cx="4106604" cy="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269875</xdr:colOff>
      <xdr:row>0</xdr:row>
      <xdr:rowOff>127000</xdr:rowOff>
    </xdr:from>
    <xdr:ext cx="2455510" cy="1155700"/>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516995" y="127000"/>
          <a:ext cx="2455510" cy="11557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634365" y="23813"/>
          <a:ext cx="9372600"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F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F00-000005000000}"/>
            </a:ext>
          </a:extLst>
        </xdr:cNvPr>
        <xdr:cNvSpPr/>
      </xdr:nvSpPr>
      <xdr:spPr>
        <a:xfrm>
          <a:off x="1489394" y="971550"/>
          <a:ext cx="38404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F00-000006000000}"/>
            </a:ext>
          </a:extLst>
        </xdr:cNvPr>
        <xdr:cNvSpPr/>
      </xdr:nvSpPr>
      <xdr:spPr>
        <a:xfrm>
          <a:off x="1914206" y="979488"/>
          <a:ext cx="293166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26</xdr:row>
      <xdr:rowOff>238125</xdr:rowOff>
    </xdr:from>
    <xdr:to>
      <xdr:col>17</xdr:col>
      <xdr:colOff>0</xdr:colOff>
      <xdr:row>27</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F00-000007000000}"/>
            </a:ext>
          </a:extLst>
        </xdr:cNvPr>
        <xdr:cNvSpPr/>
      </xdr:nvSpPr>
      <xdr:spPr>
        <a:xfrm>
          <a:off x="3102609" y="6402705"/>
          <a:ext cx="7519671" cy="1774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25</xdr:row>
      <xdr:rowOff>182563</xdr:rowOff>
    </xdr:from>
    <xdr:to>
      <xdr:col>23</xdr:col>
      <xdr:colOff>753053</xdr:colOff>
      <xdr:row>27</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0F00-000008000000}"/>
            </a:ext>
          </a:extLst>
        </xdr:cNvPr>
        <xdr:cNvSpPr/>
      </xdr:nvSpPr>
      <xdr:spPr>
        <a:xfrm>
          <a:off x="10860405" y="6217603"/>
          <a:ext cx="4134428" cy="3693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508000</xdr:colOff>
      <xdr:row>0</xdr:row>
      <xdr:rowOff>127000</xdr:rowOff>
    </xdr:from>
    <xdr:ext cx="2503135" cy="1155700"/>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755120" y="127000"/>
          <a:ext cx="2503135" cy="11557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634365" y="23813"/>
          <a:ext cx="9372600"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0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000-000005000000}"/>
            </a:ext>
          </a:extLst>
        </xdr:cNvPr>
        <xdr:cNvSpPr/>
      </xdr:nvSpPr>
      <xdr:spPr>
        <a:xfrm>
          <a:off x="1489394" y="971550"/>
          <a:ext cx="38404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000-000006000000}"/>
            </a:ext>
          </a:extLst>
        </xdr:cNvPr>
        <xdr:cNvSpPr/>
      </xdr:nvSpPr>
      <xdr:spPr>
        <a:xfrm>
          <a:off x="1914206" y="979488"/>
          <a:ext cx="293166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27</xdr:row>
      <xdr:rowOff>238125</xdr:rowOff>
    </xdr:from>
    <xdr:to>
      <xdr:col>17</xdr:col>
      <xdr:colOff>0</xdr:colOff>
      <xdr:row>28</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000-000007000000}"/>
            </a:ext>
          </a:extLst>
        </xdr:cNvPr>
        <xdr:cNvSpPr/>
      </xdr:nvSpPr>
      <xdr:spPr>
        <a:xfrm>
          <a:off x="3102609" y="6402705"/>
          <a:ext cx="7519671" cy="1774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26</xdr:row>
      <xdr:rowOff>182563</xdr:rowOff>
    </xdr:from>
    <xdr:to>
      <xdr:col>23</xdr:col>
      <xdr:colOff>753053</xdr:colOff>
      <xdr:row>28</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1000-000008000000}"/>
            </a:ext>
          </a:extLst>
        </xdr:cNvPr>
        <xdr:cNvSpPr/>
      </xdr:nvSpPr>
      <xdr:spPr>
        <a:xfrm>
          <a:off x="10860405" y="6217603"/>
          <a:ext cx="4134428" cy="3693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671195</xdr:colOff>
      <xdr:row>0</xdr:row>
      <xdr:rowOff>139700</xdr:rowOff>
    </xdr:from>
    <xdr:ext cx="2302510" cy="1105585"/>
    <xdr:pic>
      <xdr:nvPicPr>
        <xdr:cNvPr id="9" name="Picture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872595" y="139700"/>
          <a:ext cx="2302510" cy="110558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1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1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1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16</xdr:col>
      <xdr:colOff>35719</xdr:colOff>
      <xdr:row>0</xdr:row>
      <xdr:rowOff>345282</xdr:rowOff>
    </xdr:from>
    <xdr:ext cx="3704028" cy="940727"/>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033159" y="185262"/>
          <a:ext cx="3704028" cy="940727"/>
        </a:xfrm>
        <a:prstGeom prst="rect">
          <a:avLst/>
        </a:prstGeom>
      </xdr:spPr>
    </xdr:pic>
    <xdr:clientData/>
  </xdr:oneCellAnchor>
  <xdr:oneCellAnchor>
    <xdr:from>
      <xdr:col>21</xdr:col>
      <xdr:colOff>190500</xdr:colOff>
      <xdr:row>0</xdr:row>
      <xdr:rowOff>428626</xdr:rowOff>
    </xdr:from>
    <xdr:ext cx="2530243" cy="796087"/>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a:stretch>
          <a:fillRect/>
        </a:stretch>
      </xdr:blipFill>
      <xdr:spPr>
        <a:xfrm>
          <a:off x="13312140" y="184786"/>
          <a:ext cx="2530243" cy="796087"/>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2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2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2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21</xdr:col>
      <xdr:colOff>177756</xdr:colOff>
      <xdr:row>0</xdr:row>
      <xdr:rowOff>444501</xdr:rowOff>
    </xdr:from>
    <xdr:ext cx="2530243" cy="796087"/>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5"/>
        <a:stretch>
          <a:fillRect/>
        </a:stretch>
      </xdr:blipFill>
      <xdr:spPr>
        <a:xfrm>
          <a:off x="13299396" y="185421"/>
          <a:ext cx="2530243" cy="796087"/>
        </a:xfrm>
        <a:prstGeom prst="rect">
          <a:avLst/>
        </a:prstGeom>
      </xdr:spPr>
    </xdr:pic>
    <xdr:clientData/>
  </xdr:oneCellAnchor>
  <xdr:oneCellAnchor>
    <xdr:from>
      <xdr:col>16</xdr:col>
      <xdr:colOff>47625</xdr:colOff>
      <xdr:row>0</xdr:row>
      <xdr:rowOff>301626</xdr:rowOff>
    </xdr:from>
    <xdr:ext cx="3704028" cy="940727"/>
    <xdr:pic>
      <xdr:nvPicPr>
        <xdr:cNvPr id="9" name="Picture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45065" y="179706"/>
          <a:ext cx="3704028" cy="940727"/>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634365" y="23813"/>
          <a:ext cx="9372600"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300-000005000000}"/>
            </a:ext>
          </a:extLst>
        </xdr:cNvPr>
        <xdr:cNvSpPr/>
      </xdr:nvSpPr>
      <xdr:spPr>
        <a:xfrm>
          <a:off x="1489394" y="971550"/>
          <a:ext cx="38404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300-000006000000}"/>
            </a:ext>
          </a:extLst>
        </xdr:cNvPr>
        <xdr:cNvSpPr/>
      </xdr:nvSpPr>
      <xdr:spPr>
        <a:xfrm>
          <a:off x="1914206" y="979488"/>
          <a:ext cx="293166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18</xdr:row>
      <xdr:rowOff>238125</xdr:rowOff>
    </xdr:from>
    <xdr:to>
      <xdr:col>17</xdr:col>
      <xdr:colOff>0</xdr:colOff>
      <xdr:row>19</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300-000007000000}"/>
            </a:ext>
          </a:extLst>
        </xdr:cNvPr>
        <xdr:cNvSpPr/>
      </xdr:nvSpPr>
      <xdr:spPr>
        <a:xfrm>
          <a:off x="3102609" y="6402705"/>
          <a:ext cx="7519671" cy="1774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17</xdr:row>
      <xdr:rowOff>182563</xdr:rowOff>
    </xdr:from>
    <xdr:to>
      <xdr:col>23</xdr:col>
      <xdr:colOff>753053</xdr:colOff>
      <xdr:row>19</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1300-000008000000}"/>
            </a:ext>
          </a:extLst>
        </xdr:cNvPr>
        <xdr:cNvSpPr/>
      </xdr:nvSpPr>
      <xdr:spPr>
        <a:xfrm>
          <a:off x="10860405" y="6217603"/>
          <a:ext cx="4134428" cy="3693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587375</xdr:colOff>
      <xdr:row>0</xdr:row>
      <xdr:rowOff>111125</xdr:rowOff>
    </xdr:from>
    <xdr:ext cx="2835679" cy="1219370"/>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68750" y="111125"/>
          <a:ext cx="2835679" cy="121937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76198</xdr:colOff>
      <xdr:row>7</xdr:row>
      <xdr:rowOff>47624</xdr:rowOff>
    </xdr:from>
    <xdr:to>
      <xdr:col>5</xdr:col>
      <xdr:colOff>133350</xdr:colOff>
      <xdr:row>7</xdr:row>
      <xdr:rowOff>295275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flipH="1">
          <a:off x="76198" y="3491864"/>
          <a:ext cx="5543552"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editAs="oneCell">
    <xdr:from>
      <xdr:col>0</xdr:col>
      <xdr:colOff>0</xdr:colOff>
      <xdr:row>1</xdr:row>
      <xdr:rowOff>0</xdr:rowOff>
    </xdr:from>
    <xdr:to>
      <xdr:col>9</xdr:col>
      <xdr:colOff>1269999</xdr:colOff>
      <xdr:row>1</xdr:row>
      <xdr:rowOff>3439627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6375"/>
          <a:ext cx="11414124" cy="3439627"/>
        </a:xfrm>
        <a:prstGeom prst="rect">
          <a:avLst/>
        </a:prstGeom>
        <a:ln w="12700">
          <a:solidFill>
            <a:sysClr val="windowText" lastClr="000000"/>
          </a:solidFill>
        </a:ln>
      </xdr:spPr>
    </xdr:pic>
    <xdr:clientData/>
  </xdr:twoCellAnchor>
  <xdr:twoCellAnchor>
    <xdr:from>
      <xdr:col>0</xdr:col>
      <xdr:colOff>444501</xdr:colOff>
      <xdr:row>1</xdr:row>
      <xdr:rowOff>23813</xdr:rowOff>
    </xdr:from>
    <xdr:to>
      <xdr:col>9</xdr:col>
      <xdr:colOff>809625</xdr:colOff>
      <xdr:row>1</xdr:row>
      <xdr:rowOff>920751</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444501" y="23813"/>
          <a:ext cx="10509249" cy="896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accent2"/>
              </a:solidFill>
            </a:rPr>
            <a:t>USDA FOODS PACKET SY</a:t>
          </a:r>
          <a:r>
            <a:rPr lang="en-US" sz="4400" b="1" baseline="0">
              <a:solidFill>
                <a:schemeClr val="accent2"/>
              </a:solidFill>
            </a:rPr>
            <a:t> 2024-2025</a:t>
          </a:r>
        </a:p>
      </xdr:txBody>
    </xdr:sp>
    <xdr:clientData/>
  </xdr:twoCellAnchor>
  <xdr:twoCellAnchor>
    <xdr:from>
      <xdr:col>5</xdr:col>
      <xdr:colOff>266700</xdr:colOff>
      <xdr:row>7</xdr:row>
      <xdr:rowOff>47624</xdr:rowOff>
    </xdr:from>
    <xdr:to>
      <xdr:col>9</xdr:col>
      <xdr:colOff>1009649</xdr:colOff>
      <xdr:row>7</xdr:row>
      <xdr:rowOff>295275</xdr:rowOff>
    </xdr:to>
    <xdr:sp macro="" textlink="">
      <xdr:nvSpPr>
        <xdr:cNvPr id="5" name="Pentagon 4">
          <a:extLst>
            <a:ext uri="{FF2B5EF4-FFF2-40B4-BE49-F238E27FC236}">
              <a16:creationId xmlns:a16="http://schemas.microsoft.com/office/drawing/2014/main" id="{00000000-0008-0000-0300-000005000000}"/>
            </a:ext>
          </a:extLst>
        </xdr:cNvPr>
        <xdr:cNvSpPr/>
      </xdr:nvSpPr>
      <xdr:spPr>
        <a:xfrm>
          <a:off x="5753100" y="3491864"/>
          <a:ext cx="513206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COMPLETED PACKET DUE TO </a:t>
          </a:r>
          <a:r>
            <a:rPr lang="en-US" sz="1200" b="1" u="sng" baseline="0">
              <a:solidFill>
                <a:srgbClr val="FFFF00"/>
              </a:solidFill>
            </a:rPr>
            <a:t>donatedfoods@dese.mo.gov</a:t>
          </a:r>
          <a:r>
            <a:rPr lang="en-US" sz="1200" b="1" baseline="0">
              <a:solidFill>
                <a:srgbClr val="FFFF00"/>
              </a:solidFill>
            </a:rPr>
            <a:t> BY March 1, 2024</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634365" y="23813"/>
          <a:ext cx="9372600"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4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400-000005000000}"/>
            </a:ext>
          </a:extLst>
        </xdr:cNvPr>
        <xdr:cNvSpPr/>
      </xdr:nvSpPr>
      <xdr:spPr>
        <a:xfrm>
          <a:off x="1489394" y="971550"/>
          <a:ext cx="38404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400-000006000000}"/>
            </a:ext>
          </a:extLst>
        </xdr:cNvPr>
        <xdr:cNvSpPr/>
      </xdr:nvSpPr>
      <xdr:spPr>
        <a:xfrm>
          <a:off x="1914206" y="979488"/>
          <a:ext cx="293166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41</xdr:row>
      <xdr:rowOff>238125</xdr:rowOff>
    </xdr:from>
    <xdr:to>
      <xdr:col>17</xdr:col>
      <xdr:colOff>0</xdr:colOff>
      <xdr:row>42</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400-000007000000}"/>
            </a:ext>
          </a:extLst>
        </xdr:cNvPr>
        <xdr:cNvSpPr/>
      </xdr:nvSpPr>
      <xdr:spPr>
        <a:xfrm>
          <a:off x="3102609" y="7682865"/>
          <a:ext cx="7519671" cy="1774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40</xdr:row>
      <xdr:rowOff>182563</xdr:rowOff>
    </xdr:from>
    <xdr:to>
      <xdr:col>23</xdr:col>
      <xdr:colOff>753053</xdr:colOff>
      <xdr:row>42</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1400-000008000000}"/>
            </a:ext>
          </a:extLst>
        </xdr:cNvPr>
        <xdr:cNvSpPr/>
      </xdr:nvSpPr>
      <xdr:spPr>
        <a:xfrm>
          <a:off x="10860405" y="7497763"/>
          <a:ext cx="4134428" cy="3693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718011</xdr:colOff>
      <xdr:row>0</xdr:row>
      <xdr:rowOff>95250</xdr:rowOff>
    </xdr:from>
    <xdr:ext cx="2060114" cy="1235075"/>
    <xdr:pic>
      <xdr:nvPicPr>
        <xdr:cNvPr id="9" name="Picture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873691" y="95250"/>
          <a:ext cx="2060114" cy="1235075"/>
        </a:xfrm>
        <a:prstGeom prst="rect">
          <a:avLst/>
        </a:prstGeom>
        <a:noFill/>
        <a:ln>
          <a:noFill/>
        </a:ln>
      </xdr:spPr>
    </xdr:pic>
    <xdr:clientData/>
  </xdr:oneCellAnchor>
</xdr:wsDr>
</file>

<file path=xl/drawings/drawing2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flipH="1">
          <a:off x="1200149" y="276224"/>
          <a:ext cx="26193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609600" y="23813"/>
          <a:ext cx="90011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500-000004000000}"/>
            </a:ext>
          </a:extLst>
        </xdr:cNvPr>
        <xdr:cNvSpPr/>
      </xdr:nvSpPr>
      <xdr:spPr>
        <a:xfrm>
          <a:off x="4048125" y="276225"/>
          <a:ext cx="4952619"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500-000005000000}"/>
            </a:ext>
          </a:extLst>
        </xdr:cNvPr>
        <xdr:cNvSpPr/>
      </xdr:nvSpPr>
      <xdr:spPr>
        <a:xfrm>
          <a:off x="1439864" y="1009650"/>
          <a:ext cx="359283"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500-000006000000}"/>
            </a:ext>
          </a:extLst>
        </xdr:cNvPr>
        <xdr:cNvSpPr/>
      </xdr:nvSpPr>
      <xdr:spPr>
        <a:xfrm>
          <a:off x="1839911" y="1017588"/>
          <a:ext cx="28326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49068</xdr:colOff>
      <xdr:row>24</xdr:row>
      <xdr:rowOff>249381</xdr:rowOff>
    </xdr:from>
    <xdr:to>
      <xdr:col>12</xdr:col>
      <xdr:colOff>692728</xdr:colOff>
      <xdr:row>26</xdr:row>
      <xdr:rowOff>362960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500-000007000000}"/>
            </a:ext>
          </a:extLst>
        </xdr:cNvPr>
        <xdr:cNvSpPr/>
      </xdr:nvSpPr>
      <xdr:spPr>
        <a:xfrm>
          <a:off x="1849293" y="5716731"/>
          <a:ext cx="5949085" cy="38027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24</xdr:row>
      <xdr:rowOff>207819</xdr:rowOff>
    </xdr:from>
    <xdr:to>
      <xdr:col>23</xdr:col>
      <xdr:colOff>762000</xdr:colOff>
      <xdr:row>26</xdr:row>
      <xdr:rowOff>346363</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1500-000008000000}"/>
            </a:ext>
          </a:extLst>
        </xdr:cNvPr>
        <xdr:cNvSpPr/>
      </xdr:nvSpPr>
      <xdr:spPr>
        <a:xfrm>
          <a:off x="10436801" y="5713269"/>
          <a:ext cx="3964999" cy="38619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19</xdr:col>
      <xdr:colOff>415636</xdr:colOff>
      <xdr:row>0</xdr:row>
      <xdr:rowOff>82522</xdr:rowOff>
    </xdr:from>
    <xdr:ext cx="1246909" cy="1257932"/>
    <xdr:pic>
      <xdr:nvPicPr>
        <xdr:cNvPr id="9" name="Picture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817061" y="82522"/>
          <a:ext cx="1246909" cy="1257932"/>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6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6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6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16</xdr:col>
      <xdr:colOff>101599</xdr:colOff>
      <xdr:row>0</xdr:row>
      <xdr:rowOff>177801</xdr:rowOff>
    </xdr:from>
    <xdr:ext cx="3256955" cy="1117599"/>
    <xdr:pic>
      <xdr:nvPicPr>
        <xdr:cNvPr id="9" name="Picture 8" descr="A logo of a restaurant&#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5"/>
        <a:stretch>
          <a:fillRect/>
        </a:stretch>
      </xdr:blipFill>
      <xdr:spPr>
        <a:xfrm>
          <a:off x="10099039" y="177801"/>
          <a:ext cx="3256955" cy="1117599"/>
        </a:xfrm>
        <a:prstGeom prst="rect">
          <a:avLst/>
        </a:prstGeom>
      </xdr:spPr>
    </xdr:pic>
    <xdr:clientData/>
  </xdr:oneCellAnchor>
  <xdr:oneCellAnchor>
    <xdr:from>
      <xdr:col>20</xdr:col>
      <xdr:colOff>279400</xdr:colOff>
      <xdr:row>0</xdr:row>
      <xdr:rowOff>304800</xdr:rowOff>
    </xdr:from>
    <xdr:ext cx="2838330" cy="873761"/>
    <xdr:pic>
      <xdr:nvPicPr>
        <xdr:cNvPr id="10" name="Picture 9">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6"/>
        <a:stretch>
          <a:fillRect/>
        </a:stretch>
      </xdr:blipFill>
      <xdr:spPr>
        <a:xfrm>
          <a:off x="12776200" y="182880"/>
          <a:ext cx="2838330" cy="873761"/>
        </a:xfrm>
        <a:prstGeom prst="rect">
          <a:avLst/>
        </a:prstGeom>
      </xdr:spPr>
    </xdr:pic>
    <xdr:clientData/>
  </xdr:oneCellAnchor>
  <xdr:twoCellAnchor>
    <xdr:from>
      <xdr:col>14</xdr:col>
      <xdr:colOff>31750</xdr:colOff>
      <xdr:row>33</xdr:row>
      <xdr:rowOff>222250</xdr:rowOff>
    </xdr:from>
    <xdr:to>
      <xdr:col>21</xdr:col>
      <xdr:colOff>462974</xdr:colOff>
      <xdr:row>37</xdr:row>
      <xdr:rowOff>27419</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id="{999913D9-EC54-4F2A-8BB4-A8D12F0D169E}"/>
            </a:ext>
          </a:extLst>
        </xdr:cNvPr>
        <xdr:cNvSpPr/>
      </xdr:nvSpPr>
      <xdr:spPr>
        <a:xfrm>
          <a:off x="14208125" y="9747250"/>
          <a:ext cx="5685849" cy="55129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34365" y="23813"/>
          <a:ext cx="9372600"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7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700-000005000000}"/>
            </a:ext>
          </a:extLst>
        </xdr:cNvPr>
        <xdr:cNvSpPr/>
      </xdr:nvSpPr>
      <xdr:spPr>
        <a:xfrm>
          <a:off x="1489394" y="971550"/>
          <a:ext cx="38404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700-000006000000}"/>
            </a:ext>
          </a:extLst>
        </xdr:cNvPr>
        <xdr:cNvSpPr/>
      </xdr:nvSpPr>
      <xdr:spPr>
        <a:xfrm>
          <a:off x="1914206" y="979488"/>
          <a:ext cx="293166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49068</xdr:colOff>
      <xdr:row>37</xdr:row>
      <xdr:rowOff>249381</xdr:rowOff>
    </xdr:from>
    <xdr:to>
      <xdr:col>12</xdr:col>
      <xdr:colOff>692728</xdr:colOff>
      <xdr:row>39</xdr:row>
      <xdr:rowOff>362960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700-000007000000}"/>
            </a:ext>
          </a:extLst>
        </xdr:cNvPr>
        <xdr:cNvSpPr/>
      </xdr:nvSpPr>
      <xdr:spPr>
        <a:xfrm>
          <a:off x="1923588" y="6947361"/>
          <a:ext cx="6198640" cy="36503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37</xdr:row>
      <xdr:rowOff>207819</xdr:rowOff>
    </xdr:from>
    <xdr:to>
      <xdr:col>23</xdr:col>
      <xdr:colOff>762000</xdr:colOff>
      <xdr:row>39</xdr:row>
      <xdr:rowOff>346363</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1700-000008000000}"/>
            </a:ext>
          </a:extLst>
        </xdr:cNvPr>
        <xdr:cNvSpPr/>
      </xdr:nvSpPr>
      <xdr:spPr>
        <a:xfrm>
          <a:off x="10857806" y="6951519"/>
          <a:ext cx="4138354" cy="36714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190500</xdr:colOff>
      <xdr:row>0</xdr:row>
      <xdr:rowOff>139700</xdr:rowOff>
    </xdr:from>
    <xdr:ext cx="3280540" cy="1107734"/>
    <xdr:pic>
      <xdr:nvPicPr>
        <xdr:cNvPr id="9" name="Picture 8" descr="A logo of a restaurant&#10;&#10;Description automatically generated">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7"/>
        <a:stretch>
          <a:fillRect/>
        </a:stretch>
      </xdr:blipFill>
      <xdr:spPr>
        <a:xfrm>
          <a:off x="10187940" y="139700"/>
          <a:ext cx="3280540" cy="1107734"/>
        </a:xfrm>
        <a:prstGeom prst="rect">
          <a:avLst/>
        </a:prstGeom>
      </xdr:spPr>
    </xdr:pic>
    <xdr:clientData/>
  </xdr:oneCellAnchor>
  <xdr:oneCellAnchor>
    <xdr:from>
      <xdr:col>20</xdr:col>
      <xdr:colOff>330200</xdr:colOff>
      <xdr:row>0</xdr:row>
      <xdr:rowOff>342900</xdr:rowOff>
    </xdr:from>
    <xdr:ext cx="2831640" cy="863896"/>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8"/>
        <a:stretch>
          <a:fillRect/>
        </a:stretch>
      </xdr:blipFill>
      <xdr:spPr>
        <a:xfrm>
          <a:off x="12827000" y="182880"/>
          <a:ext cx="2831640" cy="863896"/>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1800-000003000000}"/>
            </a:ext>
          </a:extLst>
        </xdr:cNvPr>
        <xdr:cNvSpPr txBox="1"/>
      </xdr:nvSpPr>
      <xdr:spPr>
        <a:xfrm>
          <a:off x="79375" y="23813"/>
          <a:ext cx="148844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8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16</xdr:col>
      <xdr:colOff>59531</xdr:colOff>
      <xdr:row>0</xdr:row>
      <xdr:rowOff>71437</xdr:rowOff>
    </xdr:from>
    <xdr:ext cx="2238376" cy="1272077"/>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5"/>
        <a:stretch>
          <a:fillRect/>
        </a:stretch>
      </xdr:blipFill>
      <xdr:spPr>
        <a:xfrm>
          <a:off x="10056971" y="71437"/>
          <a:ext cx="2238376" cy="1272077"/>
        </a:xfrm>
        <a:prstGeom prst="rect">
          <a:avLst/>
        </a:prstGeom>
      </xdr:spPr>
    </xdr:pic>
    <xdr:clientData/>
  </xdr:oneCellAnchor>
  <xdr:twoCellAnchor>
    <xdr:from>
      <xdr:col>16</xdr:col>
      <xdr:colOff>508000</xdr:colOff>
      <xdr:row>18</xdr:row>
      <xdr:rowOff>254000</xdr:rowOff>
    </xdr:from>
    <xdr:to>
      <xdr:col>23</xdr:col>
      <xdr:colOff>240724</xdr:colOff>
      <xdr:row>18</xdr:row>
      <xdr:rowOff>619556</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1800-000008000000}"/>
            </a:ext>
          </a:extLst>
        </xdr:cNvPr>
        <xdr:cNvSpPr/>
      </xdr:nvSpPr>
      <xdr:spPr>
        <a:xfrm>
          <a:off x="10505440" y="3477260"/>
          <a:ext cx="4106604" cy="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19</xdr:col>
      <xdr:colOff>381342</xdr:colOff>
      <xdr:row>0</xdr:row>
      <xdr:rowOff>285750</xdr:rowOff>
    </xdr:from>
    <xdr:ext cx="2962607" cy="923925"/>
    <xdr:pic>
      <xdr:nvPicPr>
        <xdr:cNvPr id="9" name="Picture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7"/>
        <a:stretch>
          <a:fillRect/>
        </a:stretch>
      </xdr:blipFill>
      <xdr:spPr>
        <a:xfrm>
          <a:off x="12253302" y="179070"/>
          <a:ext cx="2962607" cy="923925"/>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634365" y="23813"/>
          <a:ext cx="9372600"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9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900-000005000000}"/>
            </a:ext>
          </a:extLst>
        </xdr:cNvPr>
        <xdr:cNvSpPr/>
      </xdr:nvSpPr>
      <xdr:spPr>
        <a:xfrm>
          <a:off x="1489394" y="971550"/>
          <a:ext cx="38404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900-000006000000}"/>
            </a:ext>
          </a:extLst>
        </xdr:cNvPr>
        <xdr:cNvSpPr/>
      </xdr:nvSpPr>
      <xdr:spPr>
        <a:xfrm>
          <a:off x="1914206" y="979488"/>
          <a:ext cx="293166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40</xdr:row>
      <xdr:rowOff>238125</xdr:rowOff>
    </xdr:from>
    <xdr:to>
      <xdr:col>17</xdr:col>
      <xdr:colOff>0</xdr:colOff>
      <xdr:row>41</xdr:row>
      <xdr:rowOff>293688</xdr:rowOff>
    </xdr:to>
    <xdr:sp macro="" textlink="">
      <xdr:nvSpPr>
        <xdr:cNvPr id="7" name="Rounded Rectangle 6">
          <a:extLst>
            <a:ext uri="{FF2B5EF4-FFF2-40B4-BE49-F238E27FC236}">
              <a16:creationId xmlns:a16="http://schemas.microsoft.com/office/drawing/2014/main" id="{00000000-0008-0000-1900-000007000000}"/>
            </a:ext>
          </a:extLst>
        </xdr:cNvPr>
        <xdr:cNvSpPr/>
      </xdr:nvSpPr>
      <xdr:spPr>
        <a:xfrm>
          <a:off x="3102609" y="7682865"/>
          <a:ext cx="7519671" cy="1774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oneCellAnchor>
    <xdr:from>
      <xdr:col>16</xdr:col>
      <xdr:colOff>47625</xdr:colOff>
      <xdr:row>0</xdr:row>
      <xdr:rowOff>59531</xdr:rowOff>
    </xdr:from>
    <xdr:ext cx="2222500" cy="1274763"/>
    <xdr:pic>
      <xdr:nvPicPr>
        <xdr:cNvPr id="8" name="Picture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5"/>
        <a:stretch>
          <a:fillRect/>
        </a:stretch>
      </xdr:blipFill>
      <xdr:spPr>
        <a:xfrm>
          <a:off x="10045065" y="59531"/>
          <a:ext cx="2222500" cy="1274763"/>
        </a:xfrm>
        <a:prstGeom prst="rect">
          <a:avLst/>
        </a:prstGeom>
      </xdr:spPr>
    </xdr:pic>
    <xdr:clientData/>
  </xdr:oneCellAnchor>
  <xdr:oneCellAnchor>
    <xdr:from>
      <xdr:col>19</xdr:col>
      <xdr:colOff>234523</xdr:colOff>
      <xdr:row>0</xdr:row>
      <xdr:rowOff>182849</xdr:rowOff>
    </xdr:from>
    <xdr:ext cx="3762008" cy="1068101"/>
    <xdr:pic>
      <xdr:nvPicPr>
        <xdr:cNvPr id="9" name="Picture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6"/>
        <a:stretch>
          <a:fillRect/>
        </a:stretch>
      </xdr:blipFill>
      <xdr:spPr>
        <a:xfrm>
          <a:off x="12106483" y="182849"/>
          <a:ext cx="3762008" cy="1068101"/>
        </a:xfrm>
        <a:prstGeom prst="rect">
          <a:avLst/>
        </a:prstGeom>
      </xdr:spPr>
    </xdr:pic>
    <xdr:clientData/>
  </xdr:oneCellAnchor>
  <xdr:twoCellAnchor>
    <xdr:from>
      <xdr:col>4</xdr:col>
      <xdr:colOff>603249</xdr:colOff>
      <xdr:row>40</xdr:row>
      <xdr:rowOff>238125</xdr:rowOff>
    </xdr:from>
    <xdr:to>
      <xdr:col>17</xdr:col>
      <xdr:colOff>0</xdr:colOff>
      <xdr:row>41</xdr:row>
      <xdr:rowOff>293688</xdr:rowOff>
    </xdr:to>
    <xdr:sp macro="" textlink="">
      <xdr:nvSpPr>
        <xdr:cNvPr id="10" name="Rounded Rectangle 6">
          <a:hlinkClick xmlns:r="http://schemas.openxmlformats.org/officeDocument/2006/relationships" r:id="rId7"/>
          <a:extLst>
            <a:ext uri="{FF2B5EF4-FFF2-40B4-BE49-F238E27FC236}">
              <a16:creationId xmlns:a16="http://schemas.microsoft.com/office/drawing/2014/main" id="{00000000-0008-0000-1900-00000A000000}"/>
            </a:ext>
          </a:extLst>
        </xdr:cNvPr>
        <xdr:cNvSpPr/>
      </xdr:nvSpPr>
      <xdr:spPr>
        <a:xfrm>
          <a:off x="3102609" y="7682865"/>
          <a:ext cx="7519671" cy="1774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39</xdr:row>
      <xdr:rowOff>182563</xdr:rowOff>
    </xdr:from>
    <xdr:to>
      <xdr:col>23</xdr:col>
      <xdr:colOff>753053</xdr:colOff>
      <xdr:row>41</xdr:row>
      <xdr:rowOff>323272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1900-00000B000000}"/>
            </a:ext>
          </a:extLst>
        </xdr:cNvPr>
        <xdr:cNvSpPr/>
      </xdr:nvSpPr>
      <xdr:spPr>
        <a:xfrm>
          <a:off x="10860405" y="7497763"/>
          <a:ext cx="4134428" cy="3693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A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A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A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16</xdr:col>
      <xdr:colOff>59531</xdr:colOff>
      <xdr:row>0</xdr:row>
      <xdr:rowOff>95251</xdr:rowOff>
    </xdr:from>
    <xdr:ext cx="1984926" cy="1198223"/>
    <xdr:pic>
      <xdr:nvPicPr>
        <xdr:cNvPr id="9" name="Picture 8">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5"/>
        <a:stretch>
          <a:fillRect/>
        </a:stretch>
      </xdr:blipFill>
      <xdr:spPr>
        <a:xfrm>
          <a:off x="10056971" y="95251"/>
          <a:ext cx="1984926" cy="1198223"/>
        </a:xfrm>
        <a:prstGeom prst="rect">
          <a:avLst/>
        </a:prstGeom>
      </xdr:spPr>
    </xdr:pic>
    <xdr:clientData/>
  </xdr:oneCellAnchor>
  <xdr:oneCellAnchor>
    <xdr:from>
      <xdr:col>18</xdr:col>
      <xdr:colOff>523875</xdr:colOff>
      <xdr:row>0</xdr:row>
      <xdr:rowOff>214312</xdr:rowOff>
    </xdr:from>
    <xdr:ext cx="2164011" cy="891818"/>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6"/>
        <a:stretch>
          <a:fillRect/>
        </a:stretch>
      </xdr:blipFill>
      <xdr:spPr>
        <a:xfrm>
          <a:off x="11770995" y="183832"/>
          <a:ext cx="2164011" cy="891818"/>
        </a:xfrm>
        <a:prstGeom prst="rect">
          <a:avLst/>
        </a:prstGeom>
      </xdr:spPr>
    </xdr:pic>
    <xdr:clientData/>
  </xdr:oneCellAnchor>
  <xdr:oneCellAnchor>
    <xdr:from>
      <xdr:col>21</xdr:col>
      <xdr:colOff>352548</xdr:colOff>
      <xdr:row>0</xdr:row>
      <xdr:rowOff>345281</xdr:rowOff>
    </xdr:from>
    <xdr:ext cx="2166249" cy="750888"/>
    <xdr:pic>
      <xdr:nvPicPr>
        <xdr:cNvPr id="11" name="Picture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7"/>
        <a:stretch>
          <a:fillRect/>
        </a:stretch>
      </xdr:blipFill>
      <xdr:spPr>
        <a:xfrm>
          <a:off x="13474188" y="185261"/>
          <a:ext cx="2166249" cy="750888"/>
        </a:xfrm>
        <a:prstGeom prst="rect">
          <a:avLst/>
        </a:prstGeom>
      </xdr:spPr>
    </xdr:pic>
    <xdr:clientData/>
  </xdr:oneCellAnchor>
  <xdr:twoCellAnchor>
    <xdr:from>
      <xdr:col>14</xdr:col>
      <xdr:colOff>555625</xdr:colOff>
      <xdr:row>38</xdr:row>
      <xdr:rowOff>381000</xdr:rowOff>
    </xdr:from>
    <xdr:to>
      <xdr:col>21</xdr:col>
      <xdr:colOff>907474</xdr:colOff>
      <xdr:row>40</xdr:row>
      <xdr:rowOff>32181</xdr:rowOff>
    </xdr:to>
    <xdr:sp macro="" textlink="">
      <xdr:nvSpPr>
        <xdr:cNvPr id="12" name="Rounded Rectangle 10">
          <a:hlinkClick xmlns:r="http://schemas.openxmlformats.org/officeDocument/2006/relationships" r:id="rId8"/>
          <a:extLst>
            <a:ext uri="{FF2B5EF4-FFF2-40B4-BE49-F238E27FC236}">
              <a16:creationId xmlns:a16="http://schemas.microsoft.com/office/drawing/2014/main" id="{0F16B115-0AED-4886-9CC7-44F6AA4413F5}"/>
            </a:ext>
          </a:extLst>
        </xdr:cNvPr>
        <xdr:cNvSpPr/>
      </xdr:nvSpPr>
      <xdr:spPr>
        <a:xfrm>
          <a:off x="14192250" y="10763250"/>
          <a:ext cx="5606474" cy="36555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1B00-000003000000}"/>
            </a:ext>
          </a:extLst>
        </xdr:cNvPr>
        <xdr:cNvSpPr txBox="1"/>
      </xdr:nvSpPr>
      <xdr:spPr>
        <a:xfrm>
          <a:off x="634365" y="23813"/>
          <a:ext cx="9372600"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B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B00-000005000000}"/>
            </a:ext>
          </a:extLst>
        </xdr:cNvPr>
        <xdr:cNvSpPr/>
      </xdr:nvSpPr>
      <xdr:spPr>
        <a:xfrm>
          <a:off x="1489394" y="971550"/>
          <a:ext cx="38404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B00-000006000000}"/>
            </a:ext>
          </a:extLst>
        </xdr:cNvPr>
        <xdr:cNvSpPr/>
      </xdr:nvSpPr>
      <xdr:spPr>
        <a:xfrm>
          <a:off x="1914206" y="979488"/>
          <a:ext cx="293166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49068</xdr:colOff>
      <xdr:row>41</xdr:row>
      <xdr:rowOff>249381</xdr:rowOff>
    </xdr:from>
    <xdr:to>
      <xdr:col>12</xdr:col>
      <xdr:colOff>692728</xdr:colOff>
      <xdr:row>43</xdr:row>
      <xdr:rowOff>362960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B00-000007000000}"/>
            </a:ext>
          </a:extLst>
        </xdr:cNvPr>
        <xdr:cNvSpPr/>
      </xdr:nvSpPr>
      <xdr:spPr>
        <a:xfrm>
          <a:off x="1923588" y="7678881"/>
          <a:ext cx="6198640" cy="36503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41</xdr:row>
      <xdr:rowOff>207819</xdr:rowOff>
    </xdr:from>
    <xdr:to>
      <xdr:col>23</xdr:col>
      <xdr:colOff>762000</xdr:colOff>
      <xdr:row>43</xdr:row>
      <xdr:rowOff>346363</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1B00-000008000000}"/>
            </a:ext>
          </a:extLst>
        </xdr:cNvPr>
        <xdr:cNvSpPr/>
      </xdr:nvSpPr>
      <xdr:spPr>
        <a:xfrm>
          <a:off x="10857806" y="7683039"/>
          <a:ext cx="4138354" cy="36714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71438</xdr:colOff>
      <xdr:row>0</xdr:row>
      <xdr:rowOff>178594</xdr:rowOff>
    </xdr:from>
    <xdr:ext cx="2002389" cy="1198223"/>
    <xdr:pic>
      <xdr:nvPicPr>
        <xdr:cNvPr id="9" name="Picture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7"/>
        <a:stretch>
          <a:fillRect/>
        </a:stretch>
      </xdr:blipFill>
      <xdr:spPr>
        <a:xfrm>
          <a:off x="10068878" y="178594"/>
          <a:ext cx="2002389" cy="1198223"/>
        </a:xfrm>
        <a:prstGeom prst="rect">
          <a:avLst/>
        </a:prstGeom>
      </xdr:spPr>
    </xdr:pic>
    <xdr:clientData/>
  </xdr:oneCellAnchor>
  <xdr:oneCellAnchor>
    <xdr:from>
      <xdr:col>18</xdr:col>
      <xdr:colOff>547687</xdr:colOff>
      <xdr:row>0</xdr:row>
      <xdr:rowOff>261936</xdr:rowOff>
    </xdr:from>
    <xdr:ext cx="2194967" cy="891818"/>
    <xdr:pic>
      <xdr:nvPicPr>
        <xdr:cNvPr id="10" name="Picture 9">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8"/>
        <a:stretch>
          <a:fillRect/>
        </a:stretch>
      </xdr:blipFill>
      <xdr:spPr>
        <a:xfrm>
          <a:off x="11794807" y="185736"/>
          <a:ext cx="2194967" cy="891818"/>
        </a:xfrm>
        <a:prstGeom prst="rect">
          <a:avLst/>
        </a:prstGeom>
      </xdr:spPr>
    </xdr:pic>
    <xdr:clientData/>
  </xdr:oneCellAnchor>
  <xdr:oneCellAnchor>
    <xdr:from>
      <xdr:col>21</xdr:col>
      <xdr:colOff>257299</xdr:colOff>
      <xdr:row>0</xdr:row>
      <xdr:rowOff>369093</xdr:rowOff>
    </xdr:from>
    <xdr:ext cx="2190856" cy="750888"/>
    <xdr:pic>
      <xdr:nvPicPr>
        <xdr:cNvPr id="11" name="Picture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9"/>
        <a:stretch>
          <a:fillRect/>
        </a:stretch>
      </xdr:blipFill>
      <xdr:spPr>
        <a:xfrm>
          <a:off x="13378939" y="186213"/>
          <a:ext cx="2190856" cy="750888"/>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1C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C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C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C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12</xdr:row>
      <xdr:rowOff>254000</xdr:rowOff>
    </xdr:from>
    <xdr:to>
      <xdr:col>23</xdr:col>
      <xdr:colOff>240724</xdr:colOff>
      <xdr:row>12</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1C00-000007000000}"/>
            </a:ext>
          </a:extLst>
        </xdr:cNvPr>
        <xdr:cNvSpPr/>
      </xdr:nvSpPr>
      <xdr:spPr>
        <a:xfrm>
          <a:off x="10261600" y="3616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460375</xdr:colOff>
      <xdr:row>0</xdr:row>
      <xdr:rowOff>206375</xdr:rowOff>
    </xdr:from>
    <xdr:ext cx="5522976" cy="969264"/>
    <xdr:pic>
      <xdr:nvPicPr>
        <xdr:cNvPr id="8" name="Picture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13975" y="187325"/>
          <a:ext cx="5522976" cy="969264"/>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1D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D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D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D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18</xdr:row>
      <xdr:rowOff>238125</xdr:rowOff>
    </xdr:from>
    <xdr:to>
      <xdr:col>17</xdr:col>
      <xdr:colOff>0</xdr:colOff>
      <xdr:row>19</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D00-000007000000}"/>
            </a:ext>
          </a:extLst>
        </xdr:cNvPr>
        <xdr:cNvSpPr/>
      </xdr:nvSpPr>
      <xdr:spPr>
        <a:xfrm>
          <a:off x="3041649" y="6667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17</xdr:row>
      <xdr:rowOff>182563</xdr:rowOff>
    </xdr:from>
    <xdr:to>
      <xdr:col>23</xdr:col>
      <xdr:colOff>753053</xdr:colOff>
      <xdr:row>19</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1D00-000008000000}"/>
            </a:ext>
          </a:extLst>
        </xdr:cNvPr>
        <xdr:cNvSpPr/>
      </xdr:nvSpPr>
      <xdr:spPr>
        <a:xfrm>
          <a:off x="10601325" y="646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396875</xdr:colOff>
      <xdr:row>0</xdr:row>
      <xdr:rowOff>142875</xdr:rowOff>
    </xdr:from>
    <xdr:ext cx="5734365" cy="980687"/>
    <xdr:pic>
      <xdr:nvPicPr>
        <xdr:cNvPr id="9" name="Picture 8">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7"/>
        <a:stretch>
          <a:fillRect/>
        </a:stretch>
      </xdr:blipFill>
      <xdr:spPr>
        <a:xfrm>
          <a:off x="10150475" y="142875"/>
          <a:ext cx="5734365" cy="98068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13</xdr:col>
      <xdr:colOff>180974</xdr:colOff>
      <xdr:row>0</xdr:row>
      <xdr:rowOff>0</xdr:rowOff>
    </xdr:from>
    <xdr:ext cx="4676636" cy="1374287"/>
    <xdr:pic>
      <xdr:nvPicPr>
        <xdr:cNvPr id="2" name="Picture 1">
          <a:extLst>
            <a:ext uri="{FF2B5EF4-FFF2-40B4-BE49-F238E27FC236}">
              <a16:creationId xmlns:a16="http://schemas.microsoft.com/office/drawing/2014/main" id="{13717D4D-D35B-40AC-A407-515FB9A2796B}"/>
            </a:ext>
          </a:extLst>
        </xdr:cNvPr>
        <xdr:cNvPicPr>
          <a:picLocks noChangeAspect="1"/>
        </xdr:cNvPicPr>
      </xdr:nvPicPr>
      <xdr:blipFill>
        <a:blip xmlns:r="http://schemas.openxmlformats.org/officeDocument/2006/relationships" r:embed="rId1"/>
        <a:stretch>
          <a:fillRect/>
        </a:stretch>
      </xdr:blipFill>
      <xdr:spPr>
        <a:xfrm>
          <a:off x="8105774" y="0"/>
          <a:ext cx="4676636" cy="1374287"/>
        </a:xfrm>
        <a:prstGeom prst="rect">
          <a:avLst/>
        </a:prstGeom>
      </xdr:spPr>
    </xdr:pic>
    <xdr:clientData/>
  </xdr:oneCellAnchor>
  <xdr:twoCellAnchor>
    <xdr:from>
      <xdr:col>1</xdr:col>
      <xdr:colOff>800098</xdr:colOff>
      <xdr:row>1</xdr:row>
      <xdr:rowOff>85724</xdr:rowOff>
    </xdr:from>
    <xdr:to>
      <xdr:col>3</xdr:col>
      <xdr:colOff>1723642</xdr:colOff>
      <xdr:row>1</xdr:row>
      <xdr:rowOff>333375</xdr:rowOff>
    </xdr:to>
    <xdr:sp macro="" textlink="">
      <xdr:nvSpPr>
        <xdr:cNvPr id="3" name="Pentagon 2">
          <a:hlinkClick xmlns:r="http://schemas.openxmlformats.org/officeDocument/2006/relationships" r:id="rId2"/>
          <a:extLst>
            <a:ext uri="{FF2B5EF4-FFF2-40B4-BE49-F238E27FC236}">
              <a16:creationId xmlns:a16="http://schemas.microsoft.com/office/drawing/2014/main" id="{154C4E24-196B-4E72-ABA6-68F8526A8DBD}"/>
            </a:ext>
          </a:extLst>
        </xdr:cNvPr>
        <xdr:cNvSpPr/>
      </xdr:nvSpPr>
      <xdr:spPr>
        <a:xfrm flipH="1">
          <a:off x="1219198" y="276224"/>
          <a:ext cx="1218819"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3</xdr:col>
      <xdr:colOff>1800225</xdr:colOff>
      <xdr:row>1</xdr:row>
      <xdr:rowOff>85725</xdr:rowOff>
    </xdr:from>
    <xdr:to>
      <xdr:col>10</xdr:col>
      <xdr:colOff>609219</xdr:colOff>
      <xdr:row>1</xdr:row>
      <xdr:rowOff>333376</xdr:rowOff>
    </xdr:to>
    <xdr:sp macro="" textlink="">
      <xdr:nvSpPr>
        <xdr:cNvPr id="5" name="Pentagon 4">
          <a:hlinkClick xmlns:r="http://schemas.openxmlformats.org/officeDocument/2006/relationships" r:id="rId3"/>
          <a:extLst>
            <a:ext uri="{FF2B5EF4-FFF2-40B4-BE49-F238E27FC236}">
              <a16:creationId xmlns:a16="http://schemas.microsoft.com/office/drawing/2014/main" id="{B3A7533D-0C41-4732-9682-8BF6DEAE6702}"/>
            </a:ext>
          </a:extLst>
        </xdr:cNvPr>
        <xdr:cNvSpPr/>
      </xdr:nvSpPr>
      <xdr:spPr>
        <a:xfrm>
          <a:off x="2438400" y="276225"/>
          <a:ext cx="4266819"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15876</xdr:colOff>
      <xdr:row>4</xdr:row>
      <xdr:rowOff>31750</xdr:rowOff>
    </xdr:from>
    <xdr:to>
      <xdr:col>2</xdr:col>
      <xdr:colOff>3937000</xdr:colOff>
      <xdr:row>4</xdr:row>
      <xdr:rowOff>381000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850AE389-DD7C-48A3-AFDE-3808CE068C8B}"/>
            </a:ext>
          </a:extLst>
        </xdr:cNvPr>
        <xdr:cNvSpPr/>
      </xdr:nvSpPr>
      <xdr:spPr>
        <a:xfrm>
          <a:off x="984251" y="1587500"/>
          <a:ext cx="3921124" cy="3492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15875</xdr:colOff>
      <xdr:row>4</xdr:row>
      <xdr:rowOff>31751</xdr:rowOff>
    </xdr:from>
    <xdr:to>
      <xdr:col>5</xdr:col>
      <xdr:colOff>920750</xdr:colOff>
      <xdr:row>4</xdr:row>
      <xdr:rowOff>396875</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756B7E21-3A91-438C-8A7A-72968AD01355}"/>
            </a:ext>
          </a:extLst>
        </xdr:cNvPr>
        <xdr:cNvSpPr/>
      </xdr:nvSpPr>
      <xdr:spPr>
        <a:xfrm>
          <a:off x="4953000" y="1587501"/>
          <a:ext cx="3762375" cy="36512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FOOD</a:t>
          </a:r>
          <a:r>
            <a:rPr lang="en-US" sz="1100" b="1" baseline="0">
              <a:solidFill>
                <a:srgbClr val="FFFF00"/>
              </a:solidFill>
            </a:rPr>
            <a:t> BUYING GUIDE</a:t>
          </a:r>
          <a:endParaRPr lang="en-US" sz="1100" b="1">
            <a:solidFill>
              <a:srgbClr val="FFFF00"/>
            </a:solidFill>
          </a:endParaRPr>
        </a:p>
      </xdr:txBody>
    </xdr:sp>
    <xdr:clientData/>
  </xdr:twoCellAnchor>
  <xdr:oneCellAnchor>
    <xdr:from>
      <xdr:col>12</xdr:col>
      <xdr:colOff>0</xdr:colOff>
      <xdr:row>0</xdr:row>
      <xdr:rowOff>0</xdr:rowOff>
    </xdr:from>
    <xdr:ext cx="1116623" cy="1374287"/>
    <xdr:pic>
      <xdr:nvPicPr>
        <xdr:cNvPr id="8" name="Picture 7">
          <a:extLst>
            <a:ext uri="{FF2B5EF4-FFF2-40B4-BE49-F238E27FC236}">
              <a16:creationId xmlns:a16="http://schemas.microsoft.com/office/drawing/2014/main" id="{9367B696-36C2-4614-B436-AAD1805614B9}"/>
            </a:ext>
          </a:extLst>
        </xdr:cNvPr>
        <xdr:cNvPicPr>
          <a:picLocks noChangeAspect="1"/>
        </xdr:cNvPicPr>
      </xdr:nvPicPr>
      <xdr:blipFill>
        <a:blip xmlns:r="http://schemas.openxmlformats.org/officeDocument/2006/relationships" r:embed="rId6"/>
        <a:stretch>
          <a:fillRect/>
        </a:stretch>
      </xdr:blipFill>
      <xdr:spPr>
        <a:xfrm>
          <a:off x="7315200" y="0"/>
          <a:ext cx="1116623" cy="1374287"/>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1E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E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E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E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16</xdr:col>
      <xdr:colOff>272142</xdr:colOff>
      <xdr:row>0</xdr:row>
      <xdr:rowOff>204107</xdr:rowOff>
    </xdr:from>
    <xdr:ext cx="5572317" cy="986253"/>
    <xdr:pic>
      <xdr:nvPicPr>
        <xdr:cNvPr id="9" name="Picture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5"/>
        <a:stretch>
          <a:fillRect/>
        </a:stretch>
      </xdr:blipFill>
      <xdr:spPr>
        <a:xfrm>
          <a:off x="10025742" y="194582"/>
          <a:ext cx="5572317" cy="986253"/>
        </a:xfrm>
        <a:prstGeom prst="rect">
          <a:avLst/>
        </a:prstGeom>
      </xdr:spPr>
    </xdr:pic>
    <xdr:clientData/>
  </xdr:oneCellAnchor>
  <xdr:twoCellAnchor>
    <xdr:from>
      <xdr:col>16</xdr:col>
      <xdr:colOff>619125</xdr:colOff>
      <xdr:row>13</xdr:row>
      <xdr:rowOff>158750</xdr:rowOff>
    </xdr:from>
    <xdr:to>
      <xdr:col>23</xdr:col>
      <xdr:colOff>272474</xdr:colOff>
      <xdr:row>14</xdr:row>
      <xdr:rowOff>254431</xdr:rowOff>
    </xdr:to>
    <xdr:sp macro="" textlink="">
      <xdr:nvSpPr>
        <xdr:cNvPr id="10" name="Rounded Rectangle 10">
          <a:hlinkClick xmlns:r="http://schemas.openxmlformats.org/officeDocument/2006/relationships" r:id="rId6"/>
          <a:extLst>
            <a:ext uri="{FF2B5EF4-FFF2-40B4-BE49-F238E27FC236}">
              <a16:creationId xmlns:a16="http://schemas.microsoft.com/office/drawing/2014/main" id="{5A5A683F-74E6-4148-98B0-735317D56B2A}"/>
            </a:ext>
          </a:extLst>
        </xdr:cNvPr>
        <xdr:cNvSpPr/>
      </xdr:nvSpPr>
      <xdr:spPr>
        <a:xfrm>
          <a:off x="14112875" y="4524375"/>
          <a:ext cx="5685849" cy="36555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1F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F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F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F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49068</xdr:colOff>
      <xdr:row>16</xdr:row>
      <xdr:rowOff>249381</xdr:rowOff>
    </xdr:from>
    <xdr:to>
      <xdr:col>12</xdr:col>
      <xdr:colOff>692728</xdr:colOff>
      <xdr:row>18</xdr:row>
      <xdr:rowOff>362960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F00-000007000000}"/>
            </a:ext>
          </a:extLst>
        </xdr:cNvPr>
        <xdr:cNvSpPr/>
      </xdr:nvSpPr>
      <xdr:spPr>
        <a:xfrm>
          <a:off x="1877868" y="6859731"/>
          <a:ext cx="6044335" cy="38027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16</xdr:row>
      <xdr:rowOff>207819</xdr:rowOff>
    </xdr:from>
    <xdr:to>
      <xdr:col>23</xdr:col>
      <xdr:colOff>762000</xdr:colOff>
      <xdr:row>18</xdr:row>
      <xdr:rowOff>346363</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1F00-000008000000}"/>
            </a:ext>
          </a:extLst>
        </xdr:cNvPr>
        <xdr:cNvSpPr/>
      </xdr:nvSpPr>
      <xdr:spPr>
        <a:xfrm>
          <a:off x="10598726" y="6856269"/>
          <a:ext cx="4031674" cy="38619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311727</xdr:colOff>
      <xdr:row>0</xdr:row>
      <xdr:rowOff>190500</xdr:rowOff>
    </xdr:from>
    <xdr:ext cx="6001560" cy="976357"/>
    <xdr:pic>
      <xdr:nvPicPr>
        <xdr:cNvPr id="9" name="Picture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7"/>
        <a:stretch>
          <a:fillRect/>
        </a:stretch>
      </xdr:blipFill>
      <xdr:spPr>
        <a:xfrm>
          <a:off x="10065327" y="190500"/>
          <a:ext cx="6001560" cy="976357"/>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20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0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0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0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16</xdr:col>
      <xdr:colOff>272142</xdr:colOff>
      <xdr:row>0</xdr:row>
      <xdr:rowOff>204107</xdr:rowOff>
    </xdr:from>
    <xdr:ext cx="5572317" cy="986253"/>
    <xdr:pic>
      <xdr:nvPicPr>
        <xdr:cNvPr id="9" name="Picture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5"/>
        <a:stretch>
          <a:fillRect/>
        </a:stretch>
      </xdr:blipFill>
      <xdr:spPr>
        <a:xfrm>
          <a:off x="10025742" y="194582"/>
          <a:ext cx="5572317" cy="986253"/>
        </a:xfrm>
        <a:prstGeom prst="rect">
          <a:avLst/>
        </a:prstGeom>
      </xdr:spPr>
    </xdr:pic>
    <xdr:clientData/>
  </xdr:oneCellAnchor>
  <xdr:twoCellAnchor>
    <xdr:from>
      <xdr:col>17</xdr:col>
      <xdr:colOff>63500</xdr:colOff>
      <xdr:row>17</xdr:row>
      <xdr:rowOff>174625</xdr:rowOff>
    </xdr:from>
    <xdr:to>
      <xdr:col>23</xdr:col>
      <xdr:colOff>462974</xdr:colOff>
      <xdr:row>19</xdr:row>
      <xdr:rowOff>431</xdr:rowOff>
    </xdr:to>
    <xdr:sp macro="" textlink="">
      <xdr:nvSpPr>
        <xdr:cNvPr id="10" name="Rounded Rectangle 10">
          <a:hlinkClick xmlns:r="http://schemas.openxmlformats.org/officeDocument/2006/relationships" r:id="rId6"/>
          <a:extLst>
            <a:ext uri="{FF2B5EF4-FFF2-40B4-BE49-F238E27FC236}">
              <a16:creationId xmlns:a16="http://schemas.microsoft.com/office/drawing/2014/main" id="{4DD63325-B7DE-4FC0-BFE0-7916AC78B9DE}"/>
            </a:ext>
          </a:extLst>
        </xdr:cNvPr>
        <xdr:cNvSpPr/>
      </xdr:nvSpPr>
      <xdr:spPr>
        <a:xfrm>
          <a:off x="14303375" y="5492750"/>
          <a:ext cx="5685849" cy="36555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21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1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1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1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49068</xdr:colOff>
      <xdr:row>20</xdr:row>
      <xdr:rowOff>249381</xdr:rowOff>
    </xdr:from>
    <xdr:to>
      <xdr:col>12</xdr:col>
      <xdr:colOff>692728</xdr:colOff>
      <xdr:row>22</xdr:row>
      <xdr:rowOff>362960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100-000007000000}"/>
            </a:ext>
          </a:extLst>
        </xdr:cNvPr>
        <xdr:cNvSpPr/>
      </xdr:nvSpPr>
      <xdr:spPr>
        <a:xfrm>
          <a:off x="1877868" y="6859731"/>
          <a:ext cx="6044335" cy="38027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20</xdr:row>
      <xdr:rowOff>207819</xdr:rowOff>
    </xdr:from>
    <xdr:to>
      <xdr:col>23</xdr:col>
      <xdr:colOff>762000</xdr:colOff>
      <xdr:row>22</xdr:row>
      <xdr:rowOff>346363</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2100-000008000000}"/>
            </a:ext>
          </a:extLst>
        </xdr:cNvPr>
        <xdr:cNvSpPr/>
      </xdr:nvSpPr>
      <xdr:spPr>
        <a:xfrm>
          <a:off x="10598726" y="6856269"/>
          <a:ext cx="4031674" cy="38619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294409</xdr:colOff>
      <xdr:row>0</xdr:row>
      <xdr:rowOff>138546</xdr:rowOff>
    </xdr:from>
    <xdr:ext cx="5966924" cy="976357"/>
    <xdr:pic>
      <xdr:nvPicPr>
        <xdr:cNvPr id="9" name="Picture 8">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7"/>
        <a:stretch>
          <a:fillRect/>
        </a:stretch>
      </xdr:blipFill>
      <xdr:spPr>
        <a:xfrm>
          <a:off x="10048009" y="138546"/>
          <a:ext cx="5966924" cy="976357"/>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22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2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2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2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22</xdr:row>
      <xdr:rowOff>254000</xdr:rowOff>
    </xdr:from>
    <xdr:to>
      <xdr:col>23</xdr:col>
      <xdr:colOff>240724</xdr:colOff>
      <xdr:row>22</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2200-000007000000}"/>
            </a:ext>
          </a:extLst>
        </xdr:cNvPr>
        <xdr:cNvSpPr/>
      </xdr:nvSpPr>
      <xdr:spPr>
        <a:xfrm>
          <a:off x="10505440" y="4208780"/>
          <a:ext cx="4106604" cy="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226218</xdr:colOff>
      <xdr:row>0</xdr:row>
      <xdr:rowOff>261937</xdr:rowOff>
    </xdr:from>
    <xdr:ext cx="2807607" cy="1018608"/>
    <xdr:pic>
      <xdr:nvPicPr>
        <xdr:cNvPr id="8" name="Picture 4">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23658" y="185737"/>
          <a:ext cx="2807607" cy="1018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440531</xdr:colOff>
      <xdr:row>0</xdr:row>
      <xdr:rowOff>333376</xdr:rowOff>
    </xdr:from>
    <xdr:ext cx="2846267" cy="893605"/>
    <xdr:pic>
      <xdr:nvPicPr>
        <xdr:cNvPr id="9" name="Picture 8">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7"/>
        <a:stretch>
          <a:fillRect/>
        </a:stretch>
      </xdr:blipFill>
      <xdr:spPr>
        <a:xfrm>
          <a:off x="12937331" y="180976"/>
          <a:ext cx="2846267" cy="893605"/>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2300-000003000000}"/>
            </a:ext>
            <a:ext uri="{147F2762-F138-4A5C-976F-8EAC2B608ADB}">
              <a16:predDERef xmlns:a16="http://schemas.microsoft.com/office/drawing/2014/main" pred="{3702BE54-BD09-4E7F-A613-8868C67B85E2}"/>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300-000004000000}"/>
            </a:ext>
            <a:ext uri="{147F2762-F138-4A5C-976F-8EAC2B608ADB}">
              <a16:predDERef xmlns:a16="http://schemas.microsoft.com/office/drawing/2014/main" pred="{F98907AE-8A89-484E-B8AE-45F48F60C965}"/>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300-000005000000}"/>
            </a:ext>
            <a:ext uri="{147F2762-F138-4A5C-976F-8EAC2B608ADB}">
              <a16:predDERef xmlns:a16="http://schemas.microsoft.com/office/drawing/2014/main" pred="{62111F0E-BC44-4C90-8401-AD5994B1D7F8}"/>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300-000006000000}"/>
            </a:ext>
            <a:ext uri="{147F2762-F138-4A5C-976F-8EAC2B608ADB}">
              <a16:predDERef xmlns:a16="http://schemas.microsoft.com/office/drawing/2014/main" pred="{AAED01F5-A938-4782-92EA-8BC87FAEB6FB}"/>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34</xdr:row>
      <xdr:rowOff>238125</xdr:rowOff>
    </xdr:from>
    <xdr:to>
      <xdr:col>17</xdr:col>
      <xdr:colOff>0</xdr:colOff>
      <xdr:row>35</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300-000007000000}"/>
            </a:ext>
            <a:ext uri="{147F2762-F138-4A5C-976F-8EAC2B608ADB}">
              <a16:predDERef xmlns:a16="http://schemas.microsoft.com/office/drawing/2014/main" pred="{66B18B88-6E94-4930-9235-2FD044EBD4B3}"/>
            </a:ext>
          </a:extLst>
        </xdr:cNvPr>
        <xdr:cNvSpPr/>
      </xdr:nvSpPr>
      <xdr:spPr>
        <a:xfrm>
          <a:off x="3041649" y="6667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33</xdr:row>
      <xdr:rowOff>182563</xdr:rowOff>
    </xdr:from>
    <xdr:to>
      <xdr:col>23</xdr:col>
      <xdr:colOff>753053</xdr:colOff>
      <xdr:row>35</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2300-000008000000}"/>
            </a:ext>
            <a:ext uri="{147F2762-F138-4A5C-976F-8EAC2B608ADB}">
              <a16:predDERef xmlns:a16="http://schemas.microsoft.com/office/drawing/2014/main" pred="{10628FFF-534F-4433-9292-CCC86604B2AA}"/>
            </a:ext>
          </a:extLst>
        </xdr:cNvPr>
        <xdr:cNvSpPr/>
      </xdr:nvSpPr>
      <xdr:spPr>
        <a:xfrm>
          <a:off x="10601325" y="646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416719</xdr:colOff>
      <xdr:row>0</xdr:row>
      <xdr:rowOff>166688</xdr:rowOff>
    </xdr:from>
    <xdr:ext cx="2712357" cy="1011464"/>
    <xdr:pic>
      <xdr:nvPicPr>
        <xdr:cNvPr id="9" name="Picture 4">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170319" y="166688"/>
          <a:ext cx="2712357" cy="1011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166687</xdr:colOff>
      <xdr:row>0</xdr:row>
      <xdr:rowOff>261938</xdr:rowOff>
    </xdr:from>
    <xdr:ext cx="2774830" cy="886461"/>
    <xdr:pic>
      <xdr:nvPicPr>
        <xdr:cNvPr id="10" name="Picture 9">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8"/>
        <a:stretch>
          <a:fillRect/>
        </a:stretch>
      </xdr:blipFill>
      <xdr:spPr>
        <a:xfrm>
          <a:off x="12358687" y="185738"/>
          <a:ext cx="2774830" cy="886461"/>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2400-000003000000}"/>
            </a:ext>
            <a:ext uri="{147F2762-F138-4A5C-976F-8EAC2B608ADB}">
              <a16:predDERef xmlns:a16="http://schemas.microsoft.com/office/drawing/2014/main" pred="{AE959F88-4B4C-4741-9C55-52D705FD5BFE}"/>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400-000004000000}"/>
            </a:ext>
            <a:ext uri="{147F2762-F138-4A5C-976F-8EAC2B608ADB}">
              <a16:predDERef xmlns:a16="http://schemas.microsoft.com/office/drawing/2014/main" pred="{D833C35D-9FFC-45E6-925A-6CACB81FD7E1}"/>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400-000005000000}"/>
            </a:ext>
            <a:ext uri="{147F2762-F138-4A5C-976F-8EAC2B608ADB}">
              <a16:predDERef xmlns:a16="http://schemas.microsoft.com/office/drawing/2014/main" pred="{A1B81CC7-E834-4547-8CB5-24788DAA75C1}"/>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400-000006000000}"/>
            </a:ext>
            <a:ext uri="{147F2762-F138-4A5C-976F-8EAC2B608ADB}">
              <a16:predDERef xmlns:a16="http://schemas.microsoft.com/office/drawing/2014/main" pred="{F3F241B8-751A-43C8-AD5C-F5D7C26C33C2}"/>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19</xdr:row>
      <xdr:rowOff>254000</xdr:rowOff>
    </xdr:from>
    <xdr:to>
      <xdr:col>23</xdr:col>
      <xdr:colOff>240724</xdr:colOff>
      <xdr:row>19</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2400-000007000000}"/>
            </a:ext>
            <a:ext uri="{147F2762-F138-4A5C-976F-8EAC2B608ADB}">
              <a16:predDERef xmlns:a16="http://schemas.microsoft.com/office/drawing/2014/main" pred="{D5934E20-F913-4672-9458-9EFB66967961}"/>
            </a:ext>
          </a:extLst>
        </xdr:cNvPr>
        <xdr:cNvSpPr/>
      </xdr:nvSpPr>
      <xdr:spPr>
        <a:xfrm>
          <a:off x="10261600" y="38068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321469</xdr:colOff>
      <xdr:row>0</xdr:row>
      <xdr:rowOff>261937</xdr:rowOff>
    </xdr:from>
    <xdr:ext cx="2712357" cy="1011464"/>
    <xdr:pic>
      <xdr:nvPicPr>
        <xdr:cNvPr id="8" name="Picture 4">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75069" y="195262"/>
          <a:ext cx="2712357" cy="1011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464344</xdr:colOff>
      <xdr:row>0</xdr:row>
      <xdr:rowOff>357187</xdr:rowOff>
    </xdr:from>
    <xdr:ext cx="2774830" cy="886461"/>
    <xdr:pic>
      <xdr:nvPicPr>
        <xdr:cNvPr id="9" name="Picture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7"/>
        <a:stretch>
          <a:fillRect/>
        </a:stretch>
      </xdr:blipFill>
      <xdr:spPr>
        <a:xfrm>
          <a:off x="12656344" y="195262"/>
          <a:ext cx="2774830" cy="886461"/>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25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5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5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5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44</xdr:row>
      <xdr:rowOff>9525</xdr:rowOff>
    </xdr:from>
    <xdr:to>
      <xdr:col>17</xdr:col>
      <xdr:colOff>0</xdr:colOff>
      <xdr:row>45</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500-000007000000}"/>
            </a:ext>
          </a:extLst>
        </xdr:cNvPr>
        <xdr:cNvSpPr/>
      </xdr:nvSpPr>
      <xdr:spPr>
        <a:xfrm>
          <a:off x="6032499" y="14630400"/>
          <a:ext cx="9477376" cy="30003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43</xdr:row>
      <xdr:rowOff>182563</xdr:rowOff>
    </xdr:from>
    <xdr:to>
      <xdr:col>23</xdr:col>
      <xdr:colOff>753053</xdr:colOff>
      <xdr:row>45</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2500-000008000000}"/>
            </a:ext>
          </a:extLst>
        </xdr:cNvPr>
        <xdr:cNvSpPr/>
      </xdr:nvSpPr>
      <xdr:spPr>
        <a:xfrm>
          <a:off x="10601325" y="8755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357187</xdr:colOff>
      <xdr:row>0</xdr:row>
      <xdr:rowOff>154781</xdr:rowOff>
    </xdr:from>
    <xdr:ext cx="2712357" cy="1011464"/>
    <xdr:pic>
      <xdr:nvPicPr>
        <xdr:cNvPr id="9" name="Picture 4">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110787" y="154781"/>
          <a:ext cx="2712357" cy="1011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107155</xdr:colOff>
      <xdr:row>0</xdr:row>
      <xdr:rowOff>250031</xdr:rowOff>
    </xdr:from>
    <xdr:ext cx="2774830" cy="886461"/>
    <xdr:pic>
      <xdr:nvPicPr>
        <xdr:cNvPr id="10" name="Picture 9">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8"/>
        <a:stretch>
          <a:fillRect/>
        </a:stretch>
      </xdr:blipFill>
      <xdr:spPr>
        <a:xfrm>
          <a:off x="12299155" y="192881"/>
          <a:ext cx="2774830" cy="886461"/>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2600-000003000000}"/>
            </a:ext>
            <a:ext uri="{147F2762-F138-4A5C-976F-8EAC2B608ADB}">
              <a16:predDERef xmlns:a16="http://schemas.microsoft.com/office/drawing/2014/main" pred="{3A86E4A1-400E-44DB-98F8-09C984E8EA6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600-000004000000}"/>
            </a:ext>
            <a:ext uri="{147F2762-F138-4A5C-976F-8EAC2B608ADB}">
              <a16:predDERef xmlns:a16="http://schemas.microsoft.com/office/drawing/2014/main" pred="{D7E9076A-BB6F-40A8-A336-D0871213F66A}"/>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600-000005000000}"/>
            </a:ext>
            <a:ext uri="{147F2762-F138-4A5C-976F-8EAC2B608ADB}">
              <a16:predDERef xmlns:a16="http://schemas.microsoft.com/office/drawing/2014/main" pred="{CAF8361E-C26F-4B4C-BE87-645A795E3E8D}"/>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600-000006000000}"/>
            </a:ext>
            <a:ext uri="{147F2762-F138-4A5C-976F-8EAC2B608ADB}">
              <a16:predDERef xmlns:a16="http://schemas.microsoft.com/office/drawing/2014/main" pred="{D40D7591-92D6-4B7C-A51D-1D6ABFEC70E4}"/>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14</xdr:row>
      <xdr:rowOff>254000</xdr:rowOff>
    </xdr:from>
    <xdr:to>
      <xdr:col>23</xdr:col>
      <xdr:colOff>240724</xdr:colOff>
      <xdr:row>14</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2600-000007000000}"/>
            </a:ext>
            <a:ext uri="{147F2762-F138-4A5C-976F-8EAC2B608ADB}">
              <a16:predDERef xmlns:a16="http://schemas.microsoft.com/office/drawing/2014/main" pred="{4C9BB432-B0FB-49A6-9F4A-4F43B3269664}"/>
            </a:ext>
          </a:extLst>
        </xdr:cNvPr>
        <xdr:cNvSpPr/>
      </xdr:nvSpPr>
      <xdr:spPr>
        <a:xfrm>
          <a:off x="10261600" y="2854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190500</xdr:colOff>
      <xdr:row>0</xdr:row>
      <xdr:rowOff>261938</xdr:rowOff>
    </xdr:from>
    <xdr:ext cx="2712357" cy="1011464"/>
    <xdr:pic>
      <xdr:nvPicPr>
        <xdr:cNvPr id="8" name="Picture 4">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944100" y="185738"/>
          <a:ext cx="2712357" cy="1011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464344</xdr:colOff>
      <xdr:row>0</xdr:row>
      <xdr:rowOff>345281</xdr:rowOff>
    </xdr:from>
    <xdr:ext cx="2774830" cy="886461"/>
    <xdr:pic>
      <xdr:nvPicPr>
        <xdr:cNvPr id="9" name="Picture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7"/>
        <a:stretch>
          <a:fillRect/>
        </a:stretch>
      </xdr:blipFill>
      <xdr:spPr>
        <a:xfrm>
          <a:off x="12656344" y="192881"/>
          <a:ext cx="2774830" cy="886461"/>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2700-000003000000}"/>
            </a:ext>
            <a:ext uri="{147F2762-F138-4A5C-976F-8EAC2B608ADB}">
              <a16:predDERef xmlns:a16="http://schemas.microsoft.com/office/drawing/2014/main" pred="{872800B3-BBB5-416F-93EE-CC32B569175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700-000004000000}"/>
            </a:ext>
            <a:ext uri="{147F2762-F138-4A5C-976F-8EAC2B608ADB}">
              <a16:predDERef xmlns:a16="http://schemas.microsoft.com/office/drawing/2014/main" pred="{2CEEA8EE-04F1-4B39-A67C-5F110FECEAB8}"/>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700-000005000000}"/>
            </a:ext>
            <a:ext uri="{147F2762-F138-4A5C-976F-8EAC2B608ADB}">
              <a16:predDERef xmlns:a16="http://schemas.microsoft.com/office/drawing/2014/main" pred="{BD727F73-97BB-44E7-9125-6E564FEC5F7D}"/>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700-000006000000}"/>
            </a:ext>
            <a:ext uri="{147F2762-F138-4A5C-976F-8EAC2B608ADB}">
              <a16:predDERef xmlns:a16="http://schemas.microsoft.com/office/drawing/2014/main" pred="{D72C548E-EFBF-48BE-853B-5E5BFF88000F}"/>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22</xdr:row>
      <xdr:rowOff>238125</xdr:rowOff>
    </xdr:from>
    <xdr:to>
      <xdr:col>17</xdr:col>
      <xdr:colOff>0</xdr:colOff>
      <xdr:row>23</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700-000007000000}"/>
            </a:ext>
            <a:ext uri="{147F2762-F138-4A5C-976F-8EAC2B608ADB}">
              <a16:predDERef xmlns:a16="http://schemas.microsoft.com/office/drawing/2014/main" pred="{73F360CC-C081-41E5-B00B-6E9F2BBEEE10}"/>
            </a:ext>
          </a:extLst>
        </xdr:cNvPr>
        <xdr:cNvSpPr/>
      </xdr:nvSpPr>
      <xdr:spPr>
        <a:xfrm>
          <a:off x="3041649" y="4381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21</xdr:row>
      <xdr:rowOff>182563</xdr:rowOff>
    </xdr:from>
    <xdr:to>
      <xdr:col>23</xdr:col>
      <xdr:colOff>753053</xdr:colOff>
      <xdr:row>23</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2700-000008000000}"/>
            </a:ext>
            <a:ext uri="{147F2762-F138-4A5C-976F-8EAC2B608ADB}">
              <a16:predDERef xmlns:a16="http://schemas.microsoft.com/office/drawing/2014/main" pred="{BFC20517-AEBB-4D22-AD83-CC862C28D2AC}"/>
            </a:ext>
          </a:extLst>
        </xdr:cNvPr>
        <xdr:cNvSpPr/>
      </xdr:nvSpPr>
      <xdr:spPr>
        <a:xfrm>
          <a:off x="10601325" y="4183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369094</xdr:colOff>
      <xdr:row>0</xdr:row>
      <xdr:rowOff>166687</xdr:rowOff>
    </xdr:from>
    <xdr:ext cx="2712357" cy="1011464"/>
    <xdr:pic>
      <xdr:nvPicPr>
        <xdr:cNvPr id="9" name="Picture 4">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122694" y="166687"/>
          <a:ext cx="2712357" cy="1011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119062</xdr:colOff>
      <xdr:row>0</xdr:row>
      <xdr:rowOff>261937</xdr:rowOff>
    </xdr:from>
    <xdr:ext cx="2774830" cy="886461"/>
    <xdr:pic>
      <xdr:nvPicPr>
        <xdr:cNvPr id="10" name="Picture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2311062" y="195262"/>
          <a:ext cx="2774830" cy="88646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15</xdr:col>
      <xdr:colOff>130628</xdr:colOff>
      <xdr:row>0</xdr:row>
      <xdr:rowOff>228600</xdr:rowOff>
    </xdr:from>
    <xdr:ext cx="2409826" cy="1810478"/>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274628" y="182880"/>
          <a:ext cx="2409826" cy="1810478"/>
        </a:xfrm>
        <a:prstGeom prst="rect">
          <a:avLst/>
        </a:prstGeom>
      </xdr:spPr>
    </xdr:pic>
    <xdr:clientData/>
  </xdr:oneCellAnchor>
  <xdr:twoCellAnchor>
    <xdr:from>
      <xdr:col>0</xdr:col>
      <xdr:colOff>800098</xdr:colOff>
      <xdr:row>1</xdr:row>
      <xdr:rowOff>85724</xdr:rowOff>
    </xdr:from>
    <xdr:to>
      <xdr:col>2</xdr:col>
      <xdr:colOff>1723642</xdr:colOff>
      <xdr:row>1</xdr:row>
      <xdr:rowOff>333375</xdr:rowOff>
    </xdr:to>
    <xdr:sp macro="" textlink="">
      <xdr:nvSpPr>
        <xdr:cNvPr id="3" name="Pentagon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flipH="1">
          <a:off x="609598" y="268604"/>
          <a:ext cx="122072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0</xdr:col>
      <xdr:colOff>76200</xdr:colOff>
      <xdr:row>0</xdr:row>
      <xdr:rowOff>23813</xdr:rowOff>
    </xdr:from>
    <xdr:to>
      <xdr:col>11</xdr:col>
      <xdr:colOff>9525</xdr:colOff>
      <xdr:row>0</xdr:row>
      <xdr:rowOff>538163</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76200" y="23813"/>
          <a:ext cx="11526611"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baseline="0">
              <a:solidFill>
                <a:schemeClr val="bg1"/>
              </a:solidFill>
            </a:rPr>
            <a:t>DoD FRESH PROGRAM ORDER FORM</a:t>
          </a:r>
          <a:endParaRPr lang="en-US" sz="4400" b="1">
            <a:solidFill>
              <a:schemeClr val="bg1"/>
            </a:solidFill>
          </a:endParaRPr>
        </a:p>
      </xdr:txBody>
    </xdr:sp>
    <xdr:clientData/>
  </xdr:twoCellAnchor>
  <xdr:twoCellAnchor>
    <xdr:from>
      <xdr:col>2</xdr:col>
      <xdr:colOff>1800225</xdr:colOff>
      <xdr:row>1</xdr:row>
      <xdr:rowOff>85725</xdr:rowOff>
    </xdr:from>
    <xdr:to>
      <xdr:col>9</xdr:col>
      <xdr:colOff>609219</xdr:colOff>
      <xdr:row>1</xdr:row>
      <xdr:rowOff>333376</xdr:rowOff>
    </xdr:to>
    <xdr:sp macro="" textlink="">
      <xdr:nvSpPr>
        <xdr:cNvPr id="5" name="Pentagon 4">
          <a:hlinkClick xmlns:r="http://schemas.openxmlformats.org/officeDocument/2006/relationships" r:id="rId3"/>
          <a:extLst>
            <a:ext uri="{FF2B5EF4-FFF2-40B4-BE49-F238E27FC236}">
              <a16:creationId xmlns:a16="http://schemas.microsoft.com/office/drawing/2014/main" id="{00000000-0008-0000-0400-000005000000}"/>
            </a:ext>
          </a:extLst>
        </xdr:cNvPr>
        <xdr:cNvSpPr/>
      </xdr:nvSpPr>
      <xdr:spPr>
        <a:xfrm>
          <a:off x="1830705" y="268605"/>
          <a:ext cx="426491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1</xdr:col>
      <xdr:colOff>136072</xdr:colOff>
      <xdr:row>4</xdr:row>
      <xdr:rowOff>34018</xdr:rowOff>
    </xdr:from>
    <xdr:to>
      <xdr:col>1</xdr:col>
      <xdr:colOff>2769109</xdr:colOff>
      <xdr:row>5</xdr:row>
      <xdr:rowOff>13606</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400-000006000000}"/>
            </a:ext>
          </a:extLst>
        </xdr:cNvPr>
        <xdr:cNvSpPr/>
      </xdr:nvSpPr>
      <xdr:spPr>
        <a:xfrm>
          <a:off x="925286" y="2728232"/>
          <a:ext cx="2633037" cy="319767"/>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DoD</a:t>
          </a:r>
          <a:r>
            <a:rPr lang="en-US" sz="1100" b="1" baseline="0">
              <a:solidFill>
                <a:srgbClr val="FFFF00"/>
              </a:solidFill>
            </a:rPr>
            <a:t> Fresh Program Information</a:t>
          </a:r>
          <a:endParaRPr lang="en-US" sz="1100" b="1">
            <a:solidFill>
              <a:srgbClr val="FFFF00"/>
            </a:solidFill>
          </a:endParaRPr>
        </a:p>
      </xdr:txBody>
    </xdr:sp>
    <xdr:clientData/>
  </xdr:twoCellAnchor>
  <xdr:oneCellAnchor>
    <xdr:from>
      <xdr:col>11</xdr:col>
      <xdr:colOff>533400</xdr:colOff>
      <xdr:row>0</xdr:row>
      <xdr:rowOff>38100</xdr:rowOff>
    </xdr:from>
    <xdr:ext cx="1743076" cy="2258500"/>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12126686" y="38100"/>
          <a:ext cx="1743076" cy="2258500"/>
        </a:xfrm>
        <a:prstGeom prst="rect">
          <a:avLst/>
        </a:prstGeom>
      </xdr:spPr>
    </xdr:pic>
    <xdr:clientData/>
  </xdr:oneCellAnchor>
  <xdr:twoCellAnchor>
    <xdr:from>
      <xdr:col>2</xdr:col>
      <xdr:colOff>95250</xdr:colOff>
      <xdr:row>4</xdr:row>
      <xdr:rowOff>40821</xdr:rowOff>
    </xdr:from>
    <xdr:to>
      <xdr:col>4</xdr:col>
      <xdr:colOff>517071</xdr:colOff>
      <xdr:row>5</xdr:row>
      <xdr:rowOff>13607</xdr:rowOff>
    </xdr:to>
    <xdr:sp macro="" textlink="">
      <xdr:nvSpPr>
        <xdr:cNvPr id="9" name="Rounded Rectangle 6">
          <a:hlinkClick xmlns:r="http://schemas.openxmlformats.org/officeDocument/2006/relationships" r:id="rId6"/>
          <a:extLst>
            <a:ext uri="{FF2B5EF4-FFF2-40B4-BE49-F238E27FC236}">
              <a16:creationId xmlns:a16="http://schemas.microsoft.com/office/drawing/2014/main" id="{45A1BE43-B86D-435F-8835-EBE135C5947C}"/>
            </a:ext>
          </a:extLst>
        </xdr:cNvPr>
        <xdr:cNvSpPr/>
      </xdr:nvSpPr>
      <xdr:spPr>
        <a:xfrm>
          <a:off x="3660321" y="2735035"/>
          <a:ext cx="4354286" cy="31296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FOOD</a:t>
          </a:r>
          <a:r>
            <a:rPr lang="en-US" sz="1100" b="1" baseline="0">
              <a:solidFill>
                <a:srgbClr val="FFFF00"/>
              </a:solidFill>
            </a:rPr>
            <a:t> BUYING GUIDE</a:t>
          </a:r>
          <a:endParaRPr lang="en-US" sz="1100" b="1">
            <a:solidFill>
              <a:srgbClr val="FFFF00"/>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2800-000003000000}"/>
            </a:ext>
            <a:ext uri="{147F2762-F138-4A5C-976F-8EAC2B608ADB}">
              <a16:predDERef xmlns:a16="http://schemas.microsoft.com/office/drawing/2014/main" pred="{BC21A153-FF90-432F-8461-F76F0A6A75D5}"/>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800-000004000000}"/>
            </a:ext>
            <a:ext uri="{147F2762-F138-4A5C-976F-8EAC2B608ADB}">
              <a16:predDERef xmlns:a16="http://schemas.microsoft.com/office/drawing/2014/main" pred="{93706AA5-E8FC-4DD9-8240-4D12C9CCD273}"/>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800-000005000000}"/>
            </a:ext>
            <a:ext uri="{147F2762-F138-4A5C-976F-8EAC2B608ADB}">
              <a16:predDERef xmlns:a16="http://schemas.microsoft.com/office/drawing/2014/main" pred="{1C178C78-A0CD-4FE8-AF8E-5E70BA03CF61}"/>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800-000006000000}"/>
            </a:ext>
            <a:ext uri="{147F2762-F138-4A5C-976F-8EAC2B608ADB}">
              <a16:predDERef xmlns:a16="http://schemas.microsoft.com/office/drawing/2014/main" pred="{DA245115-3013-4A94-AB4F-DAC6A1CC0856}"/>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12</xdr:row>
      <xdr:rowOff>254000</xdr:rowOff>
    </xdr:from>
    <xdr:to>
      <xdr:col>23</xdr:col>
      <xdr:colOff>240724</xdr:colOff>
      <xdr:row>12</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2800-000007000000}"/>
            </a:ext>
            <a:ext uri="{147F2762-F138-4A5C-976F-8EAC2B608ADB}">
              <a16:predDERef xmlns:a16="http://schemas.microsoft.com/office/drawing/2014/main" pred="{C48DD774-11A0-48F8-85B8-810C862FC59A}"/>
            </a:ext>
          </a:extLst>
        </xdr:cNvPr>
        <xdr:cNvSpPr/>
      </xdr:nvSpPr>
      <xdr:spPr>
        <a:xfrm>
          <a:off x="10261600" y="2473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250031</xdr:colOff>
      <xdr:row>0</xdr:row>
      <xdr:rowOff>226218</xdr:rowOff>
    </xdr:from>
    <xdr:ext cx="2712357" cy="1011464"/>
    <xdr:pic>
      <xdr:nvPicPr>
        <xdr:cNvPr id="8" name="Picture 4">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03631" y="188118"/>
          <a:ext cx="2712357" cy="1011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511969</xdr:colOff>
      <xdr:row>0</xdr:row>
      <xdr:rowOff>309562</xdr:rowOff>
    </xdr:from>
    <xdr:ext cx="2774830" cy="886461"/>
    <xdr:pic>
      <xdr:nvPicPr>
        <xdr:cNvPr id="9" name="Picture 8">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7"/>
        <a:stretch>
          <a:fillRect/>
        </a:stretch>
      </xdr:blipFill>
      <xdr:spPr>
        <a:xfrm>
          <a:off x="12703969" y="195262"/>
          <a:ext cx="2774830" cy="886461"/>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2900-000003000000}"/>
            </a:ext>
            <a:ext uri="{147F2762-F138-4A5C-976F-8EAC2B608ADB}">
              <a16:predDERef xmlns:a16="http://schemas.microsoft.com/office/drawing/2014/main" pred="{BB1CAC9E-F614-492F-AEE1-0F30C40D383A}"/>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900-000004000000}"/>
            </a:ext>
            <a:ext uri="{147F2762-F138-4A5C-976F-8EAC2B608ADB}">
              <a16:predDERef xmlns:a16="http://schemas.microsoft.com/office/drawing/2014/main" pred="{7FD4B557-35CD-4AD3-95CB-B83503D54B74}"/>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900-000005000000}"/>
            </a:ext>
            <a:ext uri="{147F2762-F138-4A5C-976F-8EAC2B608ADB}">
              <a16:predDERef xmlns:a16="http://schemas.microsoft.com/office/drawing/2014/main" pred="{7D2098DF-2CDA-4D50-AF65-C231617CD7A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900-000006000000}"/>
            </a:ext>
            <a:ext uri="{147F2762-F138-4A5C-976F-8EAC2B608ADB}">
              <a16:predDERef xmlns:a16="http://schemas.microsoft.com/office/drawing/2014/main" pred="{6525F385-688F-41A3-AF18-988D04D747F9}"/>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19</xdr:row>
      <xdr:rowOff>238125</xdr:rowOff>
    </xdr:from>
    <xdr:to>
      <xdr:col>17</xdr:col>
      <xdr:colOff>0</xdr:colOff>
      <xdr:row>20</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900-000007000000}"/>
            </a:ext>
            <a:ext uri="{147F2762-F138-4A5C-976F-8EAC2B608ADB}">
              <a16:predDERef xmlns:a16="http://schemas.microsoft.com/office/drawing/2014/main" pred="{1EC1A877-0611-460E-8CAF-9847D794F85D}"/>
            </a:ext>
          </a:extLst>
        </xdr:cNvPr>
        <xdr:cNvSpPr/>
      </xdr:nvSpPr>
      <xdr:spPr>
        <a:xfrm>
          <a:off x="3041649" y="38100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18</xdr:row>
      <xdr:rowOff>182563</xdr:rowOff>
    </xdr:from>
    <xdr:to>
      <xdr:col>23</xdr:col>
      <xdr:colOff>753053</xdr:colOff>
      <xdr:row>20</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2900-000008000000}"/>
            </a:ext>
            <a:ext uri="{147F2762-F138-4A5C-976F-8EAC2B608ADB}">
              <a16:predDERef xmlns:a16="http://schemas.microsoft.com/office/drawing/2014/main" pred="{928AB49B-5875-4221-88C1-38BB45D87EC5}"/>
            </a:ext>
          </a:extLst>
        </xdr:cNvPr>
        <xdr:cNvSpPr/>
      </xdr:nvSpPr>
      <xdr:spPr>
        <a:xfrm>
          <a:off x="10601325" y="36115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369093</xdr:colOff>
      <xdr:row>0</xdr:row>
      <xdr:rowOff>178593</xdr:rowOff>
    </xdr:from>
    <xdr:ext cx="2712357" cy="1011464"/>
    <xdr:pic>
      <xdr:nvPicPr>
        <xdr:cNvPr id="9" name="Picture 4">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122693" y="178593"/>
          <a:ext cx="2712357" cy="1011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119061</xdr:colOff>
      <xdr:row>0</xdr:row>
      <xdr:rowOff>273843</xdr:rowOff>
    </xdr:from>
    <xdr:ext cx="2774830" cy="886461"/>
    <xdr:pic>
      <xdr:nvPicPr>
        <xdr:cNvPr id="10" name="Picture 9">
          <a:extLst>
            <a:ext uri="{FF2B5EF4-FFF2-40B4-BE49-F238E27FC236}">
              <a16:creationId xmlns:a16="http://schemas.microsoft.com/office/drawing/2014/main" id="{00000000-0008-0000-2900-00000A000000}"/>
            </a:ext>
          </a:extLst>
        </xdr:cNvPr>
        <xdr:cNvPicPr>
          <a:picLocks noChangeAspect="1"/>
        </xdr:cNvPicPr>
      </xdr:nvPicPr>
      <xdr:blipFill>
        <a:blip xmlns:r="http://schemas.openxmlformats.org/officeDocument/2006/relationships" r:embed="rId8"/>
        <a:stretch>
          <a:fillRect/>
        </a:stretch>
      </xdr:blipFill>
      <xdr:spPr>
        <a:xfrm>
          <a:off x="12311061" y="188118"/>
          <a:ext cx="2774830" cy="886461"/>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2A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A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A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A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34</xdr:row>
      <xdr:rowOff>238125</xdr:rowOff>
    </xdr:from>
    <xdr:to>
      <xdr:col>17</xdr:col>
      <xdr:colOff>0</xdr:colOff>
      <xdr:row>35</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A00-000007000000}"/>
            </a:ext>
          </a:extLst>
        </xdr:cNvPr>
        <xdr:cNvSpPr/>
      </xdr:nvSpPr>
      <xdr:spPr>
        <a:xfrm>
          <a:off x="3041649" y="6667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33</xdr:row>
      <xdr:rowOff>182563</xdr:rowOff>
    </xdr:from>
    <xdr:to>
      <xdr:col>23</xdr:col>
      <xdr:colOff>753053</xdr:colOff>
      <xdr:row>35</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2A00-000008000000}"/>
            </a:ext>
          </a:extLst>
        </xdr:cNvPr>
        <xdr:cNvSpPr/>
      </xdr:nvSpPr>
      <xdr:spPr>
        <a:xfrm>
          <a:off x="10601325" y="646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476250</xdr:colOff>
      <xdr:row>0</xdr:row>
      <xdr:rowOff>47624</xdr:rowOff>
    </xdr:from>
    <xdr:ext cx="2159000" cy="1240791"/>
    <xdr:pic>
      <xdr:nvPicPr>
        <xdr:cNvPr id="9" name="Picture 8">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29850" y="47624"/>
          <a:ext cx="2159000" cy="1240791"/>
        </a:xfrm>
        <a:prstGeom prst="rect">
          <a:avLst/>
        </a:prstGeom>
      </xdr:spPr>
    </xdr:pic>
    <xdr:clientData/>
  </xdr:oneCellAnchor>
  <xdr:oneCellAnchor>
    <xdr:from>
      <xdr:col>19</xdr:col>
      <xdr:colOff>841376</xdr:colOff>
      <xdr:row>0</xdr:row>
      <xdr:rowOff>317500</xdr:rowOff>
    </xdr:from>
    <xdr:ext cx="2187290" cy="523875"/>
    <xdr:pic>
      <xdr:nvPicPr>
        <xdr:cNvPr id="10" name="Picture 9" descr="Waypoint">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195176" y="193675"/>
          <a:ext cx="2187290"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3.xml><?xml version="1.0" encoding="utf-8"?>
<xdr:wsDr xmlns:xdr="http://schemas.openxmlformats.org/drawingml/2006/spreadsheetDrawing" xmlns:a="http://schemas.openxmlformats.org/drawingml/2006/main">
  <xdr:twoCellAnchor>
    <xdr:from>
      <xdr:col>1</xdr:col>
      <xdr:colOff>835818</xdr:colOff>
      <xdr:row>1</xdr:row>
      <xdr:rowOff>61912</xdr:rowOff>
    </xdr:from>
    <xdr:to>
      <xdr:col>6</xdr:col>
      <xdr:colOff>254793</xdr:colOff>
      <xdr:row>1</xdr:row>
      <xdr:rowOff>309563</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flipH="1">
          <a:off x="1216818" y="252412"/>
          <a:ext cx="2695575" cy="12382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2B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483393</xdr:colOff>
      <xdr:row>1</xdr:row>
      <xdr:rowOff>61912</xdr:rowOff>
    </xdr:from>
    <xdr:to>
      <xdr:col>14</xdr:col>
      <xdr:colOff>683037</xdr:colOff>
      <xdr:row>1</xdr:row>
      <xdr:rowOff>309563</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B00-000004000000}"/>
            </a:ext>
          </a:extLst>
        </xdr:cNvPr>
        <xdr:cNvSpPr/>
      </xdr:nvSpPr>
      <xdr:spPr>
        <a:xfrm>
          <a:off x="4140993" y="252412"/>
          <a:ext cx="5000244" cy="12382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B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B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26</xdr:row>
      <xdr:rowOff>254000</xdr:rowOff>
    </xdr:from>
    <xdr:to>
      <xdr:col>23</xdr:col>
      <xdr:colOff>240724</xdr:colOff>
      <xdr:row>26</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2B00-000007000000}"/>
            </a:ext>
          </a:extLst>
        </xdr:cNvPr>
        <xdr:cNvSpPr/>
      </xdr:nvSpPr>
      <xdr:spPr>
        <a:xfrm>
          <a:off x="10261600" y="5140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333376</xdr:colOff>
      <xdr:row>0</xdr:row>
      <xdr:rowOff>95249</xdr:rowOff>
    </xdr:from>
    <xdr:ext cx="2000250" cy="1345407"/>
    <xdr:pic>
      <xdr:nvPicPr>
        <xdr:cNvPr id="8" name="Picture 7">
          <a:extLst>
            <a:ext uri="{FF2B5EF4-FFF2-40B4-BE49-F238E27FC236}">
              <a16:creationId xmlns:a16="http://schemas.microsoft.com/office/drawing/2014/main" id="{00000000-0008-0000-2B00-000008000000}"/>
            </a:ext>
          </a:extLst>
        </xdr:cNvPr>
        <xdr:cNvPicPr/>
      </xdr:nvPicPr>
      <xdr:blipFill>
        <a:blip xmlns:r="http://schemas.openxmlformats.org/officeDocument/2006/relationships" r:embed="rId6" cstate="print"/>
        <a:stretch>
          <a:fillRect/>
        </a:stretch>
      </xdr:blipFill>
      <xdr:spPr>
        <a:xfrm>
          <a:off x="10086976" y="95249"/>
          <a:ext cx="2000250" cy="1345407"/>
        </a:xfrm>
        <a:prstGeom prst="rect">
          <a:avLst/>
        </a:prstGeom>
      </xdr:spPr>
    </xdr:pic>
    <xdr:clientData/>
  </xdr:oneCellAnchor>
  <xdr:oneCellAnchor>
    <xdr:from>
      <xdr:col>20</xdr:col>
      <xdr:colOff>71439</xdr:colOff>
      <xdr:row>0</xdr:row>
      <xdr:rowOff>397283</xdr:rowOff>
    </xdr:from>
    <xdr:ext cx="2645569" cy="883929"/>
    <xdr:pic>
      <xdr:nvPicPr>
        <xdr:cNvPr id="9" name="Picture 8">
          <a:extLst>
            <a:ext uri="{FF2B5EF4-FFF2-40B4-BE49-F238E27FC236}">
              <a16:creationId xmlns:a16="http://schemas.microsoft.com/office/drawing/2014/main" id="{00000000-0008-0000-2B00-000009000000}"/>
            </a:ext>
          </a:extLst>
        </xdr:cNvPr>
        <xdr:cNvPicPr>
          <a:picLocks noChangeAspect="1"/>
        </xdr:cNvPicPr>
      </xdr:nvPicPr>
      <xdr:blipFill>
        <a:blip xmlns:r="http://schemas.openxmlformats.org/officeDocument/2006/relationships" r:embed="rId7"/>
        <a:stretch>
          <a:fillRect/>
        </a:stretch>
      </xdr:blipFill>
      <xdr:spPr>
        <a:xfrm>
          <a:off x="12263439" y="187733"/>
          <a:ext cx="2645569" cy="883929"/>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twoCellAnchor>
    <xdr:from>
      <xdr:col>1</xdr:col>
      <xdr:colOff>823911</xdr:colOff>
      <xdr:row>1</xdr:row>
      <xdr:rowOff>73818</xdr:rowOff>
    </xdr:from>
    <xdr:to>
      <xdr:col>6</xdr:col>
      <xdr:colOff>242886</xdr:colOff>
      <xdr:row>1</xdr:row>
      <xdr:rowOff>321469</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flipH="1">
          <a:off x="1223961" y="264318"/>
          <a:ext cx="2676525" cy="11430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2C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471488</xdr:colOff>
      <xdr:row>1</xdr:row>
      <xdr:rowOff>73819</xdr:rowOff>
    </xdr:from>
    <xdr:to>
      <xdr:col>14</xdr:col>
      <xdr:colOff>671132</xdr:colOff>
      <xdr:row>1</xdr:row>
      <xdr:rowOff>321470</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C00-000004000000}"/>
            </a:ext>
          </a:extLst>
        </xdr:cNvPr>
        <xdr:cNvSpPr/>
      </xdr:nvSpPr>
      <xdr:spPr>
        <a:xfrm>
          <a:off x="4129088" y="264319"/>
          <a:ext cx="5019294" cy="11430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C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C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39</xdr:row>
      <xdr:rowOff>47626</xdr:rowOff>
    </xdr:from>
    <xdr:to>
      <xdr:col>17</xdr:col>
      <xdr:colOff>0</xdr:colOff>
      <xdr:row>40</xdr:row>
      <xdr:rowOff>188914</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C00-000007000000}"/>
            </a:ext>
          </a:extLst>
        </xdr:cNvPr>
        <xdr:cNvSpPr/>
      </xdr:nvSpPr>
      <xdr:spPr>
        <a:xfrm>
          <a:off x="7508874" y="10874376"/>
          <a:ext cx="9334501" cy="3317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38</xdr:row>
      <xdr:rowOff>182563</xdr:rowOff>
    </xdr:from>
    <xdr:to>
      <xdr:col>23</xdr:col>
      <xdr:colOff>753053</xdr:colOff>
      <xdr:row>40</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2C00-000008000000}"/>
            </a:ext>
          </a:extLst>
        </xdr:cNvPr>
        <xdr:cNvSpPr/>
      </xdr:nvSpPr>
      <xdr:spPr>
        <a:xfrm>
          <a:off x="10601325" y="74215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119063</xdr:colOff>
      <xdr:row>0</xdr:row>
      <xdr:rowOff>147978</xdr:rowOff>
    </xdr:from>
    <xdr:ext cx="1881187" cy="1328398"/>
    <xdr:pic>
      <xdr:nvPicPr>
        <xdr:cNvPr id="9" name="Picture 8">
          <a:extLst>
            <a:ext uri="{FF2B5EF4-FFF2-40B4-BE49-F238E27FC236}">
              <a16:creationId xmlns:a16="http://schemas.microsoft.com/office/drawing/2014/main" id="{00000000-0008-0000-2C00-000009000000}"/>
            </a:ext>
          </a:extLst>
        </xdr:cNvPr>
        <xdr:cNvPicPr/>
      </xdr:nvPicPr>
      <xdr:blipFill>
        <a:blip xmlns:r="http://schemas.openxmlformats.org/officeDocument/2006/relationships" r:embed="rId7" cstate="print"/>
        <a:stretch>
          <a:fillRect/>
        </a:stretch>
      </xdr:blipFill>
      <xdr:spPr>
        <a:xfrm>
          <a:off x="9872663" y="147978"/>
          <a:ext cx="1881187" cy="1328398"/>
        </a:xfrm>
        <a:prstGeom prst="rect">
          <a:avLst/>
        </a:prstGeom>
      </xdr:spPr>
    </xdr:pic>
    <xdr:clientData/>
  </xdr:oneCellAnchor>
  <xdr:oneCellAnchor>
    <xdr:from>
      <xdr:col>19</xdr:col>
      <xdr:colOff>118344</xdr:colOff>
      <xdr:row>0</xdr:row>
      <xdr:rowOff>377946</xdr:rowOff>
    </xdr:from>
    <xdr:ext cx="3048719" cy="967460"/>
    <xdr:pic>
      <xdr:nvPicPr>
        <xdr:cNvPr id="10" name="Picture 9">
          <a:extLst>
            <a:ext uri="{FF2B5EF4-FFF2-40B4-BE49-F238E27FC236}">
              <a16:creationId xmlns:a16="http://schemas.microsoft.com/office/drawing/2014/main" id="{00000000-0008-0000-2C00-00000A000000}"/>
            </a:ext>
          </a:extLst>
        </xdr:cNvPr>
        <xdr:cNvPicPr>
          <a:picLocks noChangeAspect="1"/>
        </xdr:cNvPicPr>
      </xdr:nvPicPr>
      <xdr:blipFill>
        <a:blip xmlns:r="http://schemas.openxmlformats.org/officeDocument/2006/relationships" r:embed="rId8"/>
        <a:stretch>
          <a:fillRect/>
        </a:stretch>
      </xdr:blipFill>
      <xdr:spPr>
        <a:xfrm>
          <a:off x="11700744" y="187446"/>
          <a:ext cx="3048719" cy="967460"/>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2D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D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D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D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21</xdr:row>
      <xdr:rowOff>127000</xdr:rowOff>
    </xdr:from>
    <xdr:to>
      <xdr:col>17</xdr:col>
      <xdr:colOff>0</xdr:colOff>
      <xdr:row>22</xdr:row>
      <xdr:rowOff>246063</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D00-000007000000}"/>
            </a:ext>
          </a:extLst>
        </xdr:cNvPr>
        <xdr:cNvSpPr/>
      </xdr:nvSpPr>
      <xdr:spPr>
        <a:xfrm>
          <a:off x="7143749" y="7953375"/>
          <a:ext cx="9318626" cy="37306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oneCellAnchor>
    <xdr:from>
      <xdr:col>16</xdr:col>
      <xdr:colOff>47624</xdr:colOff>
      <xdr:row>0</xdr:row>
      <xdr:rowOff>0</xdr:rowOff>
    </xdr:from>
    <xdr:ext cx="1952625" cy="1295666"/>
    <xdr:pic>
      <xdr:nvPicPr>
        <xdr:cNvPr id="8" name="Picture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6"/>
        <a:stretch>
          <a:fillRect/>
        </a:stretch>
      </xdr:blipFill>
      <xdr:spPr>
        <a:xfrm>
          <a:off x="15716249" y="0"/>
          <a:ext cx="1952625" cy="1295666"/>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2E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E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E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E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58</xdr:row>
      <xdr:rowOff>238125</xdr:rowOff>
    </xdr:from>
    <xdr:to>
      <xdr:col>17</xdr:col>
      <xdr:colOff>0</xdr:colOff>
      <xdr:row>59</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E00-000007000000}"/>
            </a:ext>
          </a:extLst>
        </xdr:cNvPr>
        <xdr:cNvSpPr/>
      </xdr:nvSpPr>
      <xdr:spPr>
        <a:xfrm>
          <a:off x="3041649" y="11239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oneCellAnchor>
    <xdr:from>
      <xdr:col>17</xdr:col>
      <xdr:colOff>777875</xdr:colOff>
      <xdr:row>0</xdr:row>
      <xdr:rowOff>63500</xdr:rowOff>
    </xdr:from>
    <xdr:ext cx="2317750" cy="1213196"/>
    <xdr:pic>
      <xdr:nvPicPr>
        <xdr:cNvPr id="8" name="Picture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6"/>
        <a:stretch>
          <a:fillRect/>
        </a:stretch>
      </xdr:blipFill>
      <xdr:spPr>
        <a:xfrm>
          <a:off x="10969625" y="63500"/>
          <a:ext cx="2317750" cy="1213196"/>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2F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F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F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F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18</xdr:row>
      <xdr:rowOff>254000</xdr:rowOff>
    </xdr:from>
    <xdr:to>
      <xdr:col>23</xdr:col>
      <xdr:colOff>240724</xdr:colOff>
      <xdr:row>18</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2F00-000007000000}"/>
            </a:ext>
          </a:extLst>
        </xdr:cNvPr>
        <xdr:cNvSpPr/>
      </xdr:nvSpPr>
      <xdr:spPr>
        <a:xfrm>
          <a:off x="10261600" y="3616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21</xdr:col>
      <xdr:colOff>304799</xdr:colOff>
      <xdr:row>1</xdr:row>
      <xdr:rowOff>283608</xdr:rowOff>
    </xdr:from>
    <xdr:ext cx="2333626" cy="510141"/>
    <xdr:pic>
      <xdr:nvPicPr>
        <xdr:cNvPr id="8" name="Picture 7" descr="A close-up of a logo&#10;&#10;Description automatically generated">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6" cstate="print"/>
        <a:stretch>
          <a:fillRect/>
        </a:stretch>
      </xdr:blipFill>
      <xdr:spPr>
        <a:xfrm>
          <a:off x="13106399" y="378858"/>
          <a:ext cx="2333626" cy="510141"/>
        </a:xfrm>
        <a:prstGeom prst="rect">
          <a:avLst/>
        </a:prstGeom>
      </xdr:spPr>
    </xdr:pic>
    <xdr:clientData/>
  </xdr:oneCellAnchor>
  <xdr:oneCellAnchor>
    <xdr:from>
      <xdr:col>17</xdr:col>
      <xdr:colOff>368298</xdr:colOff>
      <xdr:row>0</xdr:row>
      <xdr:rowOff>12700</xdr:rowOff>
    </xdr:from>
    <xdr:ext cx="2374309" cy="1544955"/>
    <xdr:pic>
      <xdr:nvPicPr>
        <xdr:cNvPr id="9" name="Picture 8" descr="A logo for a pizza&#10;&#10;Description automatically generated">
          <a:extLst>
            <a:ext uri="{FF2B5EF4-FFF2-40B4-BE49-F238E27FC236}">
              <a16:creationId xmlns:a16="http://schemas.microsoft.com/office/drawing/2014/main" id="{00000000-0008-0000-2F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731498" y="12700"/>
          <a:ext cx="2374309" cy="1544955"/>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30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0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0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0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38</xdr:row>
      <xdr:rowOff>238125</xdr:rowOff>
    </xdr:from>
    <xdr:to>
      <xdr:col>17</xdr:col>
      <xdr:colOff>0</xdr:colOff>
      <xdr:row>39</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3000-000007000000}"/>
            </a:ext>
          </a:extLst>
        </xdr:cNvPr>
        <xdr:cNvSpPr/>
      </xdr:nvSpPr>
      <xdr:spPr>
        <a:xfrm>
          <a:off x="3041649" y="7429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37</xdr:row>
      <xdr:rowOff>182563</xdr:rowOff>
    </xdr:from>
    <xdr:to>
      <xdr:col>23</xdr:col>
      <xdr:colOff>753053</xdr:colOff>
      <xdr:row>39</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3000-000008000000}"/>
            </a:ext>
          </a:extLst>
        </xdr:cNvPr>
        <xdr:cNvSpPr/>
      </xdr:nvSpPr>
      <xdr:spPr>
        <a:xfrm>
          <a:off x="10601325" y="7231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17</xdr:col>
      <xdr:colOff>330200</xdr:colOff>
      <xdr:row>0</xdr:row>
      <xdr:rowOff>0</xdr:rowOff>
    </xdr:from>
    <xdr:ext cx="2211098" cy="1400175"/>
    <xdr:pic>
      <xdr:nvPicPr>
        <xdr:cNvPr id="9" name="Picture 8" descr="A logo for a pizza&#10;&#10;Description automatically generated">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693400" y="0"/>
          <a:ext cx="2211098" cy="1400175"/>
        </a:xfrm>
        <a:prstGeom prst="rect">
          <a:avLst/>
        </a:prstGeom>
      </xdr:spPr>
    </xdr:pic>
    <xdr:clientData/>
  </xdr:oneCellAnchor>
  <xdr:oneCellAnchor>
    <xdr:from>
      <xdr:col>20</xdr:col>
      <xdr:colOff>533400</xdr:colOff>
      <xdr:row>1</xdr:row>
      <xdr:rowOff>12700</xdr:rowOff>
    </xdr:from>
    <xdr:ext cx="2750448" cy="365760"/>
    <xdr:pic>
      <xdr:nvPicPr>
        <xdr:cNvPr id="10" name="Picture 9" descr="A close-up of a logo&#10;&#10;Description automatically generated">
          <a:extLst>
            <a:ext uri="{FF2B5EF4-FFF2-40B4-BE49-F238E27FC236}">
              <a16:creationId xmlns:a16="http://schemas.microsoft.com/office/drawing/2014/main" id="{00000000-0008-0000-3000-00000A000000}"/>
            </a:ext>
          </a:extLst>
        </xdr:cNvPr>
        <xdr:cNvPicPr>
          <a:picLocks noChangeAspect="1"/>
        </xdr:cNvPicPr>
      </xdr:nvPicPr>
      <xdr:blipFill>
        <a:blip xmlns:r="http://schemas.openxmlformats.org/officeDocument/2006/relationships" r:embed="rId8" cstate="print"/>
        <a:stretch>
          <a:fillRect/>
        </a:stretch>
      </xdr:blipFill>
      <xdr:spPr>
        <a:xfrm>
          <a:off x="12725400" y="203200"/>
          <a:ext cx="2750448" cy="365760"/>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31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1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1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1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18</xdr:row>
      <xdr:rowOff>254000</xdr:rowOff>
    </xdr:from>
    <xdr:to>
      <xdr:col>23</xdr:col>
      <xdr:colOff>240724</xdr:colOff>
      <xdr:row>18</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3100-000007000000}"/>
            </a:ext>
          </a:extLst>
        </xdr:cNvPr>
        <xdr:cNvSpPr/>
      </xdr:nvSpPr>
      <xdr:spPr>
        <a:xfrm>
          <a:off x="10261600" y="3616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17</xdr:col>
      <xdr:colOff>74295</xdr:colOff>
      <xdr:row>0</xdr:row>
      <xdr:rowOff>25400</xdr:rowOff>
    </xdr:from>
    <xdr:ext cx="4839335" cy="1366362"/>
    <xdr:pic>
      <xdr:nvPicPr>
        <xdr:cNvPr id="8" name="Picture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37495" y="25400"/>
          <a:ext cx="4839335" cy="136636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10" name="Pentagon 9">
          <a:hlinkClick xmlns:r="http://schemas.openxmlformats.org/officeDocument/2006/relationships" r:id="rId1"/>
          <a:extLst>
            <a:ext uri="{FF2B5EF4-FFF2-40B4-BE49-F238E27FC236}">
              <a16:creationId xmlns:a16="http://schemas.microsoft.com/office/drawing/2014/main" id="{00000000-0008-0000-0500-00000A000000}"/>
            </a:ext>
          </a:extLst>
        </xdr:cNvPr>
        <xdr:cNvSpPr/>
      </xdr:nvSpPr>
      <xdr:spPr>
        <a:xfrm flipH="1">
          <a:off x="883919" y="634364"/>
          <a:ext cx="735901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83820" y="23813"/>
          <a:ext cx="1553146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12" name="Pentagon 11">
          <a:hlinkClick xmlns:r="http://schemas.openxmlformats.org/officeDocument/2006/relationships" r:id="rId2"/>
          <a:extLst>
            <a:ext uri="{FF2B5EF4-FFF2-40B4-BE49-F238E27FC236}">
              <a16:creationId xmlns:a16="http://schemas.microsoft.com/office/drawing/2014/main" id="{00000000-0008-0000-0500-00000C000000}"/>
            </a:ext>
          </a:extLst>
        </xdr:cNvPr>
        <xdr:cNvSpPr/>
      </xdr:nvSpPr>
      <xdr:spPr>
        <a:xfrm>
          <a:off x="8471535" y="634365"/>
          <a:ext cx="624230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13" name="Rounded Rectangle 12">
          <a:hlinkClick xmlns:r="http://schemas.openxmlformats.org/officeDocument/2006/relationships" r:id="rId3"/>
          <a:extLst>
            <a:ext uri="{FF2B5EF4-FFF2-40B4-BE49-F238E27FC236}">
              <a16:creationId xmlns:a16="http://schemas.microsoft.com/office/drawing/2014/main" id="{00000000-0008-0000-0500-00000D000000}"/>
            </a:ext>
          </a:extLst>
        </xdr:cNvPr>
        <xdr:cNvSpPr/>
      </xdr:nvSpPr>
      <xdr:spPr>
        <a:xfrm>
          <a:off x="1466851" y="171862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14" name="Rounded Rectangle 13">
          <a:hlinkClick xmlns:r="http://schemas.openxmlformats.org/officeDocument/2006/relationships" r:id="rId4"/>
          <a:extLst>
            <a:ext uri="{FF2B5EF4-FFF2-40B4-BE49-F238E27FC236}">
              <a16:creationId xmlns:a16="http://schemas.microsoft.com/office/drawing/2014/main" id="{00000000-0008-0000-0500-00000E000000}"/>
            </a:ext>
          </a:extLst>
        </xdr:cNvPr>
        <xdr:cNvSpPr/>
      </xdr:nvSpPr>
      <xdr:spPr>
        <a:xfrm>
          <a:off x="6029324" y="1710690"/>
          <a:ext cx="319074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25</xdr:row>
      <xdr:rowOff>254000</xdr:rowOff>
    </xdr:from>
    <xdr:to>
      <xdr:col>23</xdr:col>
      <xdr:colOff>240724</xdr:colOff>
      <xdr:row>25</xdr:row>
      <xdr:rowOff>619556</xdr:rowOff>
    </xdr:to>
    <xdr:sp macro="" textlink="">
      <xdr:nvSpPr>
        <xdr:cNvPr id="15" name="Rounded Rectangle 10">
          <a:hlinkClick xmlns:r="http://schemas.openxmlformats.org/officeDocument/2006/relationships" r:id="rId5"/>
          <a:extLst>
            <a:ext uri="{FF2B5EF4-FFF2-40B4-BE49-F238E27FC236}">
              <a16:creationId xmlns:a16="http://schemas.microsoft.com/office/drawing/2014/main" id="{00000000-0008-0000-0500-00000F000000}"/>
            </a:ext>
          </a:extLst>
        </xdr:cNvPr>
        <xdr:cNvSpPr/>
      </xdr:nvSpPr>
      <xdr:spPr>
        <a:xfrm>
          <a:off x="16113760" y="10251440"/>
          <a:ext cx="5668704" cy="36555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twoCellAnchor editAs="oneCell">
    <xdr:from>
      <xdr:col>16</xdr:col>
      <xdr:colOff>140607</xdr:colOff>
      <xdr:row>0</xdr:row>
      <xdr:rowOff>367392</xdr:rowOff>
    </xdr:from>
    <xdr:to>
      <xdr:col>20</xdr:col>
      <xdr:colOff>521732</xdr:colOff>
      <xdr:row>2</xdr:row>
      <xdr:rowOff>301354</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746367" y="367392"/>
          <a:ext cx="3368165" cy="777242"/>
        </a:xfrm>
        <a:prstGeom prst="rect">
          <a:avLst/>
        </a:prstGeom>
      </xdr:spPr>
    </xdr:pic>
    <xdr:clientData/>
  </xdr:twoCellAnchor>
  <xdr:twoCellAnchor editAs="oneCell">
    <xdr:from>
      <xdr:col>20</xdr:col>
      <xdr:colOff>462643</xdr:colOff>
      <xdr:row>0</xdr:row>
      <xdr:rowOff>385837</xdr:rowOff>
    </xdr:from>
    <xdr:to>
      <xdr:col>23</xdr:col>
      <xdr:colOff>685799</xdr:colOff>
      <xdr:row>2</xdr:row>
      <xdr:rowOff>434096</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7"/>
        <a:stretch>
          <a:fillRect/>
        </a:stretch>
      </xdr:blipFill>
      <xdr:spPr>
        <a:xfrm>
          <a:off x="19169743" y="385837"/>
          <a:ext cx="2943496" cy="90931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32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2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2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2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24</xdr:row>
      <xdr:rowOff>238125</xdr:rowOff>
    </xdr:from>
    <xdr:to>
      <xdr:col>17</xdr:col>
      <xdr:colOff>0</xdr:colOff>
      <xdr:row>25</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3200-000007000000}"/>
            </a:ext>
          </a:extLst>
        </xdr:cNvPr>
        <xdr:cNvSpPr/>
      </xdr:nvSpPr>
      <xdr:spPr>
        <a:xfrm>
          <a:off x="3041649" y="5143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23</xdr:row>
      <xdr:rowOff>182563</xdr:rowOff>
    </xdr:from>
    <xdr:to>
      <xdr:col>23</xdr:col>
      <xdr:colOff>753053</xdr:colOff>
      <xdr:row>25</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3200-000008000000}"/>
            </a:ext>
          </a:extLst>
        </xdr:cNvPr>
        <xdr:cNvSpPr/>
      </xdr:nvSpPr>
      <xdr:spPr>
        <a:xfrm>
          <a:off x="10601325" y="4945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17</xdr:col>
      <xdr:colOff>239397</xdr:colOff>
      <xdr:row>0</xdr:row>
      <xdr:rowOff>0</xdr:rowOff>
    </xdr:from>
    <xdr:ext cx="4719954" cy="1344873"/>
    <xdr:pic>
      <xdr:nvPicPr>
        <xdr:cNvPr id="9" name="Picture 8">
          <a:extLst>
            <a:ext uri="{FF2B5EF4-FFF2-40B4-BE49-F238E27FC236}">
              <a16:creationId xmlns:a16="http://schemas.microsoft.com/office/drawing/2014/main" id="{00000000-0008-0000-32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602597" y="0"/>
          <a:ext cx="4719954" cy="1344873"/>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33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3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3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3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9</xdr:row>
      <xdr:rowOff>254000</xdr:rowOff>
    </xdr:from>
    <xdr:to>
      <xdr:col>23</xdr:col>
      <xdr:colOff>240724</xdr:colOff>
      <xdr:row>9</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3300-000007000000}"/>
            </a:ext>
          </a:extLst>
        </xdr:cNvPr>
        <xdr:cNvSpPr/>
      </xdr:nvSpPr>
      <xdr:spPr>
        <a:xfrm>
          <a:off x="10261600" y="3616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17</xdr:col>
      <xdr:colOff>304800</xdr:colOff>
      <xdr:row>0</xdr:row>
      <xdr:rowOff>38100</xdr:rowOff>
    </xdr:from>
    <xdr:ext cx="4839335" cy="1383507"/>
    <xdr:pic>
      <xdr:nvPicPr>
        <xdr:cNvPr id="8" name="Picture 7">
          <a:extLst>
            <a:ext uri="{FF2B5EF4-FFF2-40B4-BE49-F238E27FC236}">
              <a16:creationId xmlns:a16="http://schemas.microsoft.com/office/drawing/2014/main" id="{00000000-0008-0000-33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68000" y="38100"/>
          <a:ext cx="4839335" cy="1383507"/>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34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4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4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4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15</xdr:row>
      <xdr:rowOff>238125</xdr:rowOff>
    </xdr:from>
    <xdr:to>
      <xdr:col>17</xdr:col>
      <xdr:colOff>0</xdr:colOff>
      <xdr:row>16</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3400-000007000000}"/>
            </a:ext>
          </a:extLst>
        </xdr:cNvPr>
        <xdr:cNvSpPr/>
      </xdr:nvSpPr>
      <xdr:spPr>
        <a:xfrm>
          <a:off x="3041649" y="3619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14</xdr:row>
      <xdr:rowOff>182563</xdr:rowOff>
    </xdr:from>
    <xdr:to>
      <xdr:col>23</xdr:col>
      <xdr:colOff>753053</xdr:colOff>
      <xdr:row>16</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3400-000008000000}"/>
            </a:ext>
          </a:extLst>
        </xdr:cNvPr>
        <xdr:cNvSpPr/>
      </xdr:nvSpPr>
      <xdr:spPr>
        <a:xfrm>
          <a:off x="10601325" y="3421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17</xdr:col>
      <xdr:colOff>239397</xdr:colOff>
      <xdr:row>0</xdr:row>
      <xdr:rowOff>0</xdr:rowOff>
    </xdr:from>
    <xdr:ext cx="4719954" cy="1344873"/>
    <xdr:pic>
      <xdr:nvPicPr>
        <xdr:cNvPr id="9" name="Picture 8">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602597" y="0"/>
          <a:ext cx="4719954" cy="1344873"/>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35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5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5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5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9</xdr:row>
      <xdr:rowOff>254000</xdr:rowOff>
    </xdr:from>
    <xdr:to>
      <xdr:col>23</xdr:col>
      <xdr:colOff>240724</xdr:colOff>
      <xdr:row>9</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3500-000007000000}"/>
            </a:ext>
          </a:extLst>
        </xdr:cNvPr>
        <xdr:cNvSpPr/>
      </xdr:nvSpPr>
      <xdr:spPr>
        <a:xfrm>
          <a:off x="10261600" y="3616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17</xdr:col>
      <xdr:colOff>381000</xdr:colOff>
      <xdr:row>0</xdr:row>
      <xdr:rowOff>0</xdr:rowOff>
    </xdr:from>
    <xdr:ext cx="4839335" cy="1383507"/>
    <xdr:pic>
      <xdr:nvPicPr>
        <xdr:cNvPr id="8" name="Picture 7">
          <a:extLst>
            <a:ext uri="{FF2B5EF4-FFF2-40B4-BE49-F238E27FC236}">
              <a16:creationId xmlns:a16="http://schemas.microsoft.com/office/drawing/2014/main" id="{00000000-0008-0000-35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44200" y="0"/>
          <a:ext cx="4839335" cy="1383507"/>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36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6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6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6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15</xdr:row>
      <xdr:rowOff>238125</xdr:rowOff>
    </xdr:from>
    <xdr:to>
      <xdr:col>17</xdr:col>
      <xdr:colOff>0</xdr:colOff>
      <xdr:row>16</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3600-000007000000}"/>
            </a:ext>
          </a:extLst>
        </xdr:cNvPr>
        <xdr:cNvSpPr/>
      </xdr:nvSpPr>
      <xdr:spPr>
        <a:xfrm>
          <a:off x="3041649" y="34290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14</xdr:row>
      <xdr:rowOff>182563</xdr:rowOff>
    </xdr:from>
    <xdr:to>
      <xdr:col>23</xdr:col>
      <xdr:colOff>753053</xdr:colOff>
      <xdr:row>16</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3600-000008000000}"/>
            </a:ext>
          </a:extLst>
        </xdr:cNvPr>
        <xdr:cNvSpPr/>
      </xdr:nvSpPr>
      <xdr:spPr>
        <a:xfrm>
          <a:off x="10601325" y="32305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17</xdr:col>
      <xdr:colOff>239397</xdr:colOff>
      <xdr:row>0</xdr:row>
      <xdr:rowOff>47625</xdr:rowOff>
    </xdr:from>
    <xdr:ext cx="4719954" cy="1273753"/>
    <xdr:pic>
      <xdr:nvPicPr>
        <xdr:cNvPr id="9" name="Picture 8">
          <a:extLst>
            <a:ext uri="{FF2B5EF4-FFF2-40B4-BE49-F238E27FC236}">
              <a16:creationId xmlns:a16="http://schemas.microsoft.com/office/drawing/2014/main" id="{00000000-0008-0000-3600-000009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4749"/>
        <a:stretch/>
      </xdr:blipFill>
      <xdr:spPr>
        <a:xfrm>
          <a:off x="15352397" y="47625"/>
          <a:ext cx="4719954" cy="1273753"/>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37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7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7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7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16</xdr:col>
      <xdr:colOff>345281</xdr:colOff>
      <xdr:row>0</xdr:row>
      <xdr:rowOff>119062</xdr:rowOff>
    </xdr:from>
    <xdr:ext cx="2688650" cy="1170214"/>
    <xdr:pic>
      <xdr:nvPicPr>
        <xdr:cNvPr id="8" name="Picture 7">
          <a:extLst>
            <a:ext uri="{FF2B5EF4-FFF2-40B4-BE49-F238E27FC236}">
              <a16:creationId xmlns:a16="http://schemas.microsoft.com/office/drawing/2014/main" id="{00000000-0008-0000-3700-000008000000}"/>
            </a:ext>
          </a:extLst>
        </xdr:cNvPr>
        <xdr:cNvPicPr>
          <a:picLocks noChangeAspect="1"/>
        </xdr:cNvPicPr>
      </xdr:nvPicPr>
      <xdr:blipFill>
        <a:blip xmlns:r="http://schemas.openxmlformats.org/officeDocument/2006/relationships" r:embed="rId5"/>
        <a:stretch>
          <a:fillRect/>
        </a:stretch>
      </xdr:blipFill>
      <xdr:spPr>
        <a:xfrm>
          <a:off x="10098881" y="119062"/>
          <a:ext cx="2688650" cy="1170214"/>
        </a:xfrm>
        <a:prstGeom prst="rect">
          <a:avLst/>
        </a:prstGeom>
      </xdr:spPr>
    </xdr:pic>
    <xdr:clientData/>
  </xdr:oneCellAnchor>
  <xdr:oneCellAnchor>
    <xdr:from>
      <xdr:col>20</xdr:col>
      <xdr:colOff>454138</xdr:colOff>
      <xdr:row>0</xdr:row>
      <xdr:rowOff>440586</xdr:rowOff>
    </xdr:from>
    <xdr:ext cx="2367643" cy="763357"/>
    <xdr:pic>
      <xdr:nvPicPr>
        <xdr:cNvPr id="9" name="Picture 8">
          <a:extLst>
            <a:ext uri="{FF2B5EF4-FFF2-40B4-BE49-F238E27FC236}">
              <a16:creationId xmlns:a16="http://schemas.microsoft.com/office/drawing/2014/main" id="{00000000-0008-0000-3700-000009000000}"/>
            </a:ext>
          </a:extLst>
        </xdr:cNvPr>
        <xdr:cNvPicPr>
          <a:picLocks noChangeAspect="1"/>
        </xdr:cNvPicPr>
      </xdr:nvPicPr>
      <xdr:blipFill>
        <a:blip xmlns:r="http://schemas.openxmlformats.org/officeDocument/2006/relationships" r:embed="rId6"/>
        <a:stretch>
          <a:fillRect/>
        </a:stretch>
      </xdr:blipFill>
      <xdr:spPr>
        <a:xfrm>
          <a:off x="12646138" y="192936"/>
          <a:ext cx="2367643" cy="763357"/>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38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8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8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8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19</xdr:col>
      <xdr:colOff>618823</xdr:colOff>
      <xdr:row>0</xdr:row>
      <xdr:rowOff>252680</xdr:rowOff>
    </xdr:from>
    <xdr:ext cx="3300033" cy="1054245"/>
    <xdr:pic>
      <xdr:nvPicPr>
        <xdr:cNvPr id="8" name="Picture 7">
          <a:extLst>
            <a:ext uri="{FF2B5EF4-FFF2-40B4-BE49-F238E27FC236}">
              <a16:creationId xmlns:a16="http://schemas.microsoft.com/office/drawing/2014/main" id="{00000000-0008-0000-3800-000008000000}"/>
            </a:ext>
          </a:extLst>
        </xdr:cNvPr>
        <xdr:cNvPicPr>
          <a:picLocks noChangeAspect="1"/>
        </xdr:cNvPicPr>
      </xdr:nvPicPr>
      <xdr:blipFill>
        <a:blip xmlns:r="http://schemas.openxmlformats.org/officeDocument/2006/relationships" r:embed="rId5"/>
        <a:stretch>
          <a:fillRect/>
        </a:stretch>
      </xdr:blipFill>
      <xdr:spPr>
        <a:xfrm>
          <a:off x="12191698" y="186005"/>
          <a:ext cx="3300033" cy="1054245"/>
        </a:xfrm>
        <a:prstGeom prst="rect">
          <a:avLst/>
        </a:prstGeom>
      </xdr:spPr>
    </xdr:pic>
    <xdr:clientData/>
  </xdr:oneCellAnchor>
  <xdr:oneCellAnchor>
    <xdr:from>
      <xdr:col>16</xdr:col>
      <xdr:colOff>190500</xdr:colOff>
      <xdr:row>0</xdr:row>
      <xdr:rowOff>178594</xdr:rowOff>
    </xdr:from>
    <xdr:ext cx="2396290" cy="1211838"/>
    <xdr:pic>
      <xdr:nvPicPr>
        <xdr:cNvPr id="9" name="Picture 8">
          <a:extLst>
            <a:ext uri="{FF2B5EF4-FFF2-40B4-BE49-F238E27FC236}">
              <a16:creationId xmlns:a16="http://schemas.microsoft.com/office/drawing/2014/main" id="{00000000-0008-0000-3800-000009000000}"/>
            </a:ext>
          </a:extLst>
        </xdr:cNvPr>
        <xdr:cNvPicPr>
          <a:picLocks noChangeAspect="1"/>
        </xdr:cNvPicPr>
      </xdr:nvPicPr>
      <xdr:blipFill>
        <a:blip xmlns:r="http://schemas.openxmlformats.org/officeDocument/2006/relationships" r:embed="rId6"/>
        <a:stretch>
          <a:fillRect/>
        </a:stretch>
      </xdr:blipFill>
      <xdr:spPr>
        <a:xfrm>
          <a:off x="9944100" y="178594"/>
          <a:ext cx="2396290" cy="1211838"/>
        </a:xfrm>
        <a:prstGeom prst="rect">
          <a:avLst/>
        </a:prstGeom>
      </xdr:spPr>
    </xdr:pic>
    <xdr:clientData/>
  </xdr:oneCellAnchor>
  <xdr:twoCellAnchor>
    <xdr:from>
      <xdr:col>16</xdr:col>
      <xdr:colOff>508000</xdr:colOff>
      <xdr:row>22</xdr:row>
      <xdr:rowOff>254000</xdr:rowOff>
    </xdr:from>
    <xdr:to>
      <xdr:col>23</xdr:col>
      <xdr:colOff>240724</xdr:colOff>
      <xdr:row>22</xdr:row>
      <xdr:rowOff>619556</xdr:rowOff>
    </xdr:to>
    <xdr:sp macro="" textlink="">
      <xdr:nvSpPr>
        <xdr:cNvPr id="10" name="Rounded Rectangle 10">
          <a:hlinkClick xmlns:r="http://schemas.openxmlformats.org/officeDocument/2006/relationships" r:id="rId7"/>
          <a:extLst>
            <a:ext uri="{FF2B5EF4-FFF2-40B4-BE49-F238E27FC236}">
              <a16:creationId xmlns:a16="http://schemas.microsoft.com/office/drawing/2014/main" id="{930A5B74-DC01-4B3B-ACEE-9B6890B56249}"/>
            </a:ext>
          </a:extLst>
        </xdr:cNvPr>
        <xdr:cNvSpPr/>
      </xdr:nvSpPr>
      <xdr:spPr>
        <a:xfrm>
          <a:off x="13938250" y="6769100"/>
          <a:ext cx="5352474" cy="36555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5244DCC0-187D-4203-8859-4E08D613648A}"/>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504366E4-18B5-4C7D-A2AD-4F9BC2897BA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F9423DC2-EA63-404D-B363-B288CBCE589A}"/>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BC8655BA-64C9-4B1D-BB8F-EEBD04EDD895}"/>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AF41E2F2-6CC9-4B63-AEBC-3570695807DA}"/>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29</xdr:row>
      <xdr:rowOff>238125</xdr:rowOff>
    </xdr:from>
    <xdr:to>
      <xdr:col>17</xdr:col>
      <xdr:colOff>0</xdr:colOff>
      <xdr:row>30</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F7939675-4901-4E77-808B-253BAB6E1C53}"/>
            </a:ext>
          </a:extLst>
        </xdr:cNvPr>
        <xdr:cNvSpPr/>
      </xdr:nvSpPr>
      <xdr:spPr>
        <a:xfrm>
          <a:off x="3041649" y="57150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28</xdr:row>
      <xdr:rowOff>182563</xdr:rowOff>
    </xdr:from>
    <xdr:to>
      <xdr:col>23</xdr:col>
      <xdr:colOff>753053</xdr:colOff>
      <xdr:row>30</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C370AAAA-1AD6-4755-97B0-EDE65F66870F}"/>
            </a:ext>
          </a:extLst>
        </xdr:cNvPr>
        <xdr:cNvSpPr/>
      </xdr:nvSpPr>
      <xdr:spPr>
        <a:xfrm>
          <a:off x="10601325" y="55165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214313</xdr:colOff>
      <xdr:row>0</xdr:row>
      <xdr:rowOff>83344</xdr:rowOff>
    </xdr:from>
    <xdr:ext cx="2396290" cy="1211838"/>
    <xdr:pic>
      <xdr:nvPicPr>
        <xdr:cNvPr id="9" name="Picture 8">
          <a:extLst>
            <a:ext uri="{FF2B5EF4-FFF2-40B4-BE49-F238E27FC236}">
              <a16:creationId xmlns:a16="http://schemas.microsoft.com/office/drawing/2014/main" id="{BFA6DCED-1D1B-467B-B921-022DF7167307}"/>
            </a:ext>
          </a:extLst>
        </xdr:cNvPr>
        <xdr:cNvPicPr>
          <a:picLocks noChangeAspect="1"/>
        </xdr:cNvPicPr>
      </xdr:nvPicPr>
      <xdr:blipFill>
        <a:blip xmlns:r="http://schemas.openxmlformats.org/officeDocument/2006/relationships" r:embed="rId7"/>
        <a:stretch>
          <a:fillRect/>
        </a:stretch>
      </xdr:blipFill>
      <xdr:spPr>
        <a:xfrm>
          <a:off x="9967913" y="83344"/>
          <a:ext cx="2396290" cy="1211838"/>
        </a:xfrm>
        <a:prstGeom prst="rect">
          <a:avLst/>
        </a:prstGeom>
      </xdr:spPr>
    </xdr:pic>
    <xdr:clientData/>
  </xdr:oneCellAnchor>
  <xdr:oneCellAnchor>
    <xdr:from>
      <xdr:col>19</xdr:col>
      <xdr:colOff>571500</xdr:colOff>
      <xdr:row>0</xdr:row>
      <xdr:rowOff>178593</xdr:rowOff>
    </xdr:from>
    <xdr:ext cx="3316970" cy="1059656"/>
    <xdr:pic>
      <xdr:nvPicPr>
        <xdr:cNvPr id="10" name="Picture 9">
          <a:extLst>
            <a:ext uri="{FF2B5EF4-FFF2-40B4-BE49-F238E27FC236}">
              <a16:creationId xmlns:a16="http://schemas.microsoft.com/office/drawing/2014/main" id="{2B60E661-7692-4B3F-82B9-22A4C1BDDC6D}"/>
            </a:ext>
          </a:extLst>
        </xdr:cNvPr>
        <xdr:cNvPicPr>
          <a:picLocks noChangeAspect="1"/>
        </xdr:cNvPicPr>
      </xdr:nvPicPr>
      <xdr:blipFill>
        <a:blip xmlns:r="http://schemas.openxmlformats.org/officeDocument/2006/relationships" r:embed="rId8"/>
        <a:stretch>
          <a:fillRect/>
        </a:stretch>
      </xdr:blipFill>
      <xdr:spPr>
        <a:xfrm>
          <a:off x="12153900" y="178593"/>
          <a:ext cx="3316970" cy="1059656"/>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39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9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9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9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32</xdr:row>
      <xdr:rowOff>238125</xdr:rowOff>
    </xdr:from>
    <xdr:to>
      <xdr:col>17</xdr:col>
      <xdr:colOff>0</xdr:colOff>
      <xdr:row>33</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3900-000007000000}"/>
            </a:ext>
          </a:extLst>
        </xdr:cNvPr>
        <xdr:cNvSpPr/>
      </xdr:nvSpPr>
      <xdr:spPr>
        <a:xfrm>
          <a:off x="3041649" y="6667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31</xdr:row>
      <xdr:rowOff>182563</xdr:rowOff>
    </xdr:from>
    <xdr:to>
      <xdr:col>23</xdr:col>
      <xdr:colOff>753053</xdr:colOff>
      <xdr:row>33</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3900-000008000000}"/>
            </a:ext>
          </a:extLst>
        </xdr:cNvPr>
        <xdr:cNvSpPr/>
      </xdr:nvSpPr>
      <xdr:spPr>
        <a:xfrm>
          <a:off x="10601325" y="646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twoCellAnchor>
    <xdr:from>
      <xdr:col>17</xdr:col>
      <xdr:colOff>857249</xdr:colOff>
      <xdr:row>0</xdr:row>
      <xdr:rowOff>158750</xdr:rowOff>
    </xdr:from>
    <xdr:to>
      <xdr:col>22</xdr:col>
      <xdr:colOff>143263</xdr:colOff>
      <xdr:row>2</xdr:row>
      <xdr:rowOff>126999</xdr:rowOff>
    </xdr:to>
    <xdr:pic>
      <xdr:nvPicPr>
        <xdr:cNvPr id="9" name="Picture 1" descr="PFI_New_Email">
          <a:extLst>
            <a:ext uri="{FF2B5EF4-FFF2-40B4-BE49-F238E27FC236}">
              <a16:creationId xmlns:a16="http://schemas.microsoft.com/office/drawing/2014/main" id="{00000000-0008-0000-3900-000009000000}"/>
            </a:ext>
          </a:extLst>
        </xdr:cNvPr>
        <xdr:cNvPicPr>
          <a:picLocks noChangeAspect="1" noChangeArrowheads="1"/>
        </xdr:cNvPicPr>
      </xdr:nvPicPr>
      <xdr:blipFill>
        <a:blip xmlns:r="http://schemas.openxmlformats.org/officeDocument/2006/relationships" r:embed="rId7" r:link="rId8" cstate="print">
          <a:extLst>
            <a:ext uri="{28A0092B-C50C-407E-A947-70E740481C1C}">
              <a14:useLocalDpi xmlns:a14="http://schemas.microsoft.com/office/drawing/2010/main" val="0"/>
            </a:ext>
          </a:extLst>
        </a:blip>
        <a:srcRect/>
        <a:stretch>
          <a:fillRect/>
        </a:stretch>
      </xdr:blipFill>
      <xdr:spPr bwMode="auto">
        <a:xfrm>
          <a:off x="10972799" y="158750"/>
          <a:ext cx="2581664" cy="349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3A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A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A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A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18</xdr:col>
      <xdr:colOff>702469</xdr:colOff>
      <xdr:row>0</xdr:row>
      <xdr:rowOff>59531</xdr:rowOff>
    </xdr:from>
    <xdr:ext cx="2138680" cy="1251744"/>
    <xdr:pic>
      <xdr:nvPicPr>
        <xdr:cNvPr id="9" name="Picture 8">
          <a:extLst>
            <a:ext uri="{FF2B5EF4-FFF2-40B4-BE49-F238E27FC236}">
              <a16:creationId xmlns:a16="http://schemas.microsoft.com/office/drawing/2014/main" id="{00000000-0008-0000-3A00-000009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580019" y="59531"/>
          <a:ext cx="2138680" cy="1251744"/>
        </a:xfrm>
        <a:prstGeom prst="rect">
          <a:avLst/>
        </a:prstGeom>
      </xdr:spPr>
    </xdr:pic>
    <xdr:clientData/>
  </xdr:oneCellAnchor>
  <xdr:twoCellAnchor>
    <xdr:from>
      <xdr:col>14</xdr:col>
      <xdr:colOff>508000</xdr:colOff>
      <xdr:row>27</xdr:row>
      <xdr:rowOff>142875</xdr:rowOff>
    </xdr:from>
    <xdr:to>
      <xdr:col>21</xdr:col>
      <xdr:colOff>1054678</xdr:colOff>
      <xdr:row>29</xdr:row>
      <xdr:rowOff>29584</xdr:rowOff>
    </xdr:to>
    <xdr:sp macro="" textlink="">
      <xdr:nvSpPr>
        <xdr:cNvPr id="10" name="Rounded Rectangle 10">
          <a:hlinkClick xmlns:r="http://schemas.openxmlformats.org/officeDocument/2006/relationships" r:id="rId6"/>
          <a:extLst>
            <a:ext uri="{FF2B5EF4-FFF2-40B4-BE49-F238E27FC236}">
              <a16:creationId xmlns:a16="http://schemas.microsoft.com/office/drawing/2014/main" id="{6D1AA376-4D72-4FDF-AA35-CD908E906821}"/>
            </a:ext>
          </a:extLst>
        </xdr:cNvPr>
        <xdr:cNvSpPr/>
      </xdr:nvSpPr>
      <xdr:spPr>
        <a:xfrm>
          <a:off x="19240500" y="8493125"/>
          <a:ext cx="5801303" cy="4582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flipH="1">
          <a:off x="1295399" y="634364"/>
          <a:ext cx="759523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504825" y="23813"/>
          <a:ext cx="161544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9119235" y="634365"/>
          <a:ext cx="653186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600-000005000000}"/>
            </a:ext>
          </a:extLst>
        </xdr:cNvPr>
        <xdr:cNvSpPr/>
      </xdr:nvSpPr>
      <xdr:spPr>
        <a:xfrm>
          <a:off x="1999934" y="168783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600-000006000000}"/>
            </a:ext>
          </a:extLst>
        </xdr:cNvPr>
        <xdr:cNvSpPr/>
      </xdr:nvSpPr>
      <xdr:spPr>
        <a:xfrm>
          <a:off x="6630986" y="1695768"/>
          <a:ext cx="320598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32</xdr:row>
      <xdr:rowOff>238125</xdr:rowOff>
    </xdr:from>
    <xdr:to>
      <xdr:col>17</xdr:col>
      <xdr:colOff>0</xdr:colOff>
      <xdr:row>33</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600-000007000000}"/>
            </a:ext>
          </a:extLst>
        </xdr:cNvPr>
        <xdr:cNvSpPr/>
      </xdr:nvSpPr>
      <xdr:spPr>
        <a:xfrm>
          <a:off x="7887969" y="12978765"/>
          <a:ext cx="9584691" cy="2917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31</xdr:row>
      <xdr:rowOff>182563</xdr:rowOff>
    </xdr:from>
    <xdr:to>
      <xdr:col>23</xdr:col>
      <xdr:colOff>753053</xdr:colOff>
      <xdr:row>33</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0600-000008000000}"/>
            </a:ext>
          </a:extLst>
        </xdr:cNvPr>
        <xdr:cNvSpPr/>
      </xdr:nvSpPr>
      <xdr:spPr>
        <a:xfrm>
          <a:off x="17710785" y="12854623"/>
          <a:ext cx="5696528" cy="4455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twoCellAnchor editAs="oneCell">
    <xdr:from>
      <xdr:col>16</xdr:col>
      <xdr:colOff>43996</xdr:colOff>
      <xdr:row>0</xdr:row>
      <xdr:rowOff>112918</xdr:rowOff>
    </xdr:from>
    <xdr:to>
      <xdr:col>20</xdr:col>
      <xdr:colOff>382634</xdr:colOff>
      <xdr:row>2</xdr:row>
      <xdr:rowOff>250733</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477796" y="112918"/>
          <a:ext cx="3704138" cy="1103015"/>
        </a:xfrm>
        <a:prstGeom prst="rect">
          <a:avLst/>
        </a:prstGeom>
      </xdr:spPr>
    </xdr:pic>
    <xdr:clientData/>
  </xdr:twoCellAnchor>
  <xdr:twoCellAnchor editAs="oneCell">
    <xdr:from>
      <xdr:col>20</xdr:col>
      <xdr:colOff>462642</xdr:colOff>
      <xdr:row>0</xdr:row>
      <xdr:rowOff>122464</xdr:rowOff>
    </xdr:from>
    <xdr:to>
      <xdr:col>23</xdr:col>
      <xdr:colOff>602341</xdr:colOff>
      <xdr:row>2</xdr:row>
      <xdr:rowOff>300263</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a:stretch>
          <a:fillRect/>
        </a:stretch>
      </xdr:blipFill>
      <xdr:spPr>
        <a:xfrm>
          <a:off x="20261942" y="122464"/>
          <a:ext cx="3028949" cy="114299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3B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B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B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B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49068</xdr:colOff>
      <xdr:row>29</xdr:row>
      <xdr:rowOff>249381</xdr:rowOff>
    </xdr:from>
    <xdr:to>
      <xdr:col>12</xdr:col>
      <xdr:colOff>692728</xdr:colOff>
      <xdr:row>31</xdr:row>
      <xdr:rowOff>362960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3B00-000007000000}"/>
            </a:ext>
          </a:extLst>
        </xdr:cNvPr>
        <xdr:cNvSpPr/>
      </xdr:nvSpPr>
      <xdr:spPr>
        <a:xfrm>
          <a:off x="1877868" y="6859731"/>
          <a:ext cx="6044335" cy="38027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29</xdr:row>
      <xdr:rowOff>207819</xdr:rowOff>
    </xdr:from>
    <xdr:to>
      <xdr:col>23</xdr:col>
      <xdr:colOff>762000</xdr:colOff>
      <xdr:row>31</xdr:row>
      <xdr:rowOff>346363</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3B00-000008000000}"/>
            </a:ext>
          </a:extLst>
        </xdr:cNvPr>
        <xdr:cNvSpPr/>
      </xdr:nvSpPr>
      <xdr:spPr>
        <a:xfrm>
          <a:off x="10598726" y="6856269"/>
          <a:ext cx="4031674" cy="38619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19</xdr:col>
      <xdr:colOff>103909</xdr:colOff>
      <xdr:row>0</xdr:row>
      <xdr:rowOff>34636</xdr:rowOff>
    </xdr:from>
    <xdr:ext cx="2120900" cy="1254125"/>
    <xdr:pic>
      <xdr:nvPicPr>
        <xdr:cNvPr id="9" name="Picture 8">
          <a:extLst>
            <a:ext uri="{FF2B5EF4-FFF2-40B4-BE49-F238E27FC236}">
              <a16:creationId xmlns:a16="http://schemas.microsoft.com/office/drawing/2014/main" id="{00000000-0008-0000-3B00-000009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686309" y="34636"/>
          <a:ext cx="2120900" cy="1254125"/>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3C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C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C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C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26</xdr:row>
      <xdr:rowOff>254000</xdr:rowOff>
    </xdr:from>
    <xdr:to>
      <xdr:col>23</xdr:col>
      <xdr:colOff>240724</xdr:colOff>
      <xdr:row>26</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3C00-000007000000}"/>
            </a:ext>
          </a:extLst>
        </xdr:cNvPr>
        <xdr:cNvSpPr/>
      </xdr:nvSpPr>
      <xdr:spPr>
        <a:xfrm>
          <a:off x="10261600" y="5140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20</xdr:col>
      <xdr:colOff>394605</xdr:colOff>
      <xdr:row>0</xdr:row>
      <xdr:rowOff>340179</xdr:rowOff>
    </xdr:from>
    <xdr:ext cx="2873817" cy="918084"/>
    <xdr:pic>
      <xdr:nvPicPr>
        <xdr:cNvPr id="8" name="Picture 7">
          <a:extLst>
            <a:ext uri="{FF2B5EF4-FFF2-40B4-BE49-F238E27FC236}">
              <a16:creationId xmlns:a16="http://schemas.microsoft.com/office/drawing/2014/main" id="{00000000-0008-0000-3C00-000008000000}"/>
            </a:ext>
          </a:extLst>
        </xdr:cNvPr>
        <xdr:cNvPicPr>
          <a:picLocks noChangeAspect="1"/>
        </xdr:cNvPicPr>
      </xdr:nvPicPr>
      <xdr:blipFill>
        <a:blip xmlns:r="http://schemas.openxmlformats.org/officeDocument/2006/relationships" r:embed="rId6"/>
        <a:stretch>
          <a:fillRect/>
        </a:stretch>
      </xdr:blipFill>
      <xdr:spPr>
        <a:xfrm>
          <a:off x="12586605" y="187779"/>
          <a:ext cx="2873817" cy="918084"/>
        </a:xfrm>
        <a:prstGeom prst="rect">
          <a:avLst/>
        </a:prstGeom>
      </xdr:spPr>
    </xdr:pic>
    <xdr:clientData/>
  </xdr:oneCellAnchor>
  <xdr:oneCellAnchor>
    <xdr:from>
      <xdr:col>16</xdr:col>
      <xdr:colOff>326571</xdr:colOff>
      <xdr:row>0</xdr:row>
      <xdr:rowOff>190501</xdr:rowOff>
    </xdr:from>
    <xdr:ext cx="2795732" cy="1182062"/>
    <xdr:pic>
      <xdr:nvPicPr>
        <xdr:cNvPr id="9" name="Picture 8">
          <a:extLst>
            <a:ext uri="{FF2B5EF4-FFF2-40B4-BE49-F238E27FC236}">
              <a16:creationId xmlns:a16="http://schemas.microsoft.com/office/drawing/2014/main" id="{00000000-0008-0000-3C00-000009000000}"/>
            </a:ext>
          </a:extLst>
        </xdr:cNvPr>
        <xdr:cNvPicPr>
          <a:picLocks noChangeAspect="1"/>
        </xdr:cNvPicPr>
      </xdr:nvPicPr>
      <xdr:blipFill>
        <a:blip xmlns:r="http://schemas.openxmlformats.org/officeDocument/2006/relationships" r:embed="rId7"/>
        <a:stretch>
          <a:fillRect/>
        </a:stretch>
      </xdr:blipFill>
      <xdr:spPr>
        <a:xfrm>
          <a:off x="10080171" y="190501"/>
          <a:ext cx="2795732" cy="1182062"/>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3D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D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D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D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42</xdr:row>
      <xdr:rowOff>238125</xdr:rowOff>
    </xdr:from>
    <xdr:to>
      <xdr:col>17</xdr:col>
      <xdr:colOff>0</xdr:colOff>
      <xdr:row>43</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3D00-000007000000}"/>
            </a:ext>
          </a:extLst>
        </xdr:cNvPr>
        <xdr:cNvSpPr/>
      </xdr:nvSpPr>
      <xdr:spPr>
        <a:xfrm>
          <a:off x="3041649" y="8191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41</xdr:row>
      <xdr:rowOff>182563</xdr:rowOff>
    </xdr:from>
    <xdr:to>
      <xdr:col>23</xdr:col>
      <xdr:colOff>753053</xdr:colOff>
      <xdr:row>43</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3D00-000008000000}"/>
            </a:ext>
          </a:extLst>
        </xdr:cNvPr>
        <xdr:cNvSpPr/>
      </xdr:nvSpPr>
      <xdr:spPr>
        <a:xfrm>
          <a:off x="10601325" y="7993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260804</xdr:colOff>
      <xdr:row>0</xdr:row>
      <xdr:rowOff>88446</xdr:rowOff>
    </xdr:from>
    <xdr:ext cx="2822947" cy="1193401"/>
    <xdr:pic>
      <xdr:nvPicPr>
        <xdr:cNvPr id="9" name="Picture 8">
          <a:extLst>
            <a:ext uri="{FF2B5EF4-FFF2-40B4-BE49-F238E27FC236}">
              <a16:creationId xmlns:a16="http://schemas.microsoft.com/office/drawing/2014/main" id="{00000000-0008-0000-3D00-000009000000}"/>
            </a:ext>
          </a:extLst>
        </xdr:cNvPr>
        <xdr:cNvPicPr>
          <a:picLocks noChangeAspect="1"/>
        </xdr:cNvPicPr>
      </xdr:nvPicPr>
      <xdr:blipFill>
        <a:blip xmlns:r="http://schemas.openxmlformats.org/officeDocument/2006/relationships" r:embed="rId7"/>
        <a:stretch>
          <a:fillRect/>
        </a:stretch>
      </xdr:blipFill>
      <xdr:spPr>
        <a:xfrm>
          <a:off x="10014404" y="88446"/>
          <a:ext cx="2822947" cy="1193401"/>
        </a:xfrm>
        <a:prstGeom prst="rect">
          <a:avLst/>
        </a:prstGeom>
      </xdr:spPr>
    </xdr:pic>
    <xdr:clientData/>
  </xdr:oneCellAnchor>
  <xdr:oneCellAnchor>
    <xdr:from>
      <xdr:col>20</xdr:col>
      <xdr:colOff>108856</xdr:colOff>
      <xdr:row>0</xdr:row>
      <xdr:rowOff>285750</xdr:rowOff>
    </xdr:from>
    <xdr:ext cx="2873817" cy="918084"/>
    <xdr:pic>
      <xdr:nvPicPr>
        <xdr:cNvPr id="10" name="Picture 9">
          <a:extLst>
            <a:ext uri="{FF2B5EF4-FFF2-40B4-BE49-F238E27FC236}">
              <a16:creationId xmlns:a16="http://schemas.microsoft.com/office/drawing/2014/main" id="{00000000-0008-0000-3D00-00000A000000}"/>
            </a:ext>
          </a:extLst>
        </xdr:cNvPr>
        <xdr:cNvPicPr>
          <a:picLocks noChangeAspect="1"/>
        </xdr:cNvPicPr>
      </xdr:nvPicPr>
      <xdr:blipFill>
        <a:blip xmlns:r="http://schemas.openxmlformats.org/officeDocument/2006/relationships" r:embed="rId8"/>
        <a:stretch>
          <a:fillRect/>
        </a:stretch>
      </xdr:blipFill>
      <xdr:spPr>
        <a:xfrm>
          <a:off x="12300856" y="190500"/>
          <a:ext cx="2873817" cy="918084"/>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3E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E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E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E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21</xdr:col>
      <xdr:colOff>190500</xdr:colOff>
      <xdr:row>0</xdr:row>
      <xdr:rowOff>187779</xdr:rowOff>
    </xdr:from>
    <xdr:ext cx="912501" cy="1054165"/>
    <xdr:pic>
      <xdr:nvPicPr>
        <xdr:cNvPr id="9" name="Picture 8">
          <a:extLst>
            <a:ext uri="{FF2B5EF4-FFF2-40B4-BE49-F238E27FC236}">
              <a16:creationId xmlns:a16="http://schemas.microsoft.com/office/drawing/2014/main" id="{00000000-0008-0000-3E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992100" y="187779"/>
          <a:ext cx="912501" cy="1054165"/>
        </a:xfrm>
        <a:prstGeom prst="rect">
          <a:avLst/>
        </a:prstGeom>
      </xdr:spPr>
    </xdr:pic>
    <xdr:clientData/>
  </xdr:oneCellAnchor>
  <xdr:oneCellAnchor>
    <xdr:from>
      <xdr:col>16</xdr:col>
      <xdr:colOff>133349</xdr:colOff>
      <xdr:row>0</xdr:row>
      <xdr:rowOff>133350</xdr:rowOff>
    </xdr:from>
    <xdr:ext cx="4000633" cy="1123950"/>
    <xdr:pic>
      <xdr:nvPicPr>
        <xdr:cNvPr id="10" name="Picture 9">
          <a:extLst>
            <a:ext uri="{FF2B5EF4-FFF2-40B4-BE49-F238E27FC236}">
              <a16:creationId xmlns:a16="http://schemas.microsoft.com/office/drawing/2014/main" id="{00000000-0008-0000-3E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886949" y="133350"/>
          <a:ext cx="4000633" cy="1123950"/>
        </a:xfrm>
        <a:prstGeom prst="rect">
          <a:avLst/>
        </a:prstGeom>
      </xdr:spPr>
    </xdr:pic>
    <xdr:clientData/>
  </xdr:oneCellAnchor>
  <xdr:twoCellAnchor>
    <xdr:from>
      <xdr:col>15</xdr:col>
      <xdr:colOff>79375</xdr:colOff>
      <xdr:row>27</xdr:row>
      <xdr:rowOff>222250</xdr:rowOff>
    </xdr:from>
    <xdr:to>
      <xdr:col>21</xdr:col>
      <xdr:colOff>1086428</xdr:colOff>
      <xdr:row>29</xdr:row>
      <xdr:rowOff>108959</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id="{8CC9FA30-9C87-4DBB-93EF-6AE1312897EE}"/>
            </a:ext>
          </a:extLst>
        </xdr:cNvPr>
        <xdr:cNvSpPr/>
      </xdr:nvSpPr>
      <xdr:spPr>
        <a:xfrm>
          <a:off x="18224500" y="8588375"/>
          <a:ext cx="5801303" cy="4582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3F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F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F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F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33193</xdr:colOff>
      <xdr:row>29</xdr:row>
      <xdr:rowOff>396875</xdr:rowOff>
    </xdr:from>
    <xdr:to>
      <xdr:col>12</xdr:col>
      <xdr:colOff>676853</xdr:colOff>
      <xdr:row>31</xdr:row>
      <xdr:rowOff>83560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3F00-000007000000}"/>
            </a:ext>
          </a:extLst>
        </xdr:cNvPr>
        <xdr:cNvSpPr/>
      </xdr:nvSpPr>
      <xdr:spPr>
        <a:xfrm>
          <a:off x="7446818" y="11715750"/>
          <a:ext cx="7898535" cy="52806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29</xdr:row>
      <xdr:rowOff>381000</xdr:rowOff>
    </xdr:from>
    <xdr:to>
      <xdr:col>23</xdr:col>
      <xdr:colOff>762000</xdr:colOff>
      <xdr:row>31</xdr:row>
      <xdr:rowOff>133638</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3F00-000008000000}"/>
            </a:ext>
          </a:extLst>
        </xdr:cNvPr>
        <xdr:cNvSpPr/>
      </xdr:nvSpPr>
      <xdr:spPr>
        <a:xfrm>
          <a:off x="19317276" y="11699875"/>
          <a:ext cx="6527224" cy="5940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20</xdr:col>
      <xdr:colOff>449035</xdr:colOff>
      <xdr:row>0</xdr:row>
      <xdr:rowOff>217715</xdr:rowOff>
    </xdr:from>
    <xdr:ext cx="915222" cy="1062329"/>
    <xdr:pic>
      <xdr:nvPicPr>
        <xdr:cNvPr id="9" name="Picture 8">
          <a:extLst>
            <a:ext uri="{FF2B5EF4-FFF2-40B4-BE49-F238E27FC236}">
              <a16:creationId xmlns:a16="http://schemas.microsoft.com/office/drawing/2014/main" id="{00000000-0008-0000-3F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403785" y="217715"/>
          <a:ext cx="915222" cy="1062329"/>
        </a:xfrm>
        <a:prstGeom prst="rect">
          <a:avLst/>
        </a:prstGeom>
      </xdr:spPr>
    </xdr:pic>
    <xdr:clientData/>
  </xdr:oneCellAnchor>
  <xdr:oneCellAnchor>
    <xdr:from>
      <xdr:col>16</xdr:col>
      <xdr:colOff>68036</xdr:colOff>
      <xdr:row>0</xdr:row>
      <xdr:rowOff>149679</xdr:rowOff>
    </xdr:from>
    <xdr:ext cx="4000633" cy="1123950"/>
    <xdr:pic>
      <xdr:nvPicPr>
        <xdr:cNvPr id="10" name="Picture 9">
          <a:extLst>
            <a:ext uri="{FF2B5EF4-FFF2-40B4-BE49-F238E27FC236}">
              <a16:creationId xmlns:a16="http://schemas.microsoft.com/office/drawing/2014/main" id="{00000000-0008-0000-3F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199179" y="149679"/>
          <a:ext cx="4000633" cy="1123950"/>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40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0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0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0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14</xdr:row>
      <xdr:rowOff>254000</xdr:rowOff>
    </xdr:from>
    <xdr:to>
      <xdr:col>23</xdr:col>
      <xdr:colOff>240724</xdr:colOff>
      <xdr:row>14</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4000-000007000000}"/>
            </a:ext>
          </a:extLst>
        </xdr:cNvPr>
        <xdr:cNvSpPr/>
      </xdr:nvSpPr>
      <xdr:spPr>
        <a:xfrm>
          <a:off x="10261600" y="2854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508421</xdr:colOff>
      <xdr:row>0</xdr:row>
      <xdr:rowOff>127000</xdr:rowOff>
    </xdr:from>
    <xdr:ext cx="2511798" cy="1249582"/>
    <xdr:pic>
      <xdr:nvPicPr>
        <xdr:cNvPr id="8" name="Picture 7">
          <a:extLst>
            <a:ext uri="{FF2B5EF4-FFF2-40B4-BE49-F238E27FC236}">
              <a16:creationId xmlns:a16="http://schemas.microsoft.com/office/drawing/2014/main" id="{00000000-0008-0000-4000-000008000000}"/>
            </a:ext>
          </a:extLst>
        </xdr:cNvPr>
        <xdr:cNvPicPr>
          <a:picLocks noChangeAspect="1"/>
        </xdr:cNvPicPr>
      </xdr:nvPicPr>
      <xdr:blipFill>
        <a:blip xmlns:r="http://schemas.openxmlformats.org/officeDocument/2006/relationships" r:embed="rId6">
          <a:clrChange>
            <a:clrFrom>
              <a:srgbClr val="000000"/>
            </a:clrFrom>
            <a:clrTo>
              <a:srgbClr val="000000">
                <a:alpha val="0"/>
              </a:srgbClr>
            </a:clrTo>
          </a:clrChange>
        </a:blip>
        <a:stretch>
          <a:fillRect/>
        </a:stretch>
      </xdr:blipFill>
      <xdr:spPr>
        <a:xfrm>
          <a:off x="11481221" y="127000"/>
          <a:ext cx="2511798" cy="1249582"/>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41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1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1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1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20</xdr:row>
      <xdr:rowOff>238125</xdr:rowOff>
    </xdr:from>
    <xdr:to>
      <xdr:col>17</xdr:col>
      <xdr:colOff>0</xdr:colOff>
      <xdr:row>21</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100-000007000000}"/>
            </a:ext>
          </a:extLst>
        </xdr:cNvPr>
        <xdr:cNvSpPr/>
      </xdr:nvSpPr>
      <xdr:spPr>
        <a:xfrm>
          <a:off x="3041649" y="6667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19</xdr:row>
      <xdr:rowOff>182563</xdr:rowOff>
    </xdr:from>
    <xdr:to>
      <xdr:col>23</xdr:col>
      <xdr:colOff>753053</xdr:colOff>
      <xdr:row>21</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100-000008000000}"/>
            </a:ext>
          </a:extLst>
        </xdr:cNvPr>
        <xdr:cNvSpPr/>
      </xdr:nvSpPr>
      <xdr:spPr>
        <a:xfrm>
          <a:off x="10601325" y="646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571500</xdr:colOff>
      <xdr:row>0</xdr:row>
      <xdr:rowOff>47625</xdr:rowOff>
    </xdr:from>
    <xdr:ext cx="2511798" cy="1249582"/>
    <xdr:pic>
      <xdr:nvPicPr>
        <xdr:cNvPr id="9" name="Picture 8">
          <a:extLst>
            <a:ext uri="{FF2B5EF4-FFF2-40B4-BE49-F238E27FC236}">
              <a16:creationId xmlns:a16="http://schemas.microsoft.com/office/drawing/2014/main" id="{00000000-0008-0000-4100-000009000000}"/>
            </a:ext>
          </a:extLst>
        </xdr:cNvPr>
        <xdr:cNvPicPr>
          <a:picLocks noChangeAspect="1"/>
        </xdr:cNvPicPr>
      </xdr:nvPicPr>
      <xdr:blipFill>
        <a:blip xmlns:r="http://schemas.openxmlformats.org/officeDocument/2006/relationships" r:embed="rId7">
          <a:clrChange>
            <a:clrFrom>
              <a:srgbClr val="000000"/>
            </a:clrFrom>
            <a:clrTo>
              <a:srgbClr val="000000">
                <a:alpha val="0"/>
              </a:srgbClr>
            </a:clrTo>
          </a:clrChange>
        </a:blip>
        <a:stretch>
          <a:fillRect/>
        </a:stretch>
      </xdr:blipFill>
      <xdr:spPr>
        <a:xfrm>
          <a:off x="11544300" y="47625"/>
          <a:ext cx="2511798" cy="1249582"/>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42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2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2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2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22</xdr:row>
      <xdr:rowOff>238125</xdr:rowOff>
    </xdr:from>
    <xdr:to>
      <xdr:col>17</xdr:col>
      <xdr:colOff>0</xdr:colOff>
      <xdr:row>23</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200-000007000000}"/>
            </a:ext>
          </a:extLst>
        </xdr:cNvPr>
        <xdr:cNvSpPr/>
      </xdr:nvSpPr>
      <xdr:spPr>
        <a:xfrm>
          <a:off x="3041649" y="4381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21</xdr:row>
      <xdr:rowOff>182563</xdr:rowOff>
    </xdr:from>
    <xdr:to>
      <xdr:col>23</xdr:col>
      <xdr:colOff>753053</xdr:colOff>
      <xdr:row>23</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200-000008000000}"/>
            </a:ext>
          </a:extLst>
        </xdr:cNvPr>
        <xdr:cNvSpPr/>
      </xdr:nvSpPr>
      <xdr:spPr>
        <a:xfrm>
          <a:off x="10601325" y="4183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19</xdr:col>
      <xdr:colOff>852148</xdr:colOff>
      <xdr:row>0</xdr:row>
      <xdr:rowOff>298404</xdr:rowOff>
    </xdr:from>
    <xdr:ext cx="2978937" cy="886461"/>
    <xdr:pic>
      <xdr:nvPicPr>
        <xdr:cNvPr id="9" name="Picture 8">
          <a:extLst>
            <a:ext uri="{FF2B5EF4-FFF2-40B4-BE49-F238E27FC236}">
              <a16:creationId xmlns:a16="http://schemas.microsoft.com/office/drawing/2014/main" id="{00000000-0008-0000-4200-000009000000}"/>
            </a:ext>
          </a:extLst>
        </xdr:cNvPr>
        <xdr:cNvPicPr>
          <a:picLocks noChangeAspect="1"/>
        </xdr:cNvPicPr>
      </xdr:nvPicPr>
      <xdr:blipFill>
        <a:blip xmlns:r="http://schemas.openxmlformats.org/officeDocument/2006/relationships" r:embed="rId7"/>
        <a:stretch>
          <a:fillRect/>
        </a:stretch>
      </xdr:blipFill>
      <xdr:spPr>
        <a:xfrm>
          <a:off x="12196423" y="193629"/>
          <a:ext cx="2978937" cy="886461"/>
        </a:xfrm>
        <a:prstGeom prst="rect">
          <a:avLst/>
        </a:prstGeom>
      </xdr:spPr>
    </xdr:pic>
    <xdr:clientData/>
  </xdr:oneCellAnchor>
  <xdr:oneCellAnchor>
    <xdr:from>
      <xdr:col>16</xdr:col>
      <xdr:colOff>428625</xdr:colOff>
      <xdr:row>0</xdr:row>
      <xdr:rowOff>95250</xdr:rowOff>
    </xdr:from>
    <xdr:ext cx="2676251" cy="1160190"/>
    <xdr:pic>
      <xdr:nvPicPr>
        <xdr:cNvPr id="10" name="Picture 9">
          <a:extLst>
            <a:ext uri="{FF2B5EF4-FFF2-40B4-BE49-F238E27FC236}">
              <a16:creationId xmlns:a16="http://schemas.microsoft.com/office/drawing/2014/main" id="{00000000-0008-0000-42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182225" y="95250"/>
          <a:ext cx="2676251" cy="1160190"/>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43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3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3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3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25</xdr:row>
      <xdr:rowOff>63500</xdr:rowOff>
    </xdr:from>
    <xdr:to>
      <xdr:col>17</xdr:col>
      <xdr:colOff>0</xdr:colOff>
      <xdr:row>26</xdr:row>
      <xdr:rowOff>142875</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300-000007000000}"/>
            </a:ext>
          </a:extLst>
        </xdr:cNvPr>
        <xdr:cNvSpPr/>
      </xdr:nvSpPr>
      <xdr:spPr>
        <a:xfrm>
          <a:off x="5794374" y="8905875"/>
          <a:ext cx="9366251" cy="3810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269875</xdr:colOff>
      <xdr:row>24</xdr:row>
      <xdr:rowOff>119063</xdr:rowOff>
    </xdr:from>
    <xdr:to>
      <xdr:col>23</xdr:col>
      <xdr:colOff>784803</xdr:colOff>
      <xdr:row>26</xdr:row>
      <xdr:rowOff>135947</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300-000008000000}"/>
            </a:ext>
          </a:extLst>
        </xdr:cNvPr>
        <xdr:cNvSpPr/>
      </xdr:nvSpPr>
      <xdr:spPr>
        <a:xfrm>
          <a:off x="15430500" y="8707438"/>
          <a:ext cx="5848928" cy="5725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812800</xdr:colOff>
      <xdr:row>0</xdr:row>
      <xdr:rowOff>0</xdr:rowOff>
    </xdr:from>
    <xdr:ext cx="1943236" cy="1336277"/>
    <xdr:pic>
      <xdr:nvPicPr>
        <xdr:cNvPr id="9" name="Picture 8">
          <a:extLst>
            <a:ext uri="{FF2B5EF4-FFF2-40B4-BE49-F238E27FC236}">
              <a16:creationId xmlns:a16="http://schemas.microsoft.com/office/drawing/2014/main" id="{00000000-0008-0000-43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585575" y="0"/>
          <a:ext cx="1943236" cy="1336277"/>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44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4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4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4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39</xdr:row>
      <xdr:rowOff>238125</xdr:rowOff>
    </xdr:from>
    <xdr:to>
      <xdr:col>17</xdr:col>
      <xdr:colOff>0</xdr:colOff>
      <xdr:row>40</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400-000007000000}"/>
            </a:ext>
          </a:extLst>
        </xdr:cNvPr>
        <xdr:cNvSpPr/>
      </xdr:nvSpPr>
      <xdr:spPr>
        <a:xfrm>
          <a:off x="3041649" y="76200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38</xdr:row>
      <xdr:rowOff>182563</xdr:rowOff>
    </xdr:from>
    <xdr:to>
      <xdr:col>23</xdr:col>
      <xdr:colOff>753053</xdr:colOff>
      <xdr:row>40</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400-000008000000}"/>
            </a:ext>
          </a:extLst>
        </xdr:cNvPr>
        <xdr:cNvSpPr/>
      </xdr:nvSpPr>
      <xdr:spPr>
        <a:xfrm>
          <a:off x="10601325" y="74215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17</xdr:col>
      <xdr:colOff>539750</xdr:colOff>
      <xdr:row>0</xdr:row>
      <xdr:rowOff>111126</xdr:rowOff>
    </xdr:from>
    <xdr:ext cx="3413125" cy="1206500"/>
    <xdr:pic>
      <xdr:nvPicPr>
        <xdr:cNvPr id="9" name="Picture 8">
          <a:extLst>
            <a:ext uri="{FF2B5EF4-FFF2-40B4-BE49-F238E27FC236}">
              <a16:creationId xmlns:a16="http://schemas.microsoft.com/office/drawing/2014/main" id="{00000000-0008-0000-4400-000009000000}"/>
            </a:ext>
          </a:extLst>
        </xdr:cNvPr>
        <xdr:cNvPicPr>
          <a:picLocks noChangeAspect="1"/>
        </xdr:cNvPicPr>
      </xdr:nvPicPr>
      <xdr:blipFill>
        <a:blip xmlns:r="http://schemas.openxmlformats.org/officeDocument/2006/relationships" r:embed="rId7"/>
        <a:stretch>
          <a:fillRect/>
        </a:stretch>
      </xdr:blipFill>
      <xdr:spPr>
        <a:xfrm>
          <a:off x="10902950" y="111126"/>
          <a:ext cx="3413125" cy="12065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flipH="1">
          <a:off x="1295399" y="634364"/>
          <a:ext cx="847915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504825" y="23813"/>
          <a:ext cx="1703832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0003155" y="634365"/>
          <a:ext cx="653186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700-000005000000}"/>
            </a:ext>
          </a:extLst>
        </xdr:cNvPr>
        <xdr:cNvSpPr/>
      </xdr:nvSpPr>
      <xdr:spPr>
        <a:xfrm>
          <a:off x="1657034" y="168783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700-000006000000}"/>
            </a:ext>
          </a:extLst>
        </xdr:cNvPr>
        <xdr:cNvSpPr/>
      </xdr:nvSpPr>
      <xdr:spPr>
        <a:xfrm>
          <a:off x="7286306" y="1695768"/>
          <a:ext cx="343458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43</xdr:row>
      <xdr:rowOff>9525</xdr:rowOff>
    </xdr:from>
    <xdr:to>
      <xdr:col>17</xdr:col>
      <xdr:colOff>0</xdr:colOff>
      <xdr:row>44</xdr:row>
      <xdr:rowOff>317500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700-000007000000}"/>
            </a:ext>
          </a:extLst>
        </xdr:cNvPr>
        <xdr:cNvSpPr/>
      </xdr:nvSpPr>
      <xdr:spPr>
        <a:xfrm>
          <a:off x="8016874" y="13519150"/>
          <a:ext cx="9525001" cy="3238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17</xdr:col>
      <xdr:colOff>177800</xdr:colOff>
      <xdr:row>0</xdr:row>
      <xdr:rowOff>76201</xdr:rowOff>
    </xdr:from>
    <xdr:to>
      <xdr:col>19</xdr:col>
      <xdr:colOff>595948</xdr:colOff>
      <xdr:row>2</xdr:row>
      <xdr:rowOff>371403</xdr:rowOff>
    </xdr:to>
    <xdr:pic>
      <xdr:nvPicPr>
        <xdr:cNvPr id="8" name="Graphic 11">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8592800" y="76201"/>
          <a:ext cx="2069148" cy="1260402"/>
        </a:xfrm>
        <a:prstGeom prst="rect">
          <a:avLst/>
        </a:prstGeom>
      </xdr:spPr>
    </xdr:pic>
    <xdr:clientData/>
  </xdr:twoCellAnchor>
  <xdr:twoCellAnchor editAs="oneCell">
    <xdr:from>
      <xdr:col>21</xdr:col>
      <xdr:colOff>32981</xdr:colOff>
      <xdr:row>0</xdr:row>
      <xdr:rowOff>39687</xdr:rowOff>
    </xdr:from>
    <xdr:to>
      <xdr:col>23</xdr:col>
      <xdr:colOff>28112</xdr:colOff>
      <xdr:row>2</xdr:row>
      <xdr:rowOff>317500</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8699" b="17073"/>
        <a:stretch/>
      </xdr:blipFill>
      <xdr:spPr>
        <a:xfrm>
          <a:off x="21876981" y="39687"/>
          <a:ext cx="1995381" cy="1243013"/>
        </a:xfrm>
        <a:prstGeom prst="rect">
          <a:avLst/>
        </a:prstGeom>
      </xdr:spPr>
    </xdr:pic>
    <xdr:clientData/>
  </xdr:twoCellAnchor>
  <xdr:twoCellAnchor>
    <xdr:from>
      <xdr:col>17</xdr:col>
      <xdr:colOff>222250</xdr:colOff>
      <xdr:row>44</xdr:row>
      <xdr:rowOff>15875</xdr:rowOff>
    </xdr:from>
    <xdr:to>
      <xdr:col>23</xdr:col>
      <xdr:colOff>737178</xdr:colOff>
      <xdr:row>44</xdr:row>
      <xdr:rowOff>340734</xdr:rowOff>
    </xdr:to>
    <xdr:sp macro="" textlink="">
      <xdr:nvSpPr>
        <xdr:cNvPr id="10" name="Rounded Rectangle 10">
          <a:hlinkClick xmlns:r="http://schemas.openxmlformats.org/officeDocument/2006/relationships" r:id="rId9"/>
          <a:extLst>
            <a:ext uri="{FF2B5EF4-FFF2-40B4-BE49-F238E27FC236}">
              <a16:creationId xmlns:a16="http://schemas.microsoft.com/office/drawing/2014/main" id="{FEF7CBB4-E4C9-4D5B-911A-E2CB3EA4F05C}"/>
            </a:ext>
          </a:extLst>
        </xdr:cNvPr>
        <xdr:cNvSpPr/>
      </xdr:nvSpPr>
      <xdr:spPr>
        <a:xfrm>
          <a:off x="17764125" y="13541375"/>
          <a:ext cx="5753678" cy="3248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45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5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5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5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66</xdr:row>
      <xdr:rowOff>238125</xdr:rowOff>
    </xdr:from>
    <xdr:to>
      <xdr:col>17</xdr:col>
      <xdr:colOff>0</xdr:colOff>
      <xdr:row>67</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500-000007000000}"/>
            </a:ext>
          </a:extLst>
        </xdr:cNvPr>
        <xdr:cNvSpPr/>
      </xdr:nvSpPr>
      <xdr:spPr>
        <a:xfrm>
          <a:off x="3041649" y="14287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65</xdr:row>
      <xdr:rowOff>182563</xdr:rowOff>
    </xdr:from>
    <xdr:to>
      <xdr:col>23</xdr:col>
      <xdr:colOff>753053</xdr:colOff>
      <xdr:row>67</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500-000008000000}"/>
            </a:ext>
          </a:extLst>
        </xdr:cNvPr>
        <xdr:cNvSpPr/>
      </xdr:nvSpPr>
      <xdr:spPr>
        <a:xfrm>
          <a:off x="10601325" y="1408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19</xdr:col>
      <xdr:colOff>460375</xdr:colOff>
      <xdr:row>0</xdr:row>
      <xdr:rowOff>0</xdr:rowOff>
    </xdr:from>
    <xdr:ext cx="1025525" cy="1311971"/>
    <xdr:pic>
      <xdr:nvPicPr>
        <xdr:cNvPr id="9" name="Picture 8">
          <a:extLst>
            <a:ext uri="{FF2B5EF4-FFF2-40B4-BE49-F238E27FC236}">
              <a16:creationId xmlns:a16="http://schemas.microsoft.com/office/drawing/2014/main" id="{00000000-0008-0000-4500-000009000000}"/>
            </a:ext>
          </a:extLst>
        </xdr:cNvPr>
        <xdr:cNvPicPr>
          <a:picLocks noChangeAspect="1"/>
        </xdr:cNvPicPr>
      </xdr:nvPicPr>
      <xdr:blipFill>
        <a:blip xmlns:r="http://schemas.openxmlformats.org/officeDocument/2006/relationships" r:embed="rId7"/>
        <a:stretch>
          <a:fillRect/>
        </a:stretch>
      </xdr:blipFill>
      <xdr:spPr>
        <a:xfrm>
          <a:off x="12042775" y="0"/>
          <a:ext cx="1025525" cy="1311971"/>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46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6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6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6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16</xdr:row>
      <xdr:rowOff>63500</xdr:rowOff>
    </xdr:from>
    <xdr:to>
      <xdr:col>17</xdr:col>
      <xdr:colOff>0</xdr:colOff>
      <xdr:row>17</xdr:row>
      <xdr:rowOff>246063</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600-000007000000}"/>
            </a:ext>
          </a:extLst>
        </xdr:cNvPr>
        <xdr:cNvSpPr/>
      </xdr:nvSpPr>
      <xdr:spPr>
        <a:xfrm>
          <a:off x="5794374" y="7000875"/>
          <a:ext cx="9366251" cy="43656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rgbClr val="FFFF00"/>
              </a:solidFill>
            </a:rPr>
            <a:t>VENDOR'S</a:t>
          </a:r>
          <a:r>
            <a:rPr lang="en-US" sz="1200" b="1" baseline="0">
              <a:solidFill>
                <a:srgbClr val="FFFF00"/>
              </a:solidFill>
            </a:rPr>
            <a:t> COMPLETE</a:t>
          </a:r>
          <a:r>
            <a:rPr lang="en-US" sz="1200" b="1">
              <a:solidFill>
                <a:srgbClr val="FFFF00"/>
              </a:solidFill>
            </a:rPr>
            <a:t> SUMMARY</a:t>
          </a:r>
          <a:r>
            <a:rPr lang="en-US" sz="1200" b="1" baseline="0">
              <a:solidFill>
                <a:srgbClr val="FFFF00"/>
              </a:solidFill>
            </a:rPr>
            <a:t> END PRODUCT DATA SCHEDULES ( SEPDS </a:t>
          </a:r>
          <a:r>
            <a:rPr lang="en-US" sz="1100" b="1" baseline="0">
              <a:solidFill>
                <a:srgbClr val="FFFF00"/>
              </a:solidFill>
            </a:rPr>
            <a:t>)</a:t>
          </a:r>
          <a:endParaRPr lang="en-US" sz="1100" b="1">
            <a:solidFill>
              <a:srgbClr val="FFFF00"/>
            </a:solidFill>
          </a:endParaRPr>
        </a:p>
      </xdr:txBody>
    </xdr:sp>
    <xdr:clientData/>
  </xdr:twoCellAnchor>
  <xdr:twoCellAnchor>
    <xdr:from>
      <xdr:col>17</xdr:col>
      <xdr:colOff>238125</xdr:colOff>
      <xdr:row>15</xdr:row>
      <xdr:rowOff>182563</xdr:rowOff>
    </xdr:from>
    <xdr:to>
      <xdr:col>23</xdr:col>
      <xdr:colOff>753053</xdr:colOff>
      <xdr:row>17</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600-000008000000}"/>
            </a:ext>
          </a:extLst>
        </xdr:cNvPr>
        <xdr:cNvSpPr/>
      </xdr:nvSpPr>
      <xdr:spPr>
        <a:xfrm>
          <a:off x="10601325" y="4564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19</xdr:col>
      <xdr:colOff>460375</xdr:colOff>
      <xdr:row>0</xdr:row>
      <xdr:rowOff>0</xdr:rowOff>
    </xdr:from>
    <xdr:ext cx="1025525" cy="1311971"/>
    <xdr:pic>
      <xdr:nvPicPr>
        <xdr:cNvPr id="9" name="Picture 8">
          <a:extLst>
            <a:ext uri="{FF2B5EF4-FFF2-40B4-BE49-F238E27FC236}">
              <a16:creationId xmlns:a16="http://schemas.microsoft.com/office/drawing/2014/main" id="{00000000-0008-0000-4600-000009000000}"/>
            </a:ext>
          </a:extLst>
        </xdr:cNvPr>
        <xdr:cNvPicPr>
          <a:picLocks noChangeAspect="1"/>
        </xdr:cNvPicPr>
      </xdr:nvPicPr>
      <xdr:blipFill>
        <a:blip xmlns:r="http://schemas.openxmlformats.org/officeDocument/2006/relationships" r:embed="rId7"/>
        <a:stretch>
          <a:fillRect/>
        </a:stretch>
      </xdr:blipFill>
      <xdr:spPr>
        <a:xfrm>
          <a:off x="12042775" y="0"/>
          <a:ext cx="1025525" cy="1311971"/>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47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7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7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7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20</xdr:row>
      <xdr:rowOff>142875</xdr:rowOff>
    </xdr:from>
    <xdr:to>
      <xdr:col>17</xdr:col>
      <xdr:colOff>0</xdr:colOff>
      <xdr:row>21</xdr:row>
      <xdr:rowOff>246063</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700-000007000000}"/>
            </a:ext>
          </a:extLst>
        </xdr:cNvPr>
        <xdr:cNvSpPr/>
      </xdr:nvSpPr>
      <xdr:spPr>
        <a:xfrm>
          <a:off x="5857874" y="7715250"/>
          <a:ext cx="9318626" cy="3571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19</xdr:row>
      <xdr:rowOff>182563</xdr:rowOff>
    </xdr:from>
    <xdr:to>
      <xdr:col>23</xdr:col>
      <xdr:colOff>753053</xdr:colOff>
      <xdr:row>21</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700-000008000000}"/>
            </a:ext>
          </a:extLst>
        </xdr:cNvPr>
        <xdr:cNvSpPr/>
      </xdr:nvSpPr>
      <xdr:spPr>
        <a:xfrm>
          <a:off x="10601325" y="646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814917</xdr:colOff>
      <xdr:row>0</xdr:row>
      <xdr:rowOff>33343</xdr:rowOff>
    </xdr:from>
    <xdr:ext cx="1955800" cy="1295076"/>
    <xdr:pic>
      <xdr:nvPicPr>
        <xdr:cNvPr id="9" name="Picture 8">
          <a:extLst>
            <a:ext uri="{FF2B5EF4-FFF2-40B4-BE49-F238E27FC236}">
              <a16:creationId xmlns:a16="http://schemas.microsoft.com/office/drawing/2014/main" id="{00000000-0008-0000-47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578167" y="33343"/>
          <a:ext cx="1955800" cy="1295076"/>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8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48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8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8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8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26</xdr:row>
      <xdr:rowOff>254000</xdr:rowOff>
    </xdr:from>
    <xdr:to>
      <xdr:col>23</xdr:col>
      <xdr:colOff>240724</xdr:colOff>
      <xdr:row>26</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4800-000007000000}"/>
            </a:ext>
          </a:extLst>
        </xdr:cNvPr>
        <xdr:cNvSpPr/>
      </xdr:nvSpPr>
      <xdr:spPr>
        <a:xfrm>
          <a:off x="10261600" y="5140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321470</xdr:colOff>
      <xdr:row>0</xdr:row>
      <xdr:rowOff>357187</xdr:rowOff>
    </xdr:from>
    <xdr:ext cx="3003125" cy="857250"/>
    <xdr:pic>
      <xdr:nvPicPr>
        <xdr:cNvPr id="8" name="Picture 7">
          <a:extLst>
            <a:ext uri="{FF2B5EF4-FFF2-40B4-BE49-F238E27FC236}">
              <a16:creationId xmlns:a16="http://schemas.microsoft.com/office/drawing/2014/main" id="{00000000-0008-0000-48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75070" y="195262"/>
          <a:ext cx="3003125" cy="857250"/>
        </a:xfrm>
        <a:prstGeom prst="rect">
          <a:avLst/>
        </a:prstGeom>
        <a:noFill/>
        <a:ln>
          <a:noFill/>
        </a:ln>
      </xdr:spPr>
    </xdr:pic>
    <xdr:clientData/>
  </xdr:oneCellAnchor>
  <xdr:oneCellAnchor>
    <xdr:from>
      <xdr:col>20</xdr:col>
      <xdr:colOff>583405</xdr:colOff>
      <xdr:row>0</xdr:row>
      <xdr:rowOff>416718</xdr:rowOff>
    </xdr:from>
    <xdr:ext cx="2814077" cy="890156"/>
    <xdr:pic>
      <xdr:nvPicPr>
        <xdr:cNvPr id="9" name="Picture 8">
          <a:extLst>
            <a:ext uri="{FF2B5EF4-FFF2-40B4-BE49-F238E27FC236}">
              <a16:creationId xmlns:a16="http://schemas.microsoft.com/office/drawing/2014/main" id="{00000000-0008-0000-4800-000009000000}"/>
            </a:ext>
          </a:extLst>
        </xdr:cNvPr>
        <xdr:cNvPicPr>
          <a:picLocks noChangeAspect="1"/>
        </xdr:cNvPicPr>
      </xdr:nvPicPr>
      <xdr:blipFill>
        <a:blip xmlns:r="http://schemas.openxmlformats.org/officeDocument/2006/relationships" r:embed="rId7"/>
        <a:stretch>
          <a:fillRect/>
        </a:stretch>
      </xdr:blipFill>
      <xdr:spPr>
        <a:xfrm>
          <a:off x="12775405" y="188118"/>
          <a:ext cx="2814077" cy="890156"/>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49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9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9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9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72</xdr:row>
      <xdr:rowOff>238125</xdr:rowOff>
    </xdr:from>
    <xdr:to>
      <xdr:col>17</xdr:col>
      <xdr:colOff>0</xdr:colOff>
      <xdr:row>73</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900-000007000000}"/>
            </a:ext>
          </a:extLst>
        </xdr:cNvPr>
        <xdr:cNvSpPr/>
      </xdr:nvSpPr>
      <xdr:spPr>
        <a:xfrm>
          <a:off x="3041649" y="13906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71</xdr:row>
      <xdr:rowOff>182563</xdr:rowOff>
    </xdr:from>
    <xdr:to>
      <xdr:col>23</xdr:col>
      <xdr:colOff>753053</xdr:colOff>
      <xdr:row>73</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900-000008000000}"/>
            </a:ext>
          </a:extLst>
        </xdr:cNvPr>
        <xdr:cNvSpPr/>
      </xdr:nvSpPr>
      <xdr:spPr>
        <a:xfrm>
          <a:off x="10601325" y="13708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345281</xdr:colOff>
      <xdr:row>0</xdr:row>
      <xdr:rowOff>261937</xdr:rowOff>
    </xdr:from>
    <xdr:ext cx="3006526" cy="872558"/>
    <xdr:pic>
      <xdr:nvPicPr>
        <xdr:cNvPr id="9" name="Picture 8">
          <a:extLst>
            <a:ext uri="{FF2B5EF4-FFF2-40B4-BE49-F238E27FC236}">
              <a16:creationId xmlns:a16="http://schemas.microsoft.com/office/drawing/2014/main" id="{00000000-0008-0000-49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98881" y="195262"/>
          <a:ext cx="3006526" cy="872558"/>
        </a:xfrm>
        <a:prstGeom prst="rect">
          <a:avLst/>
        </a:prstGeom>
        <a:noFill/>
        <a:ln>
          <a:noFill/>
        </a:ln>
      </xdr:spPr>
    </xdr:pic>
    <xdr:clientData/>
  </xdr:oneCellAnchor>
  <xdr:oneCellAnchor>
    <xdr:from>
      <xdr:col>20</xdr:col>
      <xdr:colOff>214310</xdr:colOff>
      <xdr:row>0</xdr:row>
      <xdr:rowOff>321468</xdr:rowOff>
    </xdr:from>
    <xdr:ext cx="2778359" cy="905464"/>
    <xdr:pic>
      <xdr:nvPicPr>
        <xdr:cNvPr id="10" name="Picture 9">
          <a:extLst>
            <a:ext uri="{FF2B5EF4-FFF2-40B4-BE49-F238E27FC236}">
              <a16:creationId xmlns:a16="http://schemas.microsoft.com/office/drawing/2014/main" id="{00000000-0008-0000-4900-00000A000000}"/>
            </a:ext>
          </a:extLst>
        </xdr:cNvPr>
        <xdr:cNvPicPr>
          <a:picLocks noChangeAspect="1"/>
        </xdr:cNvPicPr>
      </xdr:nvPicPr>
      <xdr:blipFill>
        <a:blip xmlns:r="http://schemas.openxmlformats.org/officeDocument/2006/relationships" r:embed="rId8"/>
        <a:stretch>
          <a:fillRect/>
        </a:stretch>
      </xdr:blipFill>
      <xdr:spPr>
        <a:xfrm>
          <a:off x="12406310" y="188118"/>
          <a:ext cx="2778359" cy="905464"/>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A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4A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A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A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A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44</xdr:row>
      <xdr:rowOff>238125</xdr:rowOff>
    </xdr:from>
    <xdr:to>
      <xdr:col>17</xdr:col>
      <xdr:colOff>0</xdr:colOff>
      <xdr:row>45</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A00-000007000000}"/>
            </a:ext>
          </a:extLst>
        </xdr:cNvPr>
        <xdr:cNvSpPr/>
      </xdr:nvSpPr>
      <xdr:spPr>
        <a:xfrm>
          <a:off x="3041649" y="8572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43</xdr:row>
      <xdr:rowOff>182563</xdr:rowOff>
    </xdr:from>
    <xdr:to>
      <xdr:col>23</xdr:col>
      <xdr:colOff>753053</xdr:colOff>
      <xdr:row>45</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A00-000008000000}"/>
            </a:ext>
          </a:extLst>
        </xdr:cNvPr>
        <xdr:cNvSpPr/>
      </xdr:nvSpPr>
      <xdr:spPr>
        <a:xfrm>
          <a:off x="10601325" y="8374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0</xdr:colOff>
      <xdr:row>0</xdr:row>
      <xdr:rowOff>63500</xdr:rowOff>
    </xdr:from>
    <xdr:ext cx="1423423" cy="1222375"/>
    <xdr:pic>
      <xdr:nvPicPr>
        <xdr:cNvPr id="9" name="Picture 8">
          <a:extLst>
            <a:ext uri="{FF2B5EF4-FFF2-40B4-BE49-F238E27FC236}">
              <a16:creationId xmlns:a16="http://schemas.microsoft.com/office/drawing/2014/main" id="{00000000-0008-0000-4A00-000009000000}"/>
            </a:ext>
          </a:extLst>
        </xdr:cNvPr>
        <xdr:cNvPicPr>
          <a:picLocks noChangeAspect="1"/>
        </xdr:cNvPicPr>
      </xdr:nvPicPr>
      <xdr:blipFill>
        <a:blip xmlns:r="http://schemas.openxmlformats.org/officeDocument/2006/relationships" r:embed="rId7"/>
        <a:stretch>
          <a:fillRect/>
        </a:stretch>
      </xdr:blipFill>
      <xdr:spPr>
        <a:xfrm>
          <a:off x="9753600" y="63500"/>
          <a:ext cx="1423423" cy="1222375"/>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B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4B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B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B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B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22</xdr:row>
      <xdr:rowOff>238125</xdr:rowOff>
    </xdr:from>
    <xdr:to>
      <xdr:col>17</xdr:col>
      <xdr:colOff>0</xdr:colOff>
      <xdr:row>23</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B00-000007000000}"/>
            </a:ext>
          </a:extLst>
        </xdr:cNvPr>
        <xdr:cNvSpPr/>
      </xdr:nvSpPr>
      <xdr:spPr>
        <a:xfrm>
          <a:off x="3041649" y="6667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21</xdr:row>
      <xdr:rowOff>182563</xdr:rowOff>
    </xdr:from>
    <xdr:to>
      <xdr:col>23</xdr:col>
      <xdr:colOff>753053</xdr:colOff>
      <xdr:row>23</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B00-000008000000}"/>
            </a:ext>
          </a:extLst>
        </xdr:cNvPr>
        <xdr:cNvSpPr/>
      </xdr:nvSpPr>
      <xdr:spPr>
        <a:xfrm>
          <a:off x="10601325" y="646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0</xdr:colOff>
      <xdr:row>0</xdr:row>
      <xdr:rowOff>0</xdr:rowOff>
    </xdr:from>
    <xdr:ext cx="1478881" cy="1270000"/>
    <xdr:pic>
      <xdr:nvPicPr>
        <xdr:cNvPr id="9" name="Picture 8">
          <a:extLst>
            <a:ext uri="{FF2B5EF4-FFF2-40B4-BE49-F238E27FC236}">
              <a16:creationId xmlns:a16="http://schemas.microsoft.com/office/drawing/2014/main" id="{00000000-0008-0000-4B00-000009000000}"/>
            </a:ext>
          </a:extLst>
        </xdr:cNvPr>
        <xdr:cNvPicPr>
          <a:picLocks noChangeAspect="1"/>
        </xdr:cNvPicPr>
      </xdr:nvPicPr>
      <xdr:blipFill>
        <a:blip xmlns:r="http://schemas.openxmlformats.org/officeDocument/2006/relationships" r:embed="rId7"/>
        <a:stretch>
          <a:fillRect/>
        </a:stretch>
      </xdr:blipFill>
      <xdr:spPr>
        <a:xfrm>
          <a:off x="9753600" y="0"/>
          <a:ext cx="1478881" cy="1270000"/>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C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4C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C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C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C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49068</xdr:colOff>
      <xdr:row>85</xdr:row>
      <xdr:rowOff>249381</xdr:rowOff>
    </xdr:from>
    <xdr:to>
      <xdr:col>12</xdr:col>
      <xdr:colOff>692728</xdr:colOff>
      <xdr:row>87</xdr:row>
      <xdr:rowOff>362960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C00-000007000000}"/>
            </a:ext>
          </a:extLst>
        </xdr:cNvPr>
        <xdr:cNvSpPr/>
      </xdr:nvSpPr>
      <xdr:spPr>
        <a:xfrm>
          <a:off x="1877868" y="16384731"/>
          <a:ext cx="6044335" cy="38027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85</xdr:row>
      <xdr:rowOff>207819</xdr:rowOff>
    </xdr:from>
    <xdr:to>
      <xdr:col>23</xdr:col>
      <xdr:colOff>762000</xdr:colOff>
      <xdr:row>87</xdr:row>
      <xdr:rowOff>346363</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C00-000008000000}"/>
            </a:ext>
          </a:extLst>
        </xdr:cNvPr>
        <xdr:cNvSpPr/>
      </xdr:nvSpPr>
      <xdr:spPr>
        <a:xfrm>
          <a:off x="10598726" y="16381269"/>
          <a:ext cx="4031674" cy="38619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0</xdr:colOff>
      <xdr:row>0</xdr:row>
      <xdr:rowOff>0</xdr:rowOff>
    </xdr:from>
    <xdr:ext cx="1593272" cy="1368235"/>
    <xdr:pic>
      <xdr:nvPicPr>
        <xdr:cNvPr id="9" name="Picture 8">
          <a:extLst>
            <a:ext uri="{FF2B5EF4-FFF2-40B4-BE49-F238E27FC236}">
              <a16:creationId xmlns:a16="http://schemas.microsoft.com/office/drawing/2014/main" id="{00000000-0008-0000-4C00-000009000000}"/>
            </a:ext>
          </a:extLst>
        </xdr:cNvPr>
        <xdr:cNvPicPr>
          <a:picLocks noChangeAspect="1"/>
        </xdr:cNvPicPr>
      </xdr:nvPicPr>
      <xdr:blipFill>
        <a:blip xmlns:r="http://schemas.openxmlformats.org/officeDocument/2006/relationships" r:embed="rId7"/>
        <a:stretch>
          <a:fillRect/>
        </a:stretch>
      </xdr:blipFill>
      <xdr:spPr>
        <a:xfrm>
          <a:off x="9753600" y="0"/>
          <a:ext cx="1593272" cy="1368235"/>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4D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D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D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D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17</xdr:row>
      <xdr:rowOff>47625</xdr:rowOff>
    </xdr:from>
    <xdr:to>
      <xdr:col>17</xdr:col>
      <xdr:colOff>0</xdr:colOff>
      <xdr:row>18</xdr:row>
      <xdr:rowOff>246063</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D00-000007000000}"/>
            </a:ext>
          </a:extLst>
        </xdr:cNvPr>
        <xdr:cNvSpPr/>
      </xdr:nvSpPr>
      <xdr:spPr>
        <a:xfrm>
          <a:off x="7905749" y="7064375"/>
          <a:ext cx="9318626" cy="45243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rgbClr val="FFFF00"/>
              </a:solidFill>
            </a:rPr>
            <a:t>VENDOR'S</a:t>
          </a:r>
          <a:r>
            <a:rPr lang="en-US" sz="1200" b="1" baseline="0">
              <a:solidFill>
                <a:srgbClr val="FFFF00"/>
              </a:solidFill>
            </a:rPr>
            <a:t> COMPLETE</a:t>
          </a:r>
          <a:r>
            <a:rPr lang="en-US" sz="1200" b="1">
              <a:solidFill>
                <a:srgbClr val="FFFF00"/>
              </a:solidFill>
            </a:rPr>
            <a:t> SUMMARY</a:t>
          </a:r>
          <a:r>
            <a:rPr lang="en-US" sz="1200" b="1" baseline="0">
              <a:solidFill>
                <a:srgbClr val="FFFF00"/>
              </a:solidFill>
            </a:rPr>
            <a:t> END PRODUCT DATA SCHEDULES ( SEPDS )</a:t>
          </a:r>
          <a:endParaRPr lang="en-US" sz="1200" b="1">
            <a:solidFill>
              <a:srgbClr val="FFFF00"/>
            </a:solidFill>
          </a:endParaRPr>
        </a:p>
      </xdr:txBody>
    </xdr:sp>
    <xdr:clientData/>
  </xdr:twoCellAnchor>
  <xdr:twoCellAnchor>
    <xdr:from>
      <xdr:col>17</xdr:col>
      <xdr:colOff>238125</xdr:colOff>
      <xdr:row>16</xdr:row>
      <xdr:rowOff>182563</xdr:rowOff>
    </xdr:from>
    <xdr:to>
      <xdr:col>23</xdr:col>
      <xdr:colOff>753053</xdr:colOff>
      <xdr:row>18</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D00-000008000000}"/>
            </a:ext>
          </a:extLst>
        </xdr:cNvPr>
        <xdr:cNvSpPr/>
      </xdr:nvSpPr>
      <xdr:spPr>
        <a:xfrm>
          <a:off x="10601325" y="646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0</xdr:colOff>
      <xdr:row>0</xdr:row>
      <xdr:rowOff>0</xdr:rowOff>
    </xdr:from>
    <xdr:ext cx="1478881" cy="1270000"/>
    <xdr:pic>
      <xdr:nvPicPr>
        <xdr:cNvPr id="9" name="Picture 8">
          <a:extLst>
            <a:ext uri="{FF2B5EF4-FFF2-40B4-BE49-F238E27FC236}">
              <a16:creationId xmlns:a16="http://schemas.microsoft.com/office/drawing/2014/main" id="{00000000-0008-0000-4D00-000009000000}"/>
            </a:ext>
          </a:extLst>
        </xdr:cNvPr>
        <xdr:cNvPicPr>
          <a:picLocks noChangeAspect="1"/>
        </xdr:cNvPicPr>
      </xdr:nvPicPr>
      <xdr:blipFill>
        <a:blip xmlns:r="http://schemas.openxmlformats.org/officeDocument/2006/relationships" r:embed="rId7"/>
        <a:stretch>
          <a:fillRect/>
        </a:stretch>
      </xdr:blipFill>
      <xdr:spPr>
        <a:xfrm>
          <a:off x="9753600" y="0"/>
          <a:ext cx="1478881" cy="1270000"/>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E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4E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E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E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E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20</xdr:row>
      <xdr:rowOff>254000</xdr:rowOff>
    </xdr:from>
    <xdr:to>
      <xdr:col>23</xdr:col>
      <xdr:colOff>240724</xdr:colOff>
      <xdr:row>20</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4E00-000007000000}"/>
            </a:ext>
          </a:extLst>
        </xdr:cNvPr>
        <xdr:cNvSpPr/>
      </xdr:nvSpPr>
      <xdr:spPr>
        <a:xfrm>
          <a:off x="10261600" y="3997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19</xdr:col>
      <xdr:colOff>45593</xdr:colOff>
      <xdr:row>0</xdr:row>
      <xdr:rowOff>216571</xdr:rowOff>
    </xdr:from>
    <xdr:ext cx="3530358" cy="1139236"/>
    <xdr:pic>
      <xdr:nvPicPr>
        <xdr:cNvPr id="8" name="Picture 7">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6"/>
        <a:stretch>
          <a:fillRect/>
        </a:stretch>
      </xdr:blipFill>
      <xdr:spPr>
        <a:xfrm>
          <a:off x="11627993" y="187996"/>
          <a:ext cx="3530358" cy="1139236"/>
        </a:xfrm>
        <a:prstGeom prst="rect">
          <a:avLst/>
        </a:prstGeom>
      </xdr:spPr>
    </xdr:pic>
    <xdr:clientData/>
  </xdr:oneCellAnchor>
  <xdr:oneCellAnchor>
    <xdr:from>
      <xdr:col>16</xdr:col>
      <xdr:colOff>523875</xdr:colOff>
      <xdr:row>0</xdr:row>
      <xdr:rowOff>59531</xdr:rowOff>
    </xdr:from>
    <xdr:ext cx="1629455" cy="1392400"/>
    <xdr:pic>
      <xdr:nvPicPr>
        <xdr:cNvPr id="9" name="Picture 8">
          <a:extLst>
            <a:ext uri="{FF2B5EF4-FFF2-40B4-BE49-F238E27FC236}">
              <a16:creationId xmlns:a16="http://schemas.microsoft.com/office/drawing/2014/main" id="{00000000-0008-0000-4E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277475" y="59531"/>
          <a:ext cx="1629455" cy="13924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8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8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8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26</xdr:row>
      <xdr:rowOff>254000</xdr:rowOff>
    </xdr:from>
    <xdr:to>
      <xdr:col>23</xdr:col>
      <xdr:colOff>240724</xdr:colOff>
      <xdr:row>26</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0800-000007000000}"/>
            </a:ext>
          </a:extLst>
        </xdr:cNvPr>
        <xdr:cNvSpPr/>
      </xdr:nvSpPr>
      <xdr:spPr>
        <a:xfrm>
          <a:off x="10505440" y="4940300"/>
          <a:ext cx="4106604" cy="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190498</xdr:colOff>
      <xdr:row>0</xdr:row>
      <xdr:rowOff>142876</xdr:rowOff>
    </xdr:from>
    <xdr:ext cx="2488408" cy="1288568"/>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187938" y="142876"/>
          <a:ext cx="2488408" cy="1288568"/>
        </a:xfrm>
        <a:prstGeom prst="rect">
          <a:avLst/>
        </a:prstGeom>
      </xdr:spPr>
    </xdr:pic>
    <xdr:clientData/>
  </xdr:oneCellAnchor>
  <xdr:oneCellAnchor>
    <xdr:from>
      <xdr:col>20</xdr:col>
      <xdr:colOff>71282</xdr:colOff>
      <xdr:row>0</xdr:row>
      <xdr:rowOff>285750</xdr:rowOff>
    </xdr:from>
    <xdr:ext cx="3267906" cy="1019175"/>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2568082" y="179070"/>
          <a:ext cx="3267906" cy="1019175"/>
        </a:xfrm>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F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4F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F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F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F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28</xdr:row>
      <xdr:rowOff>238125</xdr:rowOff>
    </xdr:from>
    <xdr:to>
      <xdr:col>17</xdr:col>
      <xdr:colOff>0</xdr:colOff>
      <xdr:row>29</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F00-000007000000}"/>
            </a:ext>
          </a:extLst>
        </xdr:cNvPr>
        <xdr:cNvSpPr/>
      </xdr:nvSpPr>
      <xdr:spPr>
        <a:xfrm>
          <a:off x="3041649" y="5524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27</xdr:row>
      <xdr:rowOff>182563</xdr:rowOff>
    </xdr:from>
    <xdr:to>
      <xdr:col>23</xdr:col>
      <xdr:colOff>753053</xdr:colOff>
      <xdr:row>29</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F00-000008000000}"/>
            </a:ext>
          </a:extLst>
        </xdr:cNvPr>
        <xdr:cNvSpPr/>
      </xdr:nvSpPr>
      <xdr:spPr>
        <a:xfrm>
          <a:off x="10601325" y="5326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19</xdr:col>
      <xdr:colOff>421613</xdr:colOff>
      <xdr:row>0</xdr:row>
      <xdr:rowOff>229712</xdr:rowOff>
    </xdr:from>
    <xdr:ext cx="3178944" cy="1015561"/>
    <xdr:pic>
      <xdr:nvPicPr>
        <xdr:cNvPr id="9" name="Picture 8">
          <a:extLst>
            <a:ext uri="{FF2B5EF4-FFF2-40B4-BE49-F238E27FC236}">
              <a16:creationId xmlns:a16="http://schemas.microsoft.com/office/drawing/2014/main" id="{00000000-0008-0000-4F00-000009000000}"/>
            </a:ext>
          </a:extLst>
        </xdr:cNvPr>
        <xdr:cNvPicPr>
          <a:picLocks noChangeAspect="1"/>
        </xdr:cNvPicPr>
      </xdr:nvPicPr>
      <xdr:blipFill>
        <a:blip xmlns:r="http://schemas.openxmlformats.org/officeDocument/2006/relationships" r:embed="rId7"/>
        <a:stretch>
          <a:fillRect/>
        </a:stretch>
      </xdr:blipFill>
      <xdr:spPr>
        <a:xfrm>
          <a:off x="12004013" y="191612"/>
          <a:ext cx="3178944" cy="1015561"/>
        </a:xfrm>
        <a:prstGeom prst="rect">
          <a:avLst/>
        </a:prstGeom>
      </xdr:spPr>
    </xdr:pic>
    <xdr:clientData/>
  </xdr:oneCellAnchor>
  <xdr:oneCellAnchor>
    <xdr:from>
      <xdr:col>17</xdr:col>
      <xdr:colOff>11906</xdr:colOff>
      <xdr:row>0</xdr:row>
      <xdr:rowOff>65008</xdr:rowOff>
    </xdr:from>
    <xdr:ext cx="1452562" cy="1241242"/>
    <xdr:pic>
      <xdr:nvPicPr>
        <xdr:cNvPr id="10" name="Picture 9">
          <a:extLst>
            <a:ext uri="{FF2B5EF4-FFF2-40B4-BE49-F238E27FC236}">
              <a16:creationId xmlns:a16="http://schemas.microsoft.com/office/drawing/2014/main" id="{00000000-0008-0000-4F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375106" y="65008"/>
          <a:ext cx="1452562" cy="1241242"/>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634365" y="23813"/>
          <a:ext cx="9372600"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900-000005000000}"/>
            </a:ext>
          </a:extLst>
        </xdr:cNvPr>
        <xdr:cNvSpPr/>
      </xdr:nvSpPr>
      <xdr:spPr>
        <a:xfrm>
          <a:off x="1489394" y="971550"/>
          <a:ext cx="38404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900-000006000000}"/>
            </a:ext>
          </a:extLst>
        </xdr:cNvPr>
        <xdr:cNvSpPr/>
      </xdr:nvSpPr>
      <xdr:spPr>
        <a:xfrm>
          <a:off x="1914206" y="979488"/>
          <a:ext cx="293166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43</xdr:row>
      <xdr:rowOff>238125</xdr:rowOff>
    </xdr:from>
    <xdr:to>
      <xdr:col>17</xdr:col>
      <xdr:colOff>0</xdr:colOff>
      <xdr:row>44</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900-000007000000}"/>
            </a:ext>
          </a:extLst>
        </xdr:cNvPr>
        <xdr:cNvSpPr/>
      </xdr:nvSpPr>
      <xdr:spPr>
        <a:xfrm>
          <a:off x="3102609" y="8048625"/>
          <a:ext cx="7519671" cy="1774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42</xdr:row>
      <xdr:rowOff>182563</xdr:rowOff>
    </xdr:from>
    <xdr:to>
      <xdr:col>23</xdr:col>
      <xdr:colOff>753053</xdr:colOff>
      <xdr:row>44</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0900-000008000000}"/>
            </a:ext>
          </a:extLst>
        </xdr:cNvPr>
        <xdr:cNvSpPr/>
      </xdr:nvSpPr>
      <xdr:spPr>
        <a:xfrm>
          <a:off x="10860405" y="7863523"/>
          <a:ext cx="4134428" cy="3693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199230</xdr:colOff>
      <xdr:row>0</xdr:row>
      <xdr:rowOff>71378</xdr:rowOff>
    </xdr:from>
    <xdr:ext cx="2353470" cy="1196216"/>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196670" y="71378"/>
          <a:ext cx="2353470" cy="1196216"/>
        </a:xfrm>
        <a:prstGeom prst="rect">
          <a:avLst/>
        </a:prstGeom>
      </xdr:spPr>
    </xdr:pic>
    <xdr:clientData/>
  </xdr:oneCellAnchor>
  <xdr:oneCellAnchor>
    <xdr:from>
      <xdr:col>19</xdr:col>
      <xdr:colOff>601018</xdr:colOff>
      <xdr:row>0</xdr:row>
      <xdr:rowOff>154782</xdr:rowOff>
    </xdr:from>
    <xdr:ext cx="3431270" cy="1066800"/>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8"/>
        <a:stretch>
          <a:fillRect/>
        </a:stretch>
      </xdr:blipFill>
      <xdr:spPr>
        <a:xfrm>
          <a:off x="12472978" y="154782"/>
          <a:ext cx="3431270" cy="10668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dudenhoef\AppData\Roaming\Microsoft\Excel\Processor%20Order%20Forms\Boo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of mo - net cs weight"/>
      <sheetName val="upload"/>
    </sheetNames>
    <sheetDataSet>
      <sheetData sheetId="0"/>
      <sheetData sheetId="1">
        <row r="1">
          <cell r="A1" t="str">
            <v>Code</v>
          </cell>
          <cell r="B1">
            <v>36831</v>
          </cell>
          <cell r="C1" t="str">
            <v>Desc</v>
          </cell>
          <cell r="D1" t="str">
            <v>Schw</v>
          </cell>
          <cell r="E1" t="str">
            <v>Commodity Product</v>
          </cell>
          <cell r="F1" t="str">
            <v>Lbs per Case</v>
          </cell>
          <cell r="G1" t="str">
            <v>Comm Rate</v>
          </cell>
          <cell r="H1" t="str">
            <v>14/15 Comm Value</v>
          </cell>
        </row>
        <row r="2">
          <cell r="A2">
            <v>55202</v>
          </cell>
          <cell r="B2" t="str">
            <v>SFS</v>
          </cell>
          <cell r="C2" t="str">
            <v>BS WG 2OZ GRLD</v>
          </cell>
          <cell r="E2" t="str">
            <v>CHS MOZZ LMPS COMMO</v>
          </cell>
          <cell r="F2">
            <v>3.96</v>
          </cell>
          <cell r="G2">
            <v>1.7170000000000001</v>
          </cell>
          <cell r="H2">
            <v>6.7993200000000007</v>
          </cell>
        </row>
        <row r="3">
          <cell r="A3">
            <v>55214</v>
          </cell>
          <cell r="B3" t="str">
            <v>SMP</v>
          </cell>
          <cell r="C3" t="str">
            <v>L SFS BS WG 2OZ</v>
          </cell>
          <cell r="E3" t="str">
            <v>CHS MOZZ LMPS COMMO</v>
          </cell>
          <cell r="F3">
            <v>6.52</v>
          </cell>
          <cell r="G3">
            <v>1.7170000000000001</v>
          </cell>
          <cell r="H3">
            <v>11.194839999999999</v>
          </cell>
        </row>
        <row r="4">
          <cell r="A4">
            <v>55215</v>
          </cell>
          <cell r="B4" t="str">
            <v>SMP</v>
          </cell>
          <cell r="C4" t="str">
            <v>L SFS BS WG 2OZ</v>
          </cell>
          <cell r="E4" t="str">
            <v>CHS MOZZ LMPS COMMO</v>
          </cell>
          <cell r="F4">
            <v>6.52</v>
          </cell>
          <cell r="G4">
            <v>1.7170000000000001</v>
          </cell>
          <cell r="H4">
            <v>11.194839999999999</v>
          </cell>
        </row>
        <row r="5">
          <cell r="A5">
            <v>55220</v>
          </cell>
          <cell r="B5" t="str">
            <v>SFS</v>
          </cell>
          <cell r="C5" t="str">
            <v>BS WG 1.5OZ GR</v>
          </cell>
          <cell r="E5" t="str">
            <v>CHS MOZZ LMPS COMMO</v>
          </cell>
          <cell r="F5">
            <v>3.38</v>
          </cell>
          <cell r="G5">
            <v>1.7170000000000001</v>
          </cell>
          <cell r="H5">
            <v>5.8034600000000003</v>
          </cell>
        </row>
        <row r="6">
          <cell r="A6">
            <v>55221</v>
          </cell>
          <cell r="B6" t="str">
            <v>SFS</v>
          </cell>
          <cell r="C6" t="str">
            <v>BS WG 1.5OZ GR</v>
          </cell>
          <cell r="E6" t="str">
            <v>CHS MOZZ LMPS COMMO</v>
          </cell>
          <cell r="F6">
            <v>2.97</v>
          </cell>
          <cell r="G6">
            <v>1.7170000000000001</v>
          </cell>
          <cell r="H6">
            <v>5.0994900000000003</v>
          </cell>
        </row>
        <row r="7">
          <cell r="A7">
            <v>55222</v>
          </cell>
          <cell r="B7" t="str">
            <v>SFS</v>
          </cell>
          <cell r="C7" t="str">
            <v>BS WG GRLD CHS</v>
          </cell>
          <cell r="E7" t="str">
            <v>CHS MOZZ LMPS COMMO</v>
          </cell>
          <cell r="F7">
            <v>3.96</v>
          </cell>
          <cell r="G7">
            <v>1.7170000000000001</v>
          </cell>
          <cell r="H7">
            <v>6.7993200000000007</v>
          </cell>
        </row>
        <row r="8">
          <cell r="A8">
            <v>55224</v>
          </cell>
          <cell r="B8" t="str">
            <v>SFS</v>
          </cell>
          <cell r="C8" t="str">
            <v>BS WG GRLD CHS</v>
          </cell>
          <cell r="E8" t="str">
            <v>CHS MOZZ LMPS COMMO</v>
          </cell>
          <cell r="F8">
            <v>3</v>
          </cell>
          <cell r="G8">
            <v>1.7170000000000001</v>
          </cell>
          <cell r="H8">
            <v>5.1509999999999998</v>
          </cell>
        </row>
        <row r="9">
          <cell r="A9">
            <v>55225</v>
          </cell>
          <cell r="B9" t="str">
            <v>SFS</v>
          </cell>
          <cell r="C9" t="str">
            <v>TN WG GRLD CHS</v>
          </cell>
          <cell r="E9" t="str">
            <v>CHS MOZZ LMPS COMMO</v>
          </cell>
          <cell r="F9">
            <v>3</v>
          </cell>
          <cell r="G9">
            <v>1.7170000000000001</v>
          </cell>
          <cell r="H9">
            <v>5.1509999999999998</v>
          </cell>
        </row>
        <row r="10">
          <cell r="A10">
            <v>55226</v>
          </cell>
          <cell r="B10" t="str">
            <v>SFS</v>
          </cell>
          <cell r="C10" t="str">
            <v>BS 2.5 WG SAUS</v>
          </cell>
          <cell r="E10" t="str">
            <v>CHS MOZZ LMPS COMMO</v>
          </cell>
          <cell r="F10">
            <v>0.54</v>
          </cell>
          <cell r="G10">
            <v>1.7170000000000001</v>
          </cell>
          <cell r="H10">
            <v>0.92718000000000012</v>
          </cell>
        </row>
        <row r="11">
          <cell r="A11">
            <v>55227</v>
          </cell>
          <cell r="B11" t="str">
            <v>SFS</v>
          </cell>
          <cell r="C11" t="str">
            <v>BS 2.5 WG SAUS</v>
          </cell>
          <cell r="E11" t="str">
            <v>CHS MOZZ LMPS COMMO</v>
          </cell>
          <cell r="F11">
            <v>0.54</v>
          </cell>
          <cell r="G11">
            <v>1.7170000000000001</v>
          </cell>
          <cell r="H11">
            <v>0.92718000000000012</v>
          </cell>
        </row>
        <row r="12">
          <cell r="A12">
            <v>55229</v>
          </cell>
          <cell r="B12" t="str">
            <v>SFS</v>
          </cell>
          <cell r="C12" t="str">
            <v>BS 2.5" SW EGG</v>
          </cell>
          <cell r="E12" t="str">
            <v>CHS MOZZ LMPS COMMO</v>
          </cell>
          <cell r="F12">
            <v>0.95</v>
          </cell>
          <cell r="G12">
            <v>1.7170000000000001</v>
          </cell>
          <cell r="H12">
            <v>1.6311500000000001</v>
          </cell>
        </row>
        <row r="13">
          <cell r="A13">
            <v>55230</v>
          </cell>
          <cell r="B13" t="str">
            <v>SFS</v>
          </cell>
          <cell r="C13" t="str">
            <v>BS 2.5" SW EGG</v>
          </cell>
          <cell r="E13" t="str">
            <v>CHS MOZZ LMPS COMMO</v>
          </cell>
          <cell r="F13">
            <v>0.95</v>
          </cell>
          <cell r="G13">
            <v>1.7170000000000001</v>
          </cell>
          <cell r="H13">
            <v>1.6311500000000001</v>
          </cell>
        </row>
        <row r="14">
          <cell r="A14">
            <v>55231</v>
          </cell>
          <cell r="B14" t="str">
            <v>SFS</v>
          </cell>
          <cell r="C14" t="str">
            <v>BS 2.5" BBQ SL</v>
          </cell>
          <cell r="E14" t="str">
            <v>CHS MOZZ LMPS COMMO</v>
          </cell>
          <cell r="F14">
            <v>3.06</v>
          </cell>
          <cell r="G14">
            <v>1.7170000000000001</v>
          </cell>
          <cell r="H14">
            <v>5.2540200000000006</v>
          </cell>
        </row>
        <row r="15">
          <cell r="A15">
            <v>55232</v>
          </cell>
          <cell r="B15" t="str">
            <v>SFS</v>
          </cell>
          <cell r="C15" t="str">
            <v>BS 2.5" SW BKF</v>
          </cell>
          <cell r="E15" t="str">
            <v>CHS MOZZ LMPS COMMO</v>
          </cell>
          <cell r="F15">
            <v>1.89</v>
          </cell>
          <cell r="G15">
            <v>1.7170000000000001</v>
          </cell>
          <cell r="H15">
            <v>3.2451300000000001</v>
          </cell>
        </row>
        <row r="16">
          <cell r="A16">
            <v>61833</v>
          </cell>
          <cell r="B16" t="str">
            <v>OBS</v>
          </cell>
          <cell r="C16" t="str">
            <v>SFS GRILLED CH</v>
          </cell>
          <cell r="E16" t="str">
            <v>CHS MOZZ LMPS COMMO</v>
          </cell>
          <cell r="F16">
            <v>10</v>
          </cell>
          <cell r="G16">
            <v>1.7170000000000001</v>
          </cell>
          <cell r="H16">
            <v>17.170000000000002</v>
          </cell>
        </row>
        <row r="17">
          <cell r="A17">
            <v>61834</v>
          </cell>
          <cell r="B17" t="str">
            <v>OBS</v>
          </cell>
          <cell r="C17" t="str">
            <v>SFS CHS STUFFE</v>
          </cell>
          <cell r="E17" t="str">
            <v>CHS MOZZ LMPS COMMO</v>
          </cell>
          <cell r="F17">
            <v>6</v>
          </cell>
          <cell r="G17">
            <v>1.7170000000000001</v>
          </cell>
          <cell r="H17">
            <v>10.302</v>
          </cell>
        </row>
        <row r="18">
          <cell r="A18">
            <v>62009</v>
          </cell>
          <cell r="B18" t="str">
            <v>OBS</v>
          </cell>
          <cell r="C18" t="str">
            <v>SFS CG QUES WG</v>
          </cell>
          <cell r="E18" t="str">
            <v>CHS MOZZ LMPS COMMO</v>
          </cell>
          <cell r="F18">
            <v>6</v>
          </cell>
          <cell r="G18">
            <v>1.7170000000000001</v>
          </cell>
          <cell r="H18">
            <v>10.302</v>
          </cell>
        </row>
        <row r="19">
          <cell r="A19">
            <v>62023</v>
          </cell>
          <cell r="B19" t="str">
            <v>OBS</v>
          </cell>
          <cell r="C19" t="str">
            <v>SFS BF CHALUPA</v>
          </cell>
          <cell r="E19" t="str">
            <v>CHS MOZZ LMPS COMMO</v>
          </cell>
          <cell r="F19">
            <v>3.32</v>
          </cell>
          <cell r="G19">
            <v>1.7170000000000001</v>
          </cell>
          <cell r="H19">
            <v>5.7004400000000004</v>
          </cell>
        </row>
        <row r="20">
          <cell r="A20">
            <v>62024</v>
          </cell>
          <cell r="B20" t="str">
            <v>OBS</v>
          </cell>
          <cell r="C20" t="str">
            <v>SFS BF CHALUPA</v>
          </cell>
          <cell r="E20" t="str">
            <v>CHS MOZZ LMPS COMMO</v>
          </cell>
          <cell r="F20">
            <v>1.66</v>
          </cell>
          <cell r="G20">
            <v>1.7170000000000001</v>
          </cell>
          <cell r="H20">
            <v>2.8502200000000002</v>
          </cell>
        </row>
        <row r="21">
          <cell r="A21">
            <v>62050</v>
          </cell>
          <cell r="B21" t="str">
            <v>SFS</v>
          </cell>
          <cell r="C21" t="str">
            <v>TN BF FIESTADA</v>
          </cell>
          <cell r="E21" t="str">
            <v>CHS MOZZ LMPS COMMO</v>
          </cell>
          <cell r="F21">
            <v>2.1</v>
          </cell>
          <cell r="G21">
            <v>1.7170000000000001</v>
          </cell>
          <cell r="H21">
            <v>3.6057000000000001</v>
          </cell>
        </row>
        <row r="22">
          <cell r="A22">
            <v>62056</v>
          </cell>
          <cell r="B22" t="str">
            <v>OBS</v>
          </cell>
          <cell r="C22" t="str">
            <v>SFS CGRILL BAR</v>
          </cell>
          <cell r="E22" t="str">
            <v>CHS MOZZ LMPS COMMO</v>
          </cell>
          <cell r="F22">
            <v>3.56</v>
          </cell>
          <cell r="G22">
            <v>1.7170000000000001</v>
          </cell>
          <cell r="H22">
            <v>6.11252</v>
          </cell>
        </row>
        <row r="23">
          <cell r="A23">
            <v>62057</v>
          </cell>
          <cell r="B23" t="str">
            <v>OBS</v>
          </cell>
          <cell r="C23" t="str">
            <v>SFS CGRILL BAR</v>
          </cell>
          <cell r="E23" t="str">
            <v>CHS MOZZ LMPS COMMO</v>
          </cell>
          <cell r="F23">
            <v>3.56</v>
          </cell>
          <cell r="G23">
            <v>1.7170000000000001</v>
          </cell>
          <cell r="H23">
            <v>6.11252</v>
          </cell>
        </row>
        <row r="24">
          <cell r="A24">
            <v>62763</v>
          </cell>
          <cell r="B24" t="str">
            <v>SMP</v>
          </cell>
          <cell r="C24" t="str">
            <v>L SFS CG CRNCH</v>
          </cell>
          <cell r="E24" t="str">
            <v>CHS MOZZ LMPS COMMO</v>
          </cell>
          <cell r="F24">
            <v>2.7</v>
          </cell>
          <cell r="G24">
            <v>1.7170000000000001</v>
          </cell>
          <cell r="H24">
            <v>4.6359000000000004</v>
          </cell>
        </row>
        <row r="25">
          <cell r="A25">
            <v>62764</v>
          </cell>
          <cell r="B25" t="str">
            <v>SMP</v>
          </cell>
          <cell r="C25" t="str">
            <v>L SFS CG CRNCH</v>
          </cell>
          <cell r="E25" t="str">
            <v>CHS MOZZ LMPS COMMO</v>
          </cell>
          <cell r="F25">
            <v>3.76</v>
          </cell>
          <cell r="G25">
            <v>1.7170000000000001</v>
          </cell>
          <cell r="H25">
            <v>6.4559199999999999</v>
          </cell>
        </row>
        <row r="26">
          <cell r="A26">
            <v>63009</v>
          </cell>
          <cell r="B26" t="str">
            <v>SFS</v>
          </cell>
          <cell r="C26" t="str">
            <v>OC FB 6" CHS 9</v>
          </cell>
          <cell r="E26" t="str">
            <v>CHS MOZZ LMPS COMMO</v>
          </cell>
          <cell r="F26">
            <v>7.5</v>
          </cell>
          <cell r="G26">
            <v>1.7170000000000001</v>
          </cell>
          <cell r="H26">
            <v>12.877500000000001</v>
          </cell>
        </row>
        <row r="27">
          <cell r="A27">
            <v>63072</v>
          </cell>
          <cell r="B27" t="str">
            <v>OBS</v>
          </cell>
          <cell r="C27" t="str">
            <v>SFS TNY RAW CH</v>
          </cell>
          <cell r="E27" t="str">
            <v>CHS MOZZ LMPS COMMO</v>
          </cell>
          <cell r="F27">
            <v>6.03</v>
          </cell>
          <cell r="G27">
            <v>1.7170000000000001</v>
          </cell>
          <cell r="H27">
            <v>10.353510000000002</v>
          </cell>
        </row>
        <row r="28">
          <cell r="A28">
            <v>63088</v>
          </cell>
          <cell r="B28" t="str">
            <v>SFS</v>
          </cell>
          <cell r="C28" t="str">
            <v>TN 5" CHS 50/5</v>
          </cell>
          <cell r="E28" t="str">
            <v>CHS MOZZ LMPS COMMO</v>
          </cell>
          <cell r="F28">
            <v>2.34</v>
          </cell>
          <cell r="G28">
            <v>1.7170000000000001</v>
          </cell>
          <cell r="H28">
            <v>4.0177800000000001</v>
          </cell>
        </row>
        <row r="29">
          <cell r="A29">
            <v>63091</v>
          </cell>
          <cell r="B29" t="str">
            <v>OBS</v>
          </cell>
          <cell r="C29" t="str">
            <v>SFS TN 5" DELU</v>
          </cell>
          <cell r="E29" t="str">
            <v>CHS MOZZ LMPS COMMO</v>
          </cell>
          <cell r="F29">
            <v>1.97</v>
          </cell>
          <cell r="G29">
            <v>1.7170000000000001</v>
          </cell>
          <cell r="H29">
            <v>3.3824900000000002</v>
          </cell>
        </row>
        <row r="30">
          <cell r="A30">
            <v>63164</v>
          </cell>
          <cell r="B30" t="str">
            <v>SFS</v>
          </cell>
          <cell r="C30" t="str">
            <v>TN BKFT SAUS &amp;</v>
          </cell>
          <cell r="E30" t="str">
            <v>CHS MOZZ LMPS COMMO</v>
          </cell>
          <cell r="F30">
            <v>2.36</v>
          </cell>
          <cell r="G30">
            <v>1.7170000000000001</v>
          </cell>
          <cell r="H30">
            <v>4.0521200000000004</v>
          </cell>
        </row>
        <row r="31">
          <cell r="A31">
            <v>63196</v>
          </cell>
          <cell r="B31" t="str">
            <v>OBS</v>
          </cell>
          <cell r="C31" t="str">
            <v>SFS TNY 3.2X5</v>
          </cell>
          <cell r="E31" t="str">
            <v>CHS MOZZ LMPS COMMO</v>
          </cell>
          <cell r="F31">
            <v>12.5</v>
          </cell>
          <cell r="G31">
            <v>1.7170000000000001</v>
          </cell>
          <cell r="H31">
            <v>21.462500000000002</v>
          </cell>
        </row>
        <row r="32">
          <cell r="A32">
            <v>63266</v>
          </cell>
          <cell r="B32" t="str">
            <v>SFS</v>
          </cell>
          <cell r="C32" t="str">
            <v>TN 3.2X5 PEPP</v>
          </cell>
          <cell r="E32" t="str">
            <v>CHS MOZZ LMPS COMMO</v>
          </cell>
          <cell r="F32">
            <v>9.56</v>
          </cell>
          <cell r="G32">
            <v>1.7170000000000001</v>
          </cell>
          <cell r="H32">
            <v>16.414520000000003</v>
          </cell>
        </row>
        <row r="33">
          <cell r="A33">
            <v>63276</v>
          </cell>
          <cell r="B33" t="str">
            <v>OBS</v>
          </cell>
          <cell r="C33" t="str">
            <v>SFS TN 3.2X5 C</v>
          </cell>
          <cell r="E33" t="str">
            <v>CHS MOZZ LMPS COMMO</v>
          </cell>
          <cell r="F33">
            <v>3.75</v>
          </cell>
          <cell r="G33">
            <v>1.7170000000000001</v>
          </cell>
          <cell r="H33">
            <v>6.4387500000000006</v>
          </cell>
        </row>
        <row r="34">
          <cell r="A34">
            <v>63279</v>
          </cell>
          <cell r="B34" t="str">
            <v>OBS</v>
          </cell>
          <cell r="C34" t="str">
            <v>SFS TNY 3.2X5</v>
          </cell>
          <cell r="E34" t="str">
            <v>CHS MOZZ LMPS COMMO</v>
          </cell>
          <cell r="F34">
            <v>4.78</v>
          </cell>
          <cell r="G34">
            <v>1.7170000000000001</v>
          </cell>
          <cell r="H34">
            <v>8.2072600000000016</v>
          </cell>
        </row>
        <row r="35">
          <cell r="A35">
            <v>63287</v>
          </cell>
          <cell r="B35" t="str">
            <v>OBS</v>
          </cell>
          <cell r="C35" t="str">
            <v>SFS TNY 4X6 TH</v>
          </cell>
          <cell r="E35" t="str">
            <v>CHS MOZZ LMPS COMMO</v>
          </cell>
          <cell r="F35">
            <v>12</v>
          </cell>
          <cell r="G35">
            <v>1.7170000000000001</v>
          </cell>
          <cell r="H35">
            <v>20.603999999999999</v>
          </cell>
        </row>
        <row r="36">
          <cell r="A36">
            <v>63288</v>
          </cell>
          <cell r="B36" t="str">
            <v>OBS</v>
          </cell>
          <cell r="C36" t="str">
            <v>SFS TNY 4X6 CH</v>
          </cell>
          <cell r="E36" t="str">
            <v>CHS MOZZ LMPS COMMO</v>
          </cell>
          <cell r="F36">
            <v>12</v>
          </cell>
          <cell r="G36">
            <v>1.7170000000000001</v>
          </cell>
          <cell r="H36">
            <v>20.603999999999999</v>
          </cell>
        </row>
        <row r="37">
          <cell r="A37">
            <v>63291</v>
          </cell>
          <cell r="B37" t="str">
            <v>OBS</v>
          </cell>
          <cell r="C37" t="str">
            <v>SFS TNY 4X6 PE</v>
          </cell>
          <cell r="E37" t="str">
            <v>CHS MOZZ LMPS COMMO</v>
          </cell>
          <cell r="F37">
            <v>9.06</v>
          </cell>
          <cell r="G37">
            <v>1.7170000000000001</v>
          </cell>
          <cell r="H37">
            <v>15.556020000000002</v>
          </cell>
        </row>
        <row r="38">
          <cell r="A38">
            <v>63307</v>
          </cell>
          <cell r="B38" t="str">
            <v>OBS</v>
          </cell>
          <cell r="C38" t="str">
            <v>SFS TNY RAW CH</v>
          </cell>
          <cell r="E38" t="str">
            <v>CHS MOZZ LMPS COMMO</v>
          </cell>
          <cell r="F38">
            <v>12</v>
          </cell>
          <cell r="G38">
            <v>1.7170000000000001</v>
          </cell>
          <cell r="H38">
            <v>20.603999999999999</v>
          </cell>
        </row>
        <row r="39">
          <cell r="A39">
            <v>63320</v>
          </cell>
          <cell r="B39" t="str">
            <v>OBS</v>
          </cell>
          <cell r="C39" t="str">
            <v>SFS TNY RAW PE</v>
          </cell>
          <cell r="E39" t="str">
            <v>CHS MOZZ LMPS COMMO</v>
          </cell>
          <cell r="F39">
            <v>9.1199999999999992</v>
          </cell>
          <cell r="G39">
            <v>1.7170000000000001</v>
          </cell>
          <cell r="H39">
            <v>15.659039999999999</v>
          </cell>
        </row>
        <row r="40">
          <cell r="A40">
            <v>63343</v>
          </cell>
          <cell r="B40" t="str">
            <v>OBS</v>
          </cell>
          <cell r="C40" t="str">
            <v>SFS OC 4X6 CHS</v>
          </cell>
          <cell r="E40" t="str">
            <v>CHS MOZZ LMPS COMMO</v>
          </cell>
          <cell r="F40">
            <v>9</v>
          </cell>
          <cell r="G40">
            <v>1.7170000000000001</v>
          </cell>
          <cell r="H40">
            <v>15.453000000000001</v>
          </cell>
        </row>
        <row r="41">
          <cell r="A41">
            <v>63490</v>
          </cell>
          <cell r="B41" t="str">
            <v>OBS</v>
          </cell>
          <cell r="C41" t="str">
            <v>SFS TN 4X6 SAU</v>
          </cell>
          <cell r="E41" t="str">
            <v>CHS MOZZ LMPS COMMO</v>
          </cell>
          <cell r="F41">
            <v>2.52</v>
          </cell>
          <cell r="G41">
            <v>1.7170000000000001</v>
          </cell>
          <cell r="H41">
            <v>4.3268399999999998</v>
          </cell>
        </row>
        <row r="42">
          <cell r="A42">
            <v>63494</v>
          </cell>
          <cell r="B42" t="str">
            <v>SFS</v>
          </cell>
          <cell r="C42" t="str">
            <v>TN 4X6 PEPP 50</v>
          </cell>
          <cell r="E42" t="str">
            <v>CHS MOZZ LMPS COMMO</v>
          </cell>
          <cell r="F42">
            <v>2.0099999999999998</v>
          </cell>
          <cell r="G42">
            <v>1.7170000000000001</v>
          </cell>
          <cell r="H42">
            <v>3.4511699999999998</v>
          </cell>
        </row>
        <row r="43">
          <cell r="A43">
            <v>63495</v>
          </cell>
          <cell r="B43" t="str">
            <v>SFS</v>
          </cell>
          <cell r="C43" t="str">
            <v>TN 4X6 PEPP 10</v>
          </cell>
          <cell r="E43" t="str">
            <v>CHS MOZZ LMPS COMMO</v>
          </cell>
          <cell r="F43">
            <v>5.88</v>
          </cell>
          <cell r="G43">
            <v>1.7170000000000001</v>
          </cell>
          <cell r="H43">
            <v>10.09596</v>
          </cell>
        </row>
        <row r="44">
          <cell r="A44">
            <v>63496</v>
          </cell>
          <cell r="B44" t="str">
            <v>SFS</v>
          </cell>
          <cell r="C44" t="str">
            <v>TN 4X6 CHS 100</v>
          </cell>
          <cell r="E44" t="str">
            <v>CHS MOZZ LMPS COMMO</v>
          </cell>
          <cell r="F44">
            <v>6.12</v>
          </cell>
          <cell r="G44">
            <v>1.7170000000000001</v>
          </cell>
          <cell r="H44">
            <v>10.508040000000001</v>
          </cell>
        </row>
        <row r="45">
          <cell r="A45">
            <v>63500</v>
          </cell>
          <cell r="B45" t="str">
            <v>SFS</v>
          </cell>
          <cell r="C45" t="str">
            <v>TN RAW CHS 100</v>
          </cell>
          <cell r="E45" t="str">
            <v>CHS MOZZ LMPS COMMO</v>
          </cell>
          <cell r="F45">
            <v>9</v>
          </cell>
          <cell r="G45">
            <v>1.7170000000000001</v>
          </cell>
          <cell r="H45">
            <v>15.453000000000001</v>
          </cell>
        </row>
        <row r="46">
          <cell r="A46">
            <v>63501</v>
          </cell>
          <cell r="B46" t="str">
            <v>SFS</v>
          </cell>
          <cell r="C46" t="str">
            <v>TN 4X6 THK CRS</v>
          </cell>
          <cell r="E46" t="str">
            <v>CHS MOZZ LMPS COMMO</v>
          </cell>
          <cell r="F46">
            <v>9</v>
          </cell>
          <cell r="G46">
            <v>1.7170000000000001</v>
          </cell>
          <cell r="H46">
            <v>15.453000000000001</v>
          </cell>
        </row>
        <row r="47">
          <cell r="A47">
            <v>63508</v>
          </cell>
          <cell r="B47" t="str">
            <v>OBS</v>
          </cell>
          <cell r="C47" t="str">
            <v>SFS TNY 4X6 CH</v>
          </cell>
          <cell r="E47" t="str">
            <v>CHS MOZZ LMPS COMMO</v>
          </cell>
          <cell r="F47">
            <v>6.03</v>
          </cell>
          <cell r="G47">
            <v>1.7170000000000001</v>
          </cell>
          <cell r="H47">
            <v>10.353510000000002</v>
          </cell>
        </row>
        <row r="48">
          <cell r="A48">
            <v>63510</v>
          </cell>
          <cell r="B48" t="str">
            <v>OBS</v>
          </cell>
          <cell r="C48" t="str">
            <v>SFS TN 4X6 THK</v>
          </cell>
          <cell r="E48" t="str">
            <v>CHS MOZZ LMPS COMMO</v>
          </cell>
          <cell r="F48">
            <v>12</v>
          </cell>
          <cell r="G48">
            <v>1.7170000000000001</v>
          </cell>
          <cell r="H48">
            <v>20.603999999999999</v>
          </cell>
        </row>
        <row r="49">
          <cell r="A49">
            <v>63511</v>
          </cell>
          <cell r="B49" t="str">
            <v>SFS</v>
          </cell>
          <cell r="C49" t="str">
            <v>TN 4X6 THK CRS</v>
          </cell>
          <cell r="E49" t="str">
            <v>CHS MOZZ LMPS COMMO</v>
          </cell>
          <cell r="F49">
            <v>8.82</v>
          </cell>
          <cell r="G49">
            <v>1.7170000000000001</v>
          </cell>
          <cell r="H49">
            <v>15.143940000000001</v>
          </cell>
        </row>
        <row r="50">
          <cell r="A50">
            <v>63512</v>
          </cell>
          <cell r="B50" t="str">
            <v>OBS</v>
          </cell>
          <cell r="C50" t="str">
            <v>SFS TNY 5" SAU</v>
          </cell>
          <cell r="E50" t="str">
            <v>CHS MOZZ LMPS COMMO</v>
          </cell>
          <cell r="F50">
            <v>2.25</v>
          </cell>
          <cell r="G50">
            <v>1.7170000000000001</v>
          </cell>
          <cell r="H50">
            <v>3.8632500000000003</v>
          </cell>
        </row>
        <row r="51">
          <cell r="A51">
            <v>63516</v>
          </cell>
          <cell r="B51" t="str">
            <v>OBS</v>
          </cell>
          <cell r="C51" t="str">
            <v>SFS TNY THICK</v>
          </cell>
          <cell r="E51" t="str">
            <v>CHS MOZZ LMPS COMMO</v>
          </cell>
          <cell r="F51">
            <v>6</v>
          </cell>
          <cell r="G51">
            <v>1.7170000000000001</v>
          </cell>
          <cell r="H51">
            <v>10.302</v>
          </cell>
        </row>
        <row r="52">
          <cell r="A52">
            <v>63519</v>
          </cell>
          <cell r="B52" t="str">
            <v>SFS</v>
          </cell>
          <cell r="C52" t="str">
            <v>TN 5" CHS</v>
          </cell>
          <cell r="E52" t="str">
            <v>CHS MOZZ LMPS COMMO</v>
          </cell>
          <cell r="F52">
            <v>3.78</v>
          </cell>
          <cell r="G52">
            <v>1.7170000000000001</v>
          </cell>
          <cell r="H52">
            <v>6.4902600000000001</v>
          </cell>
        </row>
        <row r="53">
          <cell r="A53">
            <v>63520</v>
          </cell>
          <cell r="B53" t="str">
            <v>SFS</v>
          </cell>
          <cell r="C53" t="str">
            <v>TN 5" PEPP</v>
          </cell>
          <cell r="E53" t="str">
            <v>CHS MOZZ LMPS COMMO</v>
          </cell>
          <cell r="F53">
            <v>0.36</v>
          </cell>
          <cell r="G53">
            <v>1.7170000000000001</v>
          </cell>
          <cell r="H53">
            <v>0.61812</v>
          </cell>
        </row>
        <row r="54">
          <cell r="A54">
            <v>63564</v>
          </cell>
          <cell r="B54" t="str">
            <v>SFS</v>
          </cell>
          <cell r="C54" t="str">
            <v>TN BKFT BAC SC</v>
          </cell>
          <cell r="E54" t="str">
            <v>CHS MOZZ LMPS COMMO</v>
          </cell>
          <cell r="F54">
            <v>5.2</v>
          </cell>
          <cell r="G54">
            <v>1.7170000000000001</v>
          </cell>
          <cell r="H54">
            <v>8.9283999999999999</v>
          </cell>
        </row>
        <row r="55">
          <cell r="A55">
            <v>63570</v>
          </cell>
          <cell r="B55" t="str">
            <v>OBS</v>
          </cell>
          <cell r="C55" t="str">
            <v>SFS TN 4X6 SAU</v>
          </cell>
          <cell r="E55" t="str">
            <v>CHS MOZZ LMPS COMMO</v>
          </cell>
          <cell r="F55">
            <v>6.36</v>
          </cell>
          <cell r="G55">
            <v>1.7170000000000001</v>
          </cell>
          <cell r="H55">
            <v>10.920120000000001</v>
          </cell>
        </row>
        <row r="56">
          <cell r="A56">
            <v>63572</v>
          </cell>
          <cell r="B56" t="str">
            <v>SFS</v>
          </cell>
          <cell r="C56" t="str">
            <v>TN 4X6 CHS 100</v>
          </cell>
          <cell r="E56" t="str">
            <v>CHS MOZZ LMPS COMMO</v>
          </cell>
          <cell r="F56">
            <v>8.2799999999999994</v>
          </cell>
          <cell r="G56">
            <v>1.7170000000000001</v>
          </cell>
          <cell r="H56">
            <v>14.216759999999999</v>
          </cell>
        </row>
        <row r="57">
          <cell r="A57">
            <v>63579</v>
          </cell>
          <cell r="B57" t="str">
            <v>OBS</v>
          </cell>
          <cell r="C57" t="str">
            <v>SFS TNY 5" DEL</v>
          </cell>
          <cell r="E57" t="str">
            <v>CHS MOZZ LMPS COMMO</v>
          </cell>
          <cell r="F57">
            <v>1.97</v>
          </cell>
          <cell r="G57">
            <v>1.7170000000000001</v>
          </cell>
          <cell r="H57">
            <v>3.3824900000000002</v>
          </cell>
        </row>
        <row r="58">
          <cell r="A58">
            <v>63582</v>
          </cell>
          <cell r="B58" t="str">
            <v>SFS</v>
          </cell>
          <cell r="C58" t="str">
            <v>TN 6.5" PREMIO</v>
          </cell>
          <cell r="E58" t="str">
            <v>CHS MOZZ LMPS COMMO</v>
          </cell>
          <cell r="F58">
            <v>2.85</v>
          </cell>
          <cell r="G58">
            <v>1.7170000000000001</v>
          </cell>
          <cell r="H58">
            <v>4.8934500000000005</v>
          </cell>
        </row>
        <row r="59">
          <cell r="A59">
            <v>63584</v>
          </cell>
          <cell r="B59" t="str">
            <v>SFS</v>
          </cell>
          <cell r="C59" t="str">
            <v>TN 6.5" PREMIO</v>
          </cell>
          <cell r="E59" t="str">
            <v>CHS MOZZ LMPS COMMO</v>
          </cell>
          <cell r="F59">
            <v>1.1599999999999999</v>
          </cell>
          <cell r="G59">
            <v>1.7170000000000001</v>
          </cell>
          <cell r="H59">
            <v>1.9917199999999999</v>
          </cell>
        </row>
        <row r="60">
          <cell r="A60">
            <v>63593</v>
          </cell>
          <cell r="B60" t="str">
            <v>OBS</v>
          </cell>
          <cell r="C60" t="str">
            <v>SFS TNY 4X6 TK</v>
          </cell>
          <cell r="E60" t="str">
            <v>CHS MOZZ LMPS COMMO</v>
          </cell>
          <cell r="F60">
            <v>3.36</v>
          </cell>
          <cell r="G60">
            <v>1.7170000000000001</v>
          </cell>
          <cell r="H60">
            <v>5.76912</v>
          </cell>
        </row>
        <row r="61">
          <cell r="A61">
            <v>63615</v>
          </cell>
          <cell r="B61" t="str">
            <v>OBS</v>
          </cell>
          <cell r="C61" t="str">
            <v>SFS TNY 4X6 SA</v>
          </cell>
          <cell r="E61" t="str">
            <v>CHS MOZZ LMPS COMMO</v>
          </cell>
          <cell r="F61">
            <v>3.48</v>
          </cell>
          <cell r="G61">
            <v>1.7170000000000001</v>
          </cell>
          <cell r="H61">
            <v>5.9751600000000007</v>
          </cell>
        </row>
        <row r="62">
          <cell r="A62">
            <v>63616</v>
          </cell>
          <cell r="B62" t="str">
            <v>OBS</v>
          </cell>
          <cell r="C62" t="str">
            <v>SFS TNY 4X6 PE</v>
          </cell>
          <cell r="E62" t="str">
            <v>CHS MOZZ LMPS COMMO</v>
          </cell>
          <cell r="F62">
            <v>4.6500000000000004</v>
          </cell>
          <cell r="G62">
            <v>1.7170000000000001</v>
          </cell>
          <cell r="H62">
            <v>7.9840500000000008</v>
          </cell>
        </row>
        <row r="63">
          <cell r="A63">
            <v>63617</v>
          </cell>
          <cell r="B63" t="str">
            <v>OBS</v>
          </cell>
          <cell r="C63" t="str">
            <v>SFS TNY 4X6 BF</v>
          </cell>
          <cell r="E63" t="str">
            <v>CHS MOZZ LMPS COMMO</v>
          </cell>
          <cell r="F63">
            <v>3.48</v>
          </cell>
          <cell r="G63">
            <v>1.7170000000000001</v>
          </cell>
          <cell r="H63">
            <v>5.9751600000000007</v>
          </cell>
        </row>
        <row r="64">
          <cell r="A64">
            <v>63618</v>
          </cell>
          <cell r="B64" t="str">
            <v>OBS</v>
          </cell>
          <cell r="C64" t="str">
            <v>SFS TNY RAW PE</v>
          </cell>
          <cell r="E64" t="str">
            <v>CHS MOZZ LMPS COMMO</v>
          </cell>
          <cell r="F64">
            <v>4.53</v>
          </cell>
          <cell r="G64">
            <v>1.7170000000000001</v>
          </cell>
          <cell r="H64">
            <v>7.778010000000001</v>
          </cell>
        </row>
        <row r="65">
          <cell r="A65">
            <v>63624</v>
          </cell>
          <cell r="B65" t="str">
            <v>SFS</v>
          </cell>
          <cell r="C65" t="str">
            <v>TN RAW PEPP 10</v>
          </cell>
          <cell r="E65" t="str">
            <v>CHS MOZZ LMPS COMMO</v>
          </cell>
          <cell r="F65">
            <v>5.94</v>
          </cell>
          <cell r="G65">
            <v>1.7170000000000001</v>
          </cell>
          <cell r="H65">
            <v>10.198980000000001</v>
          </cell>
        </row>
        <row r="66">
          <cell r="A66">
            <v>63669</v>
          </cell>
          <cell r="B66" t="str">
            <v>OBS</v>
          </cell>
          <cell r="C66" t="str">
            <v>SFS CGRILL FIE</v>
          </cell>
          <cell r="E66" t="str">
            <v>CHS MOZZ LMPS COMMO</v>
          </cell>
          <cell r="F66">
            <v>3.54</v>
          </cell>
          <cell r="G66">
            <v>1.7170000000000001</v>
          </cell>
          <cell r="H66">
            <v>6.0781800000000006</v>
          </cell>
        </row>
        <row r="67">
          <cell r="A67">
            <v>63743</v>
          </cell>
          <cell r="B67" t="str">
            <v>SFS</v>
          </cell>
          <cell r="C67" t="str">
            <v>TN 4X6 THK CRS</v>
          </cell>
          <cell r="E67" t="str">
            <v>CHS MOZZ LMPS COMMO</v>
          </cell>
          <cell r="F67">
            <v>4.5</v>
          </cell>
          <cell r="G67">
            <v>1.7170000000000001</v>
          </cell>
          <cell r="H67">
            <v>7.7265000000000006</v>
          </cell>
        </row>
        <row r="68">
          <cell r="A68">
            <v>63748</v>
          </cell>
          <cell r="B68" t="str">
            <v>SFS</v>
          </cell>
          <cell r="C68" t="str">
            <v>TN 4X6 THK CRS</v>
          </cell>
          <cell r="E68" t="str">
            <v>CHS MOZZ LMPS COMMO</v>
          </cell>
          <cell r="F68">
            <v>3.9</v>
          </cell>
          <cell r="G68">
            <v>1.7170000000000001</v>
          </cell>
          <cell r="H68">
            <v>6.6962999999999999</v>
          </cell>
        </row>
        <row r="69">
          <cell r="A69">
            <v>63835</v>
          </cell>
          <cell r="B69" t="str">
            <v>SFS</v>
          </cell>
          <cell r="C69" t="str">
            <v>TN RAW SAUS 50</v>
          </cell>
          <cell r="E69" t="str">
            <v>CHS MOZZ LMPS COMMO</v>
          </cell>
          <cell r="F69">
            <v>3.3</v>
          </cell>
          <cell r="G69">
            <v>1.7170000000000001</v>
          </cell>
          <cell r="H69">
            <v>5.6661000000000001</v>
          </cell>
        </row>
        <row r="70">
          <cell r="A70">
            <v>63839</v>
          </cell>
          <cell r="B70" t="str">
            <v>OBS</v>
          </cell>
          <cell r="C70" t="str">
            <v>SFS TNY BRCH C</v>
          </cell>
          <cell r="E70" t="str">
            <v>CHS MOZZ LMPS COMMO</v>
          </cell>
          <cell r="F70">
            <v>4.5229999999999997</v>
          </cell>
          <cell r="G70">
            <v>1.7170000000000001</v>
          </cell>
          <cell r="H70">
            <v>7.7659909999999996</v>
          </cell>
        </row>
        <row r="71">
          <cell r="A71">
            <v>63843</v>
          </cell>
          <cell r="B71" t="str">
            <v>OBS</v>
          </cell>
          <cell r="C71" t="str">
            <v>SFS TNY BRCH C</v>
          </cell>
          <cell r="E71" t="str">
            <v>CHS MOZZ LMPS COMMO</v>
          </cell>
          <cell r="F71">
            <v>4.5229999999999997</v>
          </cell>
          <cell r="G71">
            <v>1.7170000000000001</v>
          </cell>
          <cell r="H71">
            <v>7.7659909999999996</v>
          </cell>
        </row>
        <row r="72">
          <cell r="A72">
            <v>63879</v>
          </cell>
          <cell r="B72" t="str">
            <v>OBS</v>
          </cell>
          <cell r="C72" t="str">
            <v>SFS TNY BRCH P</v>
          </cell>
          <cell r="E72" t="str">
            <v>CHS MOZZ LMPS COMMO</v>
          </cell>
          <cell r="F72">
            <v>3.173</v>
          </cell>
          <cell r="G72">
            <v>1.7170000000000001</v>
          </cell>
          <cell r="H72">
            <v>5.4480409999999999</v>
          </cell>
        </row>
        <row r="73">
          <cell r="A73">
            <v>63880</v>
          </cell>
          <cell r="B73" t="str">
            <v>OBS</v>
          </cell>
          <cell r="C73" t="str">
            <v>SFS TNY BRCH P</v>
          </cell>
          <cell r="E73" t="str">
            <v>CHS MOZZ LMPS COMMO</v>
          </cell>
          <cell r="F73">
            <v>3.173</v>
          </cell>
          <cell r="G73">
            <v>1.7170000000000001</v>
          </cell>
          <cell r="H73">
            <v>5.4480409999999999</v>
          </cell>
        </row>
        <row r="74">
          <cell r="A74">
            <v>63904</v>
          </cell>
          <cell r="B74" t="str">
            <v>SFS</v>
          </cell>
          <cell r="C74" t="str">
            <v>TN BKFT SAUS P</v>
          </cell>
          <cell r="E74" t="str">
            <v>CHS MOZZ LMPS COMMO</v>
          </cell>
          <cell r="F74">
            <v>2.56</v>
          </cell>
          <cell r="G74">
            <v>1.7170000000000001</v>
          </cell>
          <cell r="H74">
            <v>4.3955200000000003</v>
          </cell>
        </row>
        <row r="75">
          <cell r="A75">
            <v>63912</v>
          </cell>
          <cell r="B75" t="str">
            <v>SFS</v>
          </cell>
          <cell r="C75" t="str">
            <v>TN BKFT WG SAU</v>
          </cell>
          <cell r="E75" t="str">
            <v>CHS MOZZ LMPS COMMO</v>
          </cell>
          <cell r="F75">
            <v>2.56</v>
          </cell>
          <cell r="G75">
            <v>1.7170000000000001</v>
          </cell>
          <cell r="H75">
            <v>4.3955200000000003</v>
          </cell>
        </row>
        <row r="76">
          <cell r="A76">
            <v>63970</v>
          </cell>
          <cell r="B76" t="str">
            <v>OBS</v>
          </cell>
          <cell r="C76" t="str">
            <v>SFS RB 15" BTR</v>
          </cell>
          <cell r="E76" t="str">
            <v>CHS MOZZ LMPS COMMO</v>
          </cell>
          <cell r="F76">
            <v>6.28</v>
          </cell>
          <cell r="G76">
            <v>1.7170000000000001</v>
          </cell>
          <cell r="H76">
            <v>10.782760000000001</v>
          </cell>
        </row>
        <row r="77">
          <cell r="A77">
            <v>63996</v>
          </cell>
          <cell r="B77" t="str">
            <v>OBS</v>
          </cell>
          <cell r="C77" t="str">
            <v>TFS-IQB 3.2X5</v>
          </cell>
          <cell r="E77" t="str">
            <v>CHS MOZZ LMPS COMMO</v>
          </cell>
          <cell r="F77">
            <v>4.0949999999999998</v>
          </cell>
          <cell r="G77">
            <v>1.7170000000000001</v>
          </cell>
          <cell r="H77">
            <v>7.0311149999999998</v>
          </cell>
        </row>
        <row r="78">
          <cell r="A78">
            <v>63999</v>
          </cell>
          <cell r="B78" t="str">
            <v>OBS</v>
          </cell>
          <cell r="C78" t="str">
            <v>SFS TN 3.2X5 C</v>
          </cell>
          <cell r="E78" t="str">
            <v>CHS MOZZ LMPS COMMO</v>
          </cell>
          <cell r="F78">
            <v>6.25</v>
          </cell>
          <cell r="G78">
            <v>1.7170000000000001</v>
          </cell>
          <cell r="H78">
            <v>10.731250000000001</v>
          </cell>
        </row>
        <row r="79">
          <cell r="A79">
            <v>66230</v>
          </cell>
          <cell r="B79" t="str">
            <v>SFS</v>
          </cell>
          <cell r="C79" t="str">
            <v>TR BGL 4.5" WG</v>
          </cell>
          <cell r="E79" t="str">
            <v>CHS MOZZ LMPS COMMO</v>
          </cell>
          <cell r="F79">
            <v>7.88</v>
          </cell>
          <cell r="G79">
            <v>1.7170000000000001</v>
          </cell>
          <cell r="H79">
            <v>13.529960000000001</v>
          </cell>
        </row>
        <row r="80">
          <cell r="A80">
            <v>66231</v>
          </cell>
          <cell r="B80" t="str">
            <v>SFS</v>
          </cell>
          <cell r="C80" t="str">
            <v>TR BGL 4.5" WG</v>
          </cell>
          <cell r="E80" t="str">
            <v>CHS MOZZ LMPS COMMO</v>
          </cell>
          <cell r="F80">
            <v>7.88</v>
          </cell>
          <cell r="G80">
            <v>1.7170000000000001</v>
          </cell>
          <cell r="H80">
            <v>13.529960000000001</v>
          </cell>
        </row>
        <row r="81">
          <cell r="A81">
            <v>66232</v>
          </cell>
          <cell r="B81" t="str">
            <v>SFS</v>
          </cell>
          <cell r="C81" t="str">
            <v>TR BGL 4.5" WG</v>
          </cell>
          <cell r="E81" t="str">
            <v>CHS MOZZ LMPS COMMO</v>
          </cell>
          <cell r="F81">
            <v>6.56</v>
          </cell>
          <cell r="G81">
            <v>1.7170000000000001</v>
          </cell>
          <cell r="H81">
            <v>11.26352</v>
          </cell>
        </row>
        <row r="82">
          <cell r="A82">
            <v>66233</v>
          </cell>
          <cell r="B82" t="str">
            <v>SFS</v>
          </cell>
          <cell r="C82" t="str">
            <v>TR BGL 4.5" WG</v>
          </cell>
          <cell r="E82" t="str">
            <v>CHS MOZZ LMPS COMMO</v>
          </cell>
          <cell r="F82">
            <v>6.56</v>
          </cell>
          <cell r="G82">
            <v>1.7170000000000001</v>
          </cell>
          <cell r="H82">
            <v>11.26352</v>
          </cell>
        </row>
        <row r="83">
          <cell r="A83">
            <v>66234</v>
          </cell>
          <cell r="B83" t="str">
            <v>SFS</v>
          </cell>
          <cell r="C83" t="str">
            <v>TR 6" FB WG CH</v>
          </cell>
          <cell r="E83" t="str">
            <v>CHS MOZZ LMPS COMMO</v>
          </cell>
          <cell r="F83">
            <v>5.63</v>
          </cell>
          <cell r="G83">
            <v>1.7170000000000001</v>
          </cell>
          <cell r="H83">
            <v>9.6667100000000001</v>
          </cell>
        </row>
        <row r="84">
          <cell r="A84">
            <v>66235</v>
          </cell>
          <cell r="B84" t="str">
            <v>SFS</v>
          </cell>
          <cell r="C84" t="str">
            <v>TR 6" FB WG CH</v>
          </cell>
          <cell r="E84" t="str">
            <v>CHS MOZZ LMPS COMMO</v>
          </cell>
          <cell r="F84">
            <v>5.63</v>
          </cell>
          <cell r="G84">
            <v>1.7170000000000001</v>
          </cell>
          <cell r="H84">
            <v>9.6667100000000001</v>
          </cell>
        </row>
        <row r="85">
          <cell r="A85">
            <v>66236</v>
          </cell>
          <cell r="B85" t="str">
            <v>SFS</v>
          </cell>
          <cell r="C85" t="str">
            <v>TR 6" FB WG PE</v>
          </cell>
          <cell r="E85" t="str">
            <v>CHS MOZZ LMPS COMMO</v>
          </cell>
          <cell r="F85">
            <v>4.6900000000000004</v>
          </cell>
          <cell r="G85">
            <v>1.7170000000000001</v>
          </cell>
          <cell r="H85">
            <v>8.0527300000000004</v>
          </cell>
        </row>
        <row r="86">
          <cell r="A86">
            <v>66237</v>
          </cell>
          <cell r="B86" t="str">
            <v>SFS</v>
          </cell>
          <cell r="C86" t="str">
            <v>TR 6" FB WG PE</v>
          </cell>
          <cell r="E86" t="str">
            <v>CHS MOZZ LMPS COMMO</v>
          </cell>
          <cell r="F86">
            <v>4.6900000000000004</v>
          </cell>
          <cell r="G86">
            <v>1.7170000000000001</v>
          </cell>
          <cell r="H86">
            <v>8.0527300000000004</v>
          </cell>
        </row>
        <row r="87">
          <cell r="A87">
            <v>66238</v>
          </cell>
          <cell r="B87" t="str">
            <v>SFS</v>
          </cell>
          <cell r="C87" t="str">
            <v>TR 4X6 WG CHS</v>
          </cell>
          <cell r="E87" t="str">
            <v>CHS MOZZ LMPS COMMO</v>
          </cell>
          <cell r="F87">
            <v>9</v>
          </cell>
          <cell r="G87">
            <v>1.7170000000000001</v>
          </cell>
          <cell r="H87">
            <v>15.453000000000001</v>
          </cell>
        </row>
        <row r="88">
          <cell r="A88">
            <v>66239</v>
          </cell>
          <cell r="B88" t="str">
            <v>SFS</v>
          </cell>
          <cell r="C88" t="str">
            <v>TR 4X6 WG CHS</v>
          </cell>
          <cell r="E88" t="str">
            <v>CHS MOZZ LMPS COMMO</v>
          </cell>
          <cell r="F88">
            <v>9</v>
          </cell>
          <cell r="G88">
            <v>1.7170000000000001</v>
          </cell>
          <cell r="H88">
            <v>15.453000000000001</v>
          </cell>
        </row>
        <row r="89">
          <cell r="A89">
            <v>66240</v>
          </cell>
          <cell r="B89" t="str">
            <v>SFS</v>
          </cell>
          <cell r="C89" t="str">
            <v>TR 8" FB WG GA</v>
          </cell>
          <cell r="E89" t="str">
            <v>CHS MOZZ LMPS COMMO</v>
          </cell>
          <cell r="F89">
            <v>4.5</v>
          </cell>
          <cell r="G89">
            <v>1.7170000000000001</v>
          </cell>
          <cell r="H89">
            <v>7.7265000000000006</v>
          </cell>
        </row>
        <row r="90">
          <cell r="A90">
            <v>66241</v>
          </cell>
          <cell r="B90" t="str">
            <v>SFS</v>
          </cell>
          <cell r="C90" t="str">
            <v>TR 8" FB WG GA</v>
          </cell>
          <cell r="E90" t="str">
            <v>CHS MOZZ LMPS COMMO</v>
          </cell>
          <cell r="F90">
            <v>4.5</v>
          </cell>
          <cell r="G90">
            <v>1.7170000000000001</v>
          </cell>
          <cell r="H90">
            <v>7.7265000000000006</v>
          </cell>
        </row>
        <row r="91">
          <cell r="A91">
            <v>66254</v>
          </cell>
          <cell r="B91" t="str">
            <v>SFS</v>
          </cell>
          <cell r="C91" t="str">
            <v>TR 6" FB WG GA</v>
          </cell>
          <cell r="E91" t="str">
            <v>CHS MOZZ LMPS COMMO</v>
          </cell>
          <cell r="F91">
            <v>5.63</v>
          </cell>
          <cell r="G91">
            <v>1.7170000000000001</v>
          </cell>
          <cell r="H91">
            <v>9.6667100000000001</v>
          </cell>
        </row>
        <row r="92">
          <cell r="A92">
            <v>66255</v>
          </cell>
          <cell r="B92" t="str">
            <v>SFS</v>
          </cell>
          <cell r="C92" t="str">
            <v>TR WG GAR CHS</v>
          </cell>
          <cell r="E92" t="str">
            <v>CHS MOZZ LMPS COMMO</v>
          </cell>
          <cell r="F92">
            <v>5.63</v>
          </cell>
          <cell r="G92">
            <v>1.7170000000000001</v>
          </cell>
          <cell r="H92">
            <v>9.6667100000000001</v>
          </cell>
        </row>
        <row r="93">
          <cell r="A93">
            <v>66256</v>
          </cell>
          <cell r="B93" t="str">
            <v>SFS</v>
          </cell>
          <cell r="C93" t="str">
            <v>TR WG GAR CHS</v>
          </cell>
          <cell r="E93" t="str">
            <v>CHS MOZZ LMPS COMMO</v>
          </cell>
          <cell r="F93">
            <v>7.5</v>
          </cell>
          <cell r="G93">
            <v>1.7170000000000001</v>
          </cell>
          <cell r="H93">
            <v>12.877500000000001</v>
          </cell>
        </row>
        <row r="94">
          <cell r="A94">
            <v>68503</v>
          </cell>
          <cell r="B94" t="str">
            <v>SFS</v>
          </cell>
          <cell r="C94" t="str">
            <v>TN FLTBRD 3X8</v>
          </cell>
          <cell r="E94" t="str">
            <v>CHS MOZZ LMPS COMMO</v>
          </cell>
          <cell r="F94">
            <v>12</v>
          </cell>
          <cell r="G94">
            <v>1.7170000000000001</v>
          </cell>
          <cell r="H94">
            <v>20.603999999999999</v>
          </cell>
        </row>
        <row r="95">
          <cell r="A95">
            <v>68504</v>
          </cell>
          <cell r="B95" t="str">
            <v>SFS</v>
          </cell>
          <cell r="C95" t="str">
            <v>TN FLTBRD 3X8</v>
          </cell>
          <cell r="E95" t="str">
            <v>CHS MOZZ LMPS COMMO</v>
          </cell>
          <cell r="F95">
            <v>10.5</v>
          </cell>
          <cell r="G95">
            <v>1.7170000000000001</v>
          </cell>
          <cell r="H95">
            <v>18.028500000000001</v>
          </cell>
        </row>
        <row r="96">
          <cell r="A96">
            <v>68505</v>
          </cell>
          <cell r="B96" t="str">
            <v>SFS</v>
          </cell>
          <cell r="C96" t="str">
            <v>TN BGL SAUS &amp;</v>
          </cell>
          <cell r="E96" t="str">
            <v>CHS MOZZ LMPS COMMO</v>
          </cell>
          <cell r="F96">
            <v>1.98</v>
          </cell>
          <cell r="G96">
            <v>1.7170000000000001</v>
          </cell>
          <cell r="H96">
            <v>3.3996600000000003</v>
          </cell>
        </row>
        <row r="97">
          <cell r="A97">
            <v>68509</v>
          </cell>
          <cell r="B97" t="str">
            <v>SFS</v>
          </cell>
          <cell r="C97" t="str">
            <v>TN BKFT SAUS P</v>
          </cell>
          <cell r="E97" t="str">
            <v>CHS MOZZ LMPS COMMO</v>
          </cell>
          <cell r="F97">
            <v>2.56</v>
          </cell>
          <cell r="G97">
            <v>1.7170000000000001</v>
          </cell>
          <cell r="H97">
            <v>4.3955200000000003</v>
          </cell>
        </row>
        <row r="98">
          <cell r="A98">
            <v>68510</v>
          </cell>
          <cell r="B98" t="str">
            <v>SFS</v>
          </cell>
          <cell r="C98" t="str">
            <v>TN BKFT SAUS &amp;</v>
          </cell>
          <cell r="E98" t="str">
            <v>CHS MOZZ LMPS COMMO</v>
          </cell>
          <cell r="F98">
            <v>2.35</v>
          </cell>
          <cell r="G98">
            <v>1.7170000000000001</v>
          </cell>
          <cell r="H98">
            <v>4.0349500000000003</v>
          </cell>
        </row>
        <row r="99">
          <cell r="A99">
            <v>68516</v>
          </cell>
          <cell r="B99" t="str">
            <v>SFS</v>
          </cell>
          <cell r="C99" t="str">
            <v>TN WG FIESTADA</v>
          </cell>
          <cell r="E99" t="str">
            <v>CHS MOZZ LMPS COMMO</v>
          </cell>
          <cell r="F99">
            <v>4.5599999999999996</v>
          </cell>
          <cell r="G99">
            <v>1.7170000000000001</v>
          </cell>
          <cell r="H99">
            <v>7.8295199999999996</v>
          </cell>
        </row>
        <row r="100">
          <cell r="A100">
            <v>68519</v>
          </cell>
          <cell r="B100" t="str">
            <v>OBS</v>
          </cell>
          <cell r="C100" t="str">
            <v>SFS TONY'S ULT</v>
          </cell>
          <cell r="E100" t="str">
            <v>CHS MOZZ LMPS COMMO</v>
          </cell>
          <cell r="F100">
            <v>12</v>
          </cell>
          <cell r="G100">
            <v>1.7170000000000001</v>
          </cell>
          <cell r="H100">
            <v>20.603999999999999</v>
          </cell>
        </row>
        <row r="101">
          <cell r="A101">
            <v>68520</v>
          </cell>
          <cell r="B101" t="str">
            <v>OBS</v>
          </cell>
          <cell r="C101" t="str">
            <v>SFS TONY'S ULT</v>
          </cell>
          <cell r="E101" t="str">
            <v>CHS MOZZ LMPS COMMO</v>
          </cell>
          <cell r="F101">
            <v>10.5</v>
          </cell>
          <cell r="G101">
            <v>1.7170000000000001</v>
          </cell>
          <cell r="H101">
            <v>18.028500000000001</v>
          </cell>
        </row>
        <row r="102">
          <cell r="A102">
            <v>68521</v>
          </cell>
          <cell r="B102" t="str">
            <v>SFS</v>
          </cell>
          <cell r="C102" t="str">
            <v>TN 4X6 THK CRS</v>
          </cell>
          <cell r="E102" t="str">
            <v>CHS MOZZ LMPS COMMO</v>
          </cell>
          <cell r="F102">
            <v>12</v>
          </cell>
          <cell r="G102">
            <v>1.7170000000000001</v>
          </cell>
          <cell r="H102">
            <v>20.603999999999999</v>
          </cell>
        </row>
        <row r="103">
          <cell r="A103">
            <v>68533</v>
          </cell>
          <cell r="B103" t="str">
            <v>OBS</v>
          </cell>
          <cell r="C103" t="str">
            <v>SFS TN 5.5" GF</v>
          </cell>
          <cell r="E103" t="str">
            <v>CHS MOZZ LMPS COMMO</v>
          </cell>
          <cell r="F103">
            <v>2.25</v>
          </cell>
          <cell r="G103">
            <v>1.7170000000000001</v>
          </cell>
          <cell r="H103">
            <v>3.8632500000000003</v>
          </cell>
        </row>
        <row r="104">
          <cell r="A104">
            <v>68543</v>
          </cell>
          <cell r="B104" t="str">
            <v>SFS</v>
          </cell>
          <cell r="C104" t="str">
            <v>BD 16" HRVST 5</v>
          </cell>
          <cell r="E104" t="str">
            <v>CHS MOZZ LMPS COMMO</v>
          </cell>
          <cell r="F104">
            <v>6.86</v>
          </cell>
          <cell r="G104">
            <v>1.7170000000000001</v>
          </cell>
          <cell r="H104">
            <v>11.778620000000002</v>
          </cell>
        </row>
        <row r="105">
          <cell r="A105">
            <v>68544</v>
          </cell>
          <cell r="B105" t="str">
            <v>SFS</v>
          </cell>
          <cell r="C105" t="str">
            <v>BD 16" HRVST 5</v>
          </cell>
          <cell r="E105" t="str">
            <v>CHS MOZZ LMPS COMMO</v>
          </cell>
          <cell r="F105">
            <v>5.96</v>
          </cell>
          <cell r="G105">
            <v>1.7170000000000001</v>
          </cell>
          <cell r="H105">
            <v>10.233320000000001</v>
          </cell>
        </row>
        <row r="106">
          <cell r="A106">
            <v>68546</v>
          </cell>
          <cell r="B106" t="str">
            <v>SFS</v>
          </cell>
          <cell r="C106" t="str">
            <v>BD WG FLTBRD S</v>
          </cell>
          <cell r="E106" t="str">
            <v>CHS MOZZ LMPS COMMO</v>
          </cell>
          <cell r="F106">
            <v>4.5</v>
          </cell>
          <cell r="G106">
            <v>1.7170000000000001</v>
          </cell>
          <cell r="H106">
            <v>7.7265000000000006</v>
          </cell>
        </row>
        <row r="107">
          <cell r="A107">
            <v>68547</v>
          </cell>
          <cell r="B107" t="str">
            <v>SFS</v>
          </cell>
          <cell r="C107" t="str">
            <v>BD WG FLTBRD S</v>
          </cell>
          <cell r="E107" t="str">
            <v>CHS MOZZ LMPS COMMO</v>
          </cell>
          <cell r="F107">
            <v>4.5</v>
          </cell>
          <cell r="G107">
            <v>1.7170000000000001</v>
          </cell>
          <cell r="H107">
            <v>7.7265000000000006</v>
          </cell>
        </row>
        <row r="108">
          <cell r="A108">
            <v>68558</v>
          </cell>
          <cell r="B108" t="str">
            <v>SFS</v>
          </cell>
          <cell r="C108" t="str">
            <v>BS FLTBRD EGG</v>
          </cell>
          <cell r="E108" t="str">
            <v>CHS MOZZ LMPS COMMO</v>
          </cell>
          <cell r="F108">
            <v>1.9</v>
          </cell>
          <cell r="G108">
            <v>1.7170000000000001</v>
          </cell>
          <cell r="H108">
            <v>3.2623000000000002</v>
          </cell>
        </row>
        <row r="109">
          <cell r="A109">
            <v>68559</v>
          </cell>
          <cell r="B109" t="str">
            <v>SFS</v>
          </cell>
          <cell r="C109" t="str">
            <v>BS FLTBRD SAUS</v>
          </cell>
          <cell r="E109" t="str">
            <v>CHS MOZZ LMPS COMMO</v>
          </cell>
          <cell r="F109">
            <v>1.27</v>
          </cell>
          <cell r="G109">
            <v>1.7170000000000001</v>
          </cell>
          <cell r="H109">
            <v>2.18059</v>
          </cell>
        </row>
        <row r="110">
          <cell r="A110">
            <v>68560</v>
          </cell>
          <cell r="B110" t="str">
            <v>SFS</v>
          </cell>
          <cell r="C110" t="str">
            <v>BS FLTBRD EGG</v>
          </cell>
          <cell r="E110" t="str">
            <v>CHS MOZZ LMPS COMMO</v>
          </cell>
          <cell r="F110">
            <v>1.9</v>
          </cell>
          <cell r="G110">
            <v>1.7170000000000001</v>
          </cell>
          <cell r="H110">
            <v>3.2623000000000002</v>
          </cell>
        </row>
        <row r="111">
          <cell r="A111">
            <v>68561</v>
          </cell>
          <cell r="B111" t="str">
            <v>SFS</v>
          </cell>
          <cell r="C111" t="str">
            <v>BS FLTBRD SAUS</v>
          </cell>
          <cell r="E111" t="str">
            <v>CHS MOZZ LMPS COMMO</v>
          </cell>
          <cell r="F111">
            <v>1.27</v>
          </cell>
          <cell r="G111">
            <v>1.7170000000000001</v>
          </cell>
          <cell r="H111">
            <v>2.18059</v>
          </cell>
        </row>
        <row r="112">
          <cell r="A112">
            <v>68562</v>
          </cell>
          <cell r="B112" t="str">
            <v>SFS</v>
          </cell>
          <cell r="C112" t="str">
            <v>BS 6" FLTBRD S</v>
          </cell>
          <cell r="E112" t="str">
            <v>CHS MOZZ LMPS COMMO</v>
          </cell>
          <cell r="F112">
            <v>5.62</v>
          </cell>
          <cell r="G112">
            <v>1.7170000000000001</v>
          </cell>
          <cell r="H112">
            <v>9.64954</v>
          </cell>
        </row>
        <row r="113">
          <cell r="A113">
            <v>68563</v>
          </cell>
          <cell r="B113" t="str">
            <v>SFS</v>
          </cell>
          <cell r="C113" t="str">
            <v>TN FLTBRD 51%</v>
          </cell>
          <cell r="E113" t="str">
            <v>CHS MOZZ LMPS COMMO</v>
          </cell>
          <cell r="F113">
            <v>7.8</v>
          </cell>
          <cell r="G113">
            <v>1.7170000000000001</v>
          </cell>
          <cell r="H113">
            <v>13.3926</v>
          </cell>
        </row>
        <row r="114">
          <cell r="A114">
            <v>68568</v>
          </cell>
          <cell r="B114" t="str">
            <v>SFS</v>
          </cell>
          <cell r="C114" t="str">
            <v>TN FLTBRD 51%</v>
          </cell>
          <cell r="E114" t="str">
            <v>CHS MOZZ LMPS COMMO</v>
          </cell>
          <cell r="F114">
            <v>7.8</v>
          </cell>
          <cell r="G114">
            <v>1.7170000000000001</v>
          </cell>
          <cell r="H114">
            <v>13.3926</v>
          </cell>
        </row>
        <row r="115">
          <cell r="A115">
            <v>68571</v>
          </cell>
          <cell r="B115" t="str">
            <v>OBS</v>
          </cell>
          <cell r="C115" t="str">
            <v>SFS TN BGL 51%</v>
          </cell>
          <cell r="E115" t="str">
            <v>CHS MOZZ LMPS COMMO</v>
          </cell>
          <cell r="F115">
            <v>4.08</v>
          </cell>
          <cell r="G115">
            <v>1.7170000000000001</v>
          </cell>
          <cell r="H115">
            <v>7.0053600000000005</v>
          </cell>
        </row>
        <row r="116">
          <cell r="A116">
            <v>68573</v>
          </cell>
          <cell r="B116" t="str">
            <v>SMP</v>
          </cell>
          <cell r="C116" t="str">
            <v>L SFS TN FLTBRD</v>
          </cell>
          <cell r="E116" t="str">
            <v>CHS MOZZ LMPS COMMO</v>
          </cell>
          <cell r="F116">
            <v>5.8</v>
          </cell>
          <cell r="G116">
            <v>1.7170000000000001</v>
          </cell>
          <cell r="H116">
            <v>9.9586000000000006</v>
          </cell>
        </row>
        <row r="117">
          <cell r="A117">
            <v>68708</v>
          </cell>
          <cell r="B117" t="str">
            <v>SFS</v>
          </cell>
          <cell r="C117" t="str">
            <v>RB WG 8" FB CH</v>
          </cell>
          <cell r="E117" t="str">
            <v>CHS MOZZ LMPS COMMO</v>
          </cell>
          <cell r="F117">
            <v>7.5</v>
          </cell>
          <cell r="G117">
            <v>1.7170000000000001</v>
          </cell>
          <cell r="H117">
            <v>12.877500000000001</v>
          </cell>
        </row>
        <row r="118">
          <cell r="A118">
            <v>68709</v>
          </cell>
          <cell r="B118" t="str">
            <v>SFS</v>
          </cell>
          <cell r="C118" t="str">
            <v>RB WG BAGEL CH</v>
          </cell>
          <cell r="E118" t="str">
            <v>CHS MOZZ LMPS COMMO</v>
          </cell>
          <cell r="F118">
            <v>12</v>
          </cell>
          <cell r="G118">
            <v>1.7170000000000001</v>
          </cell>
          <cell r="H118">
            <v>20.603999999999999</v>
          </cell>
        </row>
        <row r="119">
          <cell r="A119">
            <v>68711</v>
          </cell>
          <cell r="B119" t="str">
            <v>SFS</v>
          </cell>
          <cell r="C119" t="str">
            <v>RB WG WDG CHS</v>
          </cell>
          <cell r="E119" t="str">
            <v>CHS MOZZ LMPS COMMO</v>
          </cell>
          <cell r="F119">
            <v>8</v>
          </cell>
          <cell r="G119">
            <v>1.7170000000000001</v>
          </cell>
          <cell r="H119">
            <v>13.736000000000001</v>
          </cell>
        </row>
        <row r="120">
          <cell r="A120">
            <v>68712</v>
          </cell>
          <cell r="B120" t="str">
            <v>SFS</v>
          </cell>
          <cell r="C120" t="str">
            <v>RB 16" WG CHS</v>
          </cell>
          <cell r="E120" t="str">
            <v>CHS MOZZ LMPS COMMO</v>
          </cell>
          <cell r="F120">
            <v>8</v>
          </cell>
          <cell r="G120">
            <v>1.7170000000000001</v>
          </cell>
          <cell r="H120">
            <v>13.736000000000001</v>
          </cell>
        </row>
        <row r="121">
          <cell r="A121">
            <v>68713</v>
          </cell>
          <cell r="B121" t="str">
            <v>SFS</v>
          </cell>
          <cell r="C121" t="str">
            <v>RB 16" WG PEPP</v>
          </cell>
          <cell r="E121" t="str">
            <v>CHS MOZZ LMPS COMMO</v>
          </cell>
          <cell r="F121">
            <v>6.71</v>
          </cell>
          <cell r="G121">
            <v>1.7170000000000001</v>
          </cell>
          <cell r="H121">
            <v>11.52107</v>
          </cell>
        </row>
        <row r="122">
          <cell r="A122">
            <v>68719</v>
          </cell>
          <cell r="B122" t="str">
            <v>SFS</v>
          </cell>
          <cell r="C122" t="str">
            <v>RB 16" WG CHS</v>
          </cell>
          <cell r="E122" t="str">
            <v>CHS MOZZ LMPS COMMO</v>
          </cell>
          <cell r="F122">
            <v>8</v>
          </cell>
          <cell r="G122">
            <v>1.7170000000000001</v>
          </cell>
          <cell r="H122">
            <v>13.736000000000001</v>
          </cell>
        </row>
        <row r="123">
          <cell r="A123">
            <v>68720</v>
          </cell>
          <cell r="B123" t="str">
            <v>SFS</v>
          </cell>
          <cell r="C123" t="str">
            <v>RB 16" WG PEPP</v>
          </cell>
          <cell r="E123" t="str">
            <v>CHS MOZZ LMPS COMMO</v>
          </cell>
          <cell r="F123">
            <v>7.37</v>
          </cell>
          <cell r="G123">
            <v>1.7170000000000001</v>
          </cell>
          <cell r="H123">
            <v>12.654290000000001</v>
          </cell>
        </row>
        <row r="124">
          <cell r="A124">
            <v>68764</v>
          </cell>
          <cell r="B124" t="str">
            <v>OBS</v>
          </cell>
          <cell r="C124" t="str">
            <v>SFS BD BRDSTX</v>
          </cell>
          <cell r="E124" t="str">
            <v>CHS MOZZ LMPS COMMO</v>
          </cell>
          <cell r="F124">
            <v>6.75</v>
          </cell>
          <cell r="G124">
            <v>1.7170000000000001</v>
          </cell>
          <cell r="H124">
            <v>11.58975</v>
          </cell>
        </row>
        <row r="125">
          <cell r="A125">
            <v>68765</v>
          </cell>
          <cell r="B125" t="str">
            <v>SFS</v>
          </cell>
          <cell r="C125" t="str">
            <v>BD BRDSTX WG C</v>
          </cell>
          <cell r="E125" t="str">
            <v>CHS MOZZ LMPS COMMO</v>
          </cell>
          <cell r="F125">
            <v>6.75</v>
          </cell>
          <cell r="G125">
            <v>1.7170000000000001</v>
          </cell>
          <cell r="H125">
            <v>11.58975</v>
          </cell>
        </row>
        <row r="126">
          <cell r="A126">
            <v>68766</v>
          </cell>
          <cell r="B126" t="str">
            <v>SFS</v>
          </cell>
          <cell r="C126" t="str">
            <v>BD BRDSTX WG C</v>
          </cell>
          <cell r="E126" t="str">
            <v>CHS MOZZ LMPS COMMO</v>
          </cell>
          <cell r="F126">
            <v>6.75</v>
          </cell>
          <cell r="G126">
            <v>1.7170000000000001</v>
          </cell>
          <cell r="H126">
            <v>11.58975</v>
          </cell>
        </row>
        <row r="127">
          <cell r="A127">
            <v>71002</v>
          </cell>
          <cell r="B127" t="str">
            <v>OBS</v>
          </cell>
          <cell r="C127" t="str">
            <v>SFS TNY SMART</v>
          </cell>
          <cell r="E127" t="str">
            <v>CHS MOZZ LMPS COMMO</v>
          </cell>
          <cell r="F127">
            <v>4.5</v>
          </cell>
          <cell r="G127">
            <v>1.7170000000000001</v>
          </cell>
          <cell r="H127">
            <v>7.7265000000000006</v>
          </cell>
        </row>
        <row r="128">
          <cell r="A128">
            <v>71004</v>
          </cell>
          <cell r="B128" t="str">
            <v>OBS</v>
          </cell>
          <cell r="C128" t="str">
            <v>SFS TNY NU 4X6</v>
          </cell>
          <cell r="E128" t="str">
            <v>CHS MOZZ LMPS COMMO</v>
          </cell>
          <cell r="F128">
            <v>4.05</v>
          </cell>
          <cell r="G128">
            <v>1.7170000000000001</v>
          </cell>
          <cell r="H128">
            <v>6.9538500000000001</v>
          </cell>
        </row>
        <row r="129">
          <cell r="A129">
            <v>71005</v>
          </cell>
          <cell r="B129" t="str">
            <v>OBS</v>
          </cell>
          <cell r="C129" t="str">
            <v>SFS TNY SMART</v>
          </cell>
          <cell r="E129" t="str">
            <v>CHS MOZZ LMPS COMMO</v>
          </cell>
          <cell r="F129">
            <v>3.9</v>
          </cell>
          <cell r="G129">
            <v>1.7170000000000001</v>
          </cell>
          <cell r="H129">
            <v>6.6962999999999999</v>
          </cell>
        </row>
        <row r="130">
          <cell r="A130">
            <v>72557</v>
          </cell>
          <cell r="B130" t="str">
            <v>SFS</v>
          </cell>
          <cell r="C130" t="str">
            <v>TN 4X6 WG SAUS</v>
          </cell>
          <cell r="E130" t="str">
            <v>CHS MOZZ LMPS COMMO</v>
          </cell>
          <cell r="F130">
            <v>2.85</v>
          </cell>
          <cell r="G130">
            <v>1.7170000000000001</v>
          </cell>
          <cell r="H130">
            <v>4.8934500000000005</v>
          </cell>
        </row>
        <row r="131">
          <cell r="A131">
            <v>72558</v>
          </cell>
          <cell r="B131" t="str">
            <v>SFS</v>
          </cell>
          <cell r="C131" t="str">
            <v>TN WG WDG CHS</v>
          </cell>
          <cell r="E131" t="str">
            <v>CHS MOZZ LMPS COMMO</v>
          </cell>
          <cell r="F131">
            <v>8.4</v>
          </cell>
          <cell r="G131">
            <v>1.7170000000000001</v>
          </cell>
          <cell r="H131">
            <v>14.422800000000001</v>
          </cell>
        </row>
        <row r="132">
          <cell r="A132">
            <v>72559</v>
          </cell>
          <cell r="B132" t="str">
            <v>SFS</v>
          </cell>
          <cell r="C132" t="str">
            <v>TN WG WDG PEPP</v>
          </cell>
          <cell r="E132" t="str">
            <v>CHS MOZZ LMPS COMMO</v>
          </cell>
          <cell r="F132">
            <v>3.33</v>
          </cell>
          <cell r="G132">
            <v>1.7170000000000001</v>
          </cell>
          <cell r="H132">
            <v>5.7176100000000005</v>
          </cell>
        </row>
        <row r="133">
          <cell r="A133">
            <v>72560</v>
          </cell>
          <cell r="B133" t="str">
            <v>SFS</v>
          </cell>
          <cell r="C133" t="str">
            <v>TN WG WDG PEPP</v>
          </cell>
          <cell r="E133" t="str">
            <v>CHS MOZZ LMPS COMMO</v>
          </cell>
          <cell r="F133">
            <v>6.66</v>
          </cell>
          <cell r="G133">
            <v>1.7170000000000001</v>
          </cell>
          <cell r="H133">
            <v>11.435220000000001</v>
          </cell>
        </row>
        <row r="134">
          <cell r="A134">
            <v>72561</v>
          </cell>
          <cell r="B134" t="str">
            <v>SFS</v>
          </cell>
          <cell r="C134" t="str">
            <v>TN WG RAW CHS</v>
          </cell>
          <cell r="E134" t="str">
            <v>CHS MOZZ LMPS COMMO</v>
          </cell>
          <cell r="F134">
            <v>4.5</v>
          </cell>
          <cell r="G134">
            <v>1.7170000000000001</v>
          </cell>
          <cell r="H134">
            <v>7.7265000000000006</v>
          </cell>
        </row>
        <row r="135">
          <cell r="A135">
            <v>72562</v>
          </cell>
          <cell r="B135" t="str">
            <v>SFS</v>
          </cell>
          <cell r="C135" t="str">
            <v>TN WG RAW PEPP</v>
          </cell>
          <cell r="E135" t="str">
            <v>CHS MOZZ LMPS COMMO</v>
          </cell>
          <cell r="F135">
            <v>3.33</v>
          </cell>
          <cell r="G135">
            <v>1.7170000000000001</v>
          </cell>
          <cell r="H135">
            <v>5.7176100000000005</v>
          </cell>
        </row>
        <row r="136">
          <cell r="A136">
            <v>72563</v>
          </cell>
          <cell r="B136" t="str">
            <v>SFS</v>
          </cell>
          <cell r="C136" t="str">
            <v>TN WG RAW CHS</v>
          </cell>
          <cell r="E136" t="str">
            <v>CHS MOZZ LMPS COMMO</v>
          </cell>
          <cell r="F136">
            <v>9</v>
          </cell>
          <cell r="G136">
            <v>1.7170000000000001</v>
          </cell>
          <cell r="H136">
            <v>15.453000000000001</v>
          </cell>
        </row>
        <row r="137">
          <cell r="A137">
            <v>72564</v>
          </cell>
          <cell r="B137" t="str">
            <v>SFS</v>
          </cell>
          <cell r="C137" t="str">
            <v>TN WG RAW PEPP</v>
          </cell>
          <cell r="E137" t="str">
            <v>CHS MOZZ LMPS COMMO</v>
          </cell>
          <cell r="F137">
            <v>6.66</v>
          </cell>
          <cell r="G137">
            <v>1.7170000000000001</v>
          </cell>
          <cell r="H137">
            <v>11.435220000000001</v>
          </cell>
        </row>
        <row r="138">
          <cell r="A138">
            <v>72565</v>
          </cell>
          <cell r="B138" t="str">
            <v>SFS</v>
          </cell>
          <cell r="C138" t="str">
            <v>TN FLTBRD 3X8</v>
          </cell>
          <cell r="E138" t="str">
            <v>CHS MOZZ LMPS COMMO</v>
          </cell>
          <cell r="F138">
            <v>4.5</v>
          </cell>
          <cell r="G138">
            <v>1.7170000000000001</v>
          </cell>
          <cell r="H138">
            <v>7.7265000000000006</v>
          </cell>
        </row>
        <row r="139">
          <cell r="A139">
            <v>72570</v>
          </cell>
          <cell r="B139" t="str">
            <v>SFS</v>
          </cell>
          <cell r="C139" t="str">
            <v>TN 5" CC WG CH</v>
          </cell>
          <cell r="E139" t="str">
            <v>CHS MOZZ LMPS COMMO</v>
          </cell>
          <cell r="F139">
            <v>3.5</v>
          </cell>
          <cell r="G139">
            <v>1.7170000000000001</v>
          </cell>
          <cell r="H139">
            <v>6.0095000000000001</v>
          </cell>
        </row>
        <row r="140">
          <cell r="A140">
            <v>72571</v>
          </cell>
          <cell r="B140" t="str">
            <v>SFS</v>
          </cell>
          <cell r="C140" t="str">
            <v>TN 5" CC WG PE</v>
          </cell>
          <cell r="E140" t="str">
            <v>CHS MOZZ LMPS COMMO</v>
          </cell>
          <cell r="F140">
            <v>2.75</v>
          </cell>
          <cell r="G140">
            <v>1.7170000000000001</v>
          </cell>
          <cell r="H140">
            <v>4.7217500000000001</v>
          </cell>
        </row>
        <row r="141">
          <cell r="A141">
            <v>72572</v>
          </cell>
          <cell r="B141" t="str">
            <v>SFS</v>
          </cell>
          <cell r="C141" t="str">
            <v>TN 5" DD WG CH</v>
          </cell>
          <cell r="E141" t="str">
            <v>CHS MOZZ LMPS COMMO</v>
          </cell>
          <cell r="F141">
            <v>2.89</v>
          </cell>
          <cell r="G141">
            <v>1.7170000000000001</v>
          </cell>
          <cell r="H141">
            <v>4.9621300000000002</v>
          </cell>
        </row>
        <row r="142">
          <cell r="A142">
            <v>72573</v>
          </cell>
          <cell r="B142" t="str">
            <v>SFS</v>
          </cell>
          <cell r="C142" t="str">
            <v>TN 5" DD WG PE</v>
          </cell>
          <cell r="E142" t="str">
            <v>CHS MOZZ LMPS COMMO</v>
          </cell>
          <cell r="F142">
            <v>1.91</v>
          </cell>
          <cell r="G142">
            <v>1.7170000000000001</v>
          </cell>
          <cell r="H142">
            <v>3.2794699999999999</v>
          </cell>
        </row>
        <row r="143">
          <cell r="A143">
            <v>72574</v>
          </cell>
          <cell r="B143" t="str">
            <v>SFS</v>
          </cell>
          <cell r="C143" t="str">
            <v>TN 5" DD WG CH</v>
          </cell>
          <cell r="E143" t="str">
            <v>CHS MOZZ LMPS COMMO</v>
          </cell>
          <cell r="F143">
            <v>2.89</v>
          </cell>
          <cell r="G143">
            <v>1.7170000000000001</v>
          </cell>
          <cell r="H143">
            <v>4.9621300000000002</v>
          </cell>
        </row>
        <row r="144">
          <cell r="A144">
            <v>72575</v>
          </cell>
          <cell r="B144" t="str">
            <v>SFS</v>
          </cell>
          <cell r="C144" t="str">
            <v>TN 5" DD WG PE</v>
          </cell>
          <cell r="E144" t="str">
            <v>CHS MOZZ LMPS COMMO</v>
          </cell>
          <cell r="F144">
            <v>1.95</v>
          </cell>
          <cell r="G144">
            <v>1.7170000000000001</v>
          </cell>
          <cell r="H144">
            <v>3.34815</v>
          </cell>
        </row>
        <row r="145">
          <cell r="A145">
            <v>72576</v>
          </cell>
          <cell r="B145" t="str">
            <v>SFS</v>
          </cell>
          <cell r="C145" t="str">
            <v>TN WG GLXY CHS</v>
          </cell>
          <cell r="E145" t="str">
            <v>CHS MOZZ LMPS COMMO</v>
          </cell>
          <cell r="F145">
            <v>3.51</v>
          </cell>
          <cell r="G145">
            <v>1.7170000000000001</v>
          </cell>
          <cell r="H145">
            <v>6.0266700000000002</v>
          </cell>
        </row>
        <row r="146">
          <cell r="A146">
            <v>72577</v>
          </cell>
          <cell r="B146" t="str">
            <v>SFS</v>
          </cell>
          <cell r="C146" t="str">
            <v>TN GLXY WG PEP</v>
          </cell>
          <cell r="E146" t="str">
            <v>CHS MOZZ LMPS COMMO</v>
          </cell>
          <cell r="F146">
            <v>2.4300000000000002</v>
          </cell>
          <cell r="G146">
            <v>1.7170000000000001</v>
          </cell>
          <cell r="H146">
            <v>4.1723100000000004</v>
          </cell>
        </row>
        <row r="147">
          <cell r="A147">
            <v>72578</v>
          </cell>
          <cell r="B147" t="str">
            <v>SFS</v>
          </cell>
          <cell r="C147" t="str">
            <v>TN GLXY WG CHS</v>
          </cell>
          <cell r="E147" t="str">
            <v>CHS MOZZ LMPS COMMO</v>
          </cell>
          <cell r="F147">
            <v>3.51</v>
          </cell>
          <cell r="G147">
            <v>1.7170000000000001</v>
          </cell>
          <cell r="H147">
            <v>6.0266700000000002</v>
          </cell>
        </row>
        <row r="148">
          <cell r="A148">
            <v>72579</v>
          </cell>
          <cell r="B148" t="str">
            <v>SFS</v>
          </cell>
          <cell r="C148" t="str">
            <v>TN GLXY WG PEP</v>
          </cell>
          <cell r="E148" t="str">
            <v>CHS MOZZ LMPS COMMO</v>
          </cell>
          <cell r="F148">
            <v>2.4300000000000002</v>
          </cell>
          <cell r="G148">
            <v>1.7170000000000001</v>
          </cell>
          <cell r="H148">
            <v>4.1723100000000004</v>
          </cell>
        </row>
        <row r="149">
          <cell r="A149">
            <v>72671</v>
          </cell>
          <cell r="B149" t="str">
            <v>SFS</v>
          </cell>
          <cell r="C149" t="str">
            <v>TN 6" FB WG CH</v>
          </cell>
          <cell r="E149" t="str">
            <v>CHS MOZZ LMPS COMMO</v>
          </cell>
          <cell r="F149">
            <v>7.5</v>
          </cell>
          <cell r="G149">
            <v>1.7170000000000001</v>
          </cell>
          <cell r="H149">
            <v>12.877500000000001</v>
          </cell>
        </row>
        <row r="150">
          <cell r="A150">
            <v>72672</v>
          </cell>
          <cell r="B150" t="str">
            <v>SFS</v>
          </cell>
          <cell r="C150" t="str">
            <v>TN 6" FB WG PE</v>
          </cell>
          <cell r="E150" t="str">
            <v>CHS MOZZ LMPS COMMO</v>
          </cell>
          <cell r="F150">
            <v>5.63</v>
          </cell>
          <cell r="G150">
            <v>1.7170000000000001</v>
          </cell>
          <cell r="H150">
            <v>9.6667100000000001</v>
          </cell>
        </row>
        <row r="151">
          <cell r="A151">
            <v>72673</v>
          </cell>
          <cell r="B151" t="str">
            <v>SFS</v>
          </cell>
          <cell r="C151" t="str">
            <v>TN 6" FB WG CH</v>
          </cell>
          <cell r="E151" t="str">
            <v>CHS MOZZ LMPS COMMO</v>
          </cell>
          <cell r="F151">
            <v>7.5</v>
          </cell>
          <cell r="G151">
            <v>1.7170000000000001</v>
          </cell>
          <cell r="H151">
            <v>12.877500000000001</v>
          </cell>
        </row>
        <row r="152">
          <cell r="A152">
            <v>72674</v>
          </cell>
          <cell r="B152" t="str">
            <v>SFS</v>
          </cell>
          <cell r="C152" t="str">
            <v>TN 6" FB WG PE</v>
          </cell>
          <cell r="E152" t="str">
            <v>CHS MOZZ LMPS COMMO</v>
          </cell>
          <cell r="F152">
            <v>5.63</v>
          </cell>
          <cell r="G152">
            <v>1.7170000000000001</v>
          </cell>
          <cell r="H152">
            <v>9.6667100000000001</v>
          </cell>
        </row>
        <row r="153">
          <cell r="A153">
            <v>72691</v>
          </cell>
          <cell r="B153" t="str">
            <v>SFS</v>
          </cell>
          <cell r="C153" t="str">
            <v>TN 3.2X5 WG CH</v>
          </cell>
          <cell r="E153" t="str">
            <v>CHS MOZZ LMPS COMMO</v>
          </cell>
          <cell r="F153">
            <v>6.25</v>
          </cell>
          <cell r="G153">
            <v>1.7170000000000001</v>
          </cell>
          <cell r="H153">
            <v>10.731250000000001</v>
          </cell>
        </row>
        <row r="154">
          <cell r="A154">
            <v>72708</v>
          </cell>
          <cell r="B154" t="str">
            <v>SFS</v>
          </cell>
          <cell r="C154" t="str">
            <v>TN 4X6 WG CHS</v>
          </cell>
          <cell r="E154" t="str">
            <v>CHS MOZZ LMPS COMMO</v>
          </cell>
          <cell r="F154">
            <v>9</v>
          </cell>
          <cell r="G154">
            <v>1.7170000000000001</v>
          </cell>
          <cell r="H154">
            <v>15.453000000000001</v>
          </cell>
        </row>
        <row r="155">
          <cell r="A155">
            <v>72709</v>
          </cell>
          <cell r="B155" t="str">
            <v>SFS</v>
          </cell>
          <cell r="C155" t="str">
            <v>TN 4X6 WG PEPP</v>
          </cell>
          <cell r="E155" t="str">
            <v>CHS MOZZ LMPS COMMO</v>
          </cell>
          <cell r="F155">
            <v>6.84</v>
          </cell>
          <cell r="G155">
            <v>1.7170000000000001</v>
          </cell>
          <cell r="H155">
            <v>11.74428</v>
          </cell>
        </row>
        <row r="156">
          <cell r="A156">
            <v>72813</v>
          </cell>
          <cell r="B156" t="str">
            <v>SFS</v>
          </cell>
          <cell r="C156" t="str">
            <v>BS BKFT BGL WG</v>
          </cell>
          <cell r="E156" t="str">
            <v>CHS MOZZ LMPS COMMO</v>
          </cell>
          <cell r="F156">
            <v>1.98</v>
          </cell>
          <cell r="G156">
            <v>1.7170000000000001</v>
          </cell>
          <cell r="H156">
            <v>3.3996600000000003</v>
          </cell>
        </row>
        <row r="157">
          <cell r="A157">
            <v>72814</v>
          </cell>
          <cell r="B157" t="str">
            <v>SFS</v>
          </cell>
          <cell r="C157" t="str">
            <v>BS BKFT BGL WG</v>
          </cell>
          <cell r="E157" t="str">
            <v>CHS MOZZ LMPS COMMO</v>
          </cell>
          <cell r="F157">
            <v>1.98</v>
          </cell>
          <cell r="G157">
            <v>1.7170000000000001</v>
          </cell>
          <cell r="H157">
            <v>3.3996600000000003</v>
          </cell>
        </row>
        <row r="158">
          <cell r="A158">
            <v>72815</v>
          </cell>
          <cell r="B158" t="str">
            <v>SFS</v>
          </cell>
          <cell r="C158" t="str">
            <v>TN BGL WG PEPP</v>
          </cell>
          <cell r="E158" t="str">
            <v>CHS MOZZ LMPS COMMO</v>
          </cell>
          <cell r="F158">
            <v>7.12</v>
          </cell>
          <cell r="G158">
            <v>1.7170000000000001</v>
          </cell>
          <cell r="H158">
            <v>12.22504</v>
          </cell>
        </row>
        <row r="159">
          <cell r="A159">
            <v>73034</v>
          </cell>
          <cell r="B159" t="str">
            <v>SFS</v>
          </cell>
          <cell r="C159" t="str">
            <v>TN CLSC WG WDG</v>
          </cell>
          <cell r="E159" t="str">
            <v>CHS MOZZ LMPS COMMO</v>
          </cell>
          <cell r="F159">
            <v>4.5</v>
          </cell>
          <cell r="G159">
            <v>1.7170000000000001</v>
          </cell>
          <cell r="H159">
            <v>7.7265000000000006</v>
          </cell>
        </row>
        <row r="160">
          <cell r="A160">
            <v>73039</v>
          </cell>
          <cell r="B160" t="str">
            <v>SFS</v>
          </cell>
          <cell r="C160" t="str">
            <v>TN CLSC WG WDG</v>
          </cell>
          <cell r="E160" t="str">
            <v>CHS MOZZ LMPS COMMO</v>
          </cell>
          <cell r="F160">
            <v>3.57</v>
          </cell>
          <cell r="G160">
            <v>1.7170000000000001</v>
          </cell>
          <cell r="H160">
            <v>6.1296900000000001</v>
          </cell>
        </row>
        <row r="161">
          <cell r="A161">
            <v>73122</v>
          </cell>
          <cell r="B161" t="str">
            <v>OBS</v>
          </cell>
          <cell r="C161" t="str">
            <v>SFS RB 16" MUL</v>
          </cell>
          <cell r="E161" t="str">
            <v>CHS MOZZ LMPS COMMO</v>
          </cell>
          <cell r="F161">
            <v>2.38</v>
          </cell>
          <cell r="G161">
            <v>1.7170000000000001</v>
          </cell>
          <cell r="H161">
            <v>4.0864599999999998</v>
          </cell>
        </row>
        <row r="162">
          <cell r="A162">
            <v>73137</v>
          </cell>
          <cell r="B162" t="str">
            <v>OBS</v>
          </cell>
          <cell r="C162" t="str">
            <v>SFS BIG DADDY'</v>
          </cell>
          <cell r="E162" t="str">
            <v>CHS MOZZ LMPS COMMO</v>
          </cell>
          <cell r="F162">
            <v>4.28</v>
          </cell>
          <cell r="G162">
            <v>1.7170000000000001</v>
          </cell>
          <cell r="H162">
            <v>7.3487600000000004</v>
          </cell>
        </row>
        <row r="163">
          <cell r="A163">
            <v>73138</v>
          </cell>
          <cell r="B163" t="str">
            <v>OBS</v>
          </cell>
          <cell r="C163" t="str">
            <v>SFS BIG DADDY'</v>
          </cell>
          <cell r="E163" t="str">
            <v>CHS MOZZ LMPS COMMO</v>
          </cell>
          <cell r="F163">
            <v>3.15</v>
          </cell>
          <cell r="G163">
            <v>1.7170000000000001</v>
          </cell>
          <cell r="H163">
            <v>5.40855</v>
          </cell>
        </row>
        <row r="164">
          <cell r="A164">
            <v>73139</v>
          </cell>
          <cell r="B164" t="str">
            <v>OBS</v>
          </cell>
          <cell r="C164" t="str">
            <v>SFS BIG DADDY'</v>
          </cell>
          <cell r="E164" t="str">
            <v>CHS MOZZ LMPS COMMO</v>
          </cell>
          <cell r="F164">
            <v>5.91</v>
          </cell>
          <cell r="G164">
            <v>1.7170000000000001</v>
          </cell>
          <cell r="H164">
            <v>10.14747</v>
          </cell>
        </row>
        <row r="165">
          <cell r="A165">
            <v>73142</v>
          </cell>
          <cell r="B165" t="str">
            <v>SFS</v>
          </cell>
          <cell r="C165" t="str">
            <v>BD 16" RE CHS</v>
          </cell>
          <cell r="E165" t="str">
            <v>CHS MOZZ LMPS COMMO</v>
          </cell>
          <cell r="F165">
            <v>9</v>
          </cell>
          <cell r="G165">
            <v>1.7170000000000001</v>
          </cell>
          <cell r="H165">
            <v>15.453000000000001</v>
          </cell>
        </row>
        <row r="166">
          <cell r="A166">
            <v>73143</v>
          </cell>
          <cell r="B166" t="str">
            <v>SFS</v>
          </cell>
          <cell r="C166" t="str">
            <v>BD 16" RE PEPP</v>
          </cell>
          <cell r="E166" t="str">
            <v>CHS MOZZ LMPS COMMO</v>
          </cell>
          <cell r="F166">
            <v>6.89</v>
          </cell>
          <cell r="G166">
            <v>1.7170000000000001</v>
          </cell>
          <cell r="H166">
            <v>11.83013</v>
          </cell>
        </row>
        <row r="167">
          <cell r="A167">
            <v>73152</v>
          </cell>
          <cell r="B167" t="str">
            <v>OBS</v>
          </cell>
          <cell r="C167" t="str">
            <v>SFS BIG DADDY'</v>
          </cell>
          <cell r="E167" t="str">
            <v>CHS MOZZ LMPS COMMO</v>
          </cell>
          <cell r="F167">
            <v>6.75</v>
          </cell>
          <cell r="G167">
            <v>1.7170000000000001</v>
          </cell>
          <cell r="H167">
            <v>11.58975</v>
          </cell>
        </row>
        <row r="168">
          <cell r="A168">
            <v>73153</v>
          </cell>
          <cell r="B168" t="str">
            <v>OBS</v>
          </cell>
          <cell r="C168" t="str">
            <v>SFS BIG DADDY'</v>
          </cell>
          <cell r="E168" t="str">
            <v>CHS MOZZ LMPS COMMO</v>
          </cell>
          <cell r="F168">
            <v>5.34</v>
          </cell>
          <cell r="G168">
            <v>1.7170000000000001</v>
          </cell>
          <cell r="H168">
            <v>9.1687799999999999</v>
          </cell>
        </row>
        <row r="169">
          <cell r="A169">
            <v>73158</v>
          </cell>
          <cell r="B169" t="str">
            <v>SFS</v>
          </cell>
          <cell r="C169" t="str">
            <v>TN WG SMRT CHS</v>
          </cell>
          <cell r="E169" t="str">
            <v>CHS MOZZ LMPS COMMO</v>
          </cell>
          <cell r="F169">
            <v>4.5</v>
          </cell>
          <cell r="G169">
            <v>1.7170000000000001</v>
          </cell>
          <cell r="H169">
            <v>7.7265000000000006</v>
          </cell>
        </row>
        <row r="170">
          <cell r="A170">
            <v>73159</v>
          </cell>
          <cell r="B170" t="str">
            <v>SFS</v>
          </cell>
          <cell r="C170" t="str">
            <v>TN WG SMRT PEP</v>
          </cell>
          <cell r="E170" t="str">
            <v>CHS MOZZ LMPS COMMO</v>
          </cell>
          <cell r="F170">
            <v>3.33</v>
          </cell>
          <cell r="G170">
            <v>1.7170000000000001</v>
          </cell>
          <cell r="H170">
            <v>5.7176100000000005</v>
          </cell>
        </row>
        <row r="171">
          <cell r="A171">
            <v>73160</v>
          </cell>
          <cell r="B171" t="str">
            <v>SFS</v>
          </cell>
          <cell r="C171" t="str">
            <v>TN CLSC WDG WG</v>
          </cell>
          <cell r="E171" t="str">
            <v>CHS MOZZ LMPS COMMO</v>
          </cell>
          <cell r="F171">
            <v>2.85</v>
          </cell>
          <cell r="G171">
            <v>1.7170000000000001</v>
          </cell>
          <cell r="H171">
            <v>4.8934500000000005</v>
          </cell>
        </row>
        <row r="172">
          <cell r="A172">
            <v>73162</v>
          </cell>
          <cell r="B172" t="str">
            <v>SFS</v>
          </cell>
          <cell r="C172" t="str">
            <v>RB 7" PP BOXED</v>
          </cell>
          <cell r="E172" t="str">
            <v>CHS MOZZ LMPS COMMO</v>
          </cell>
          <cell r="F172">
            <v>6</v>
          </cell>
          <cell r="G172">
            <v>1.7170000000000001</v>
          </cell>
          <cell r="H172">
            <v>10.302</v>
          </cell>
        </row>
        <row r="173">
          <cell r="A173">
            <v>73163</v>
          </cell>
          <cell r="B173" t="str">
            <v>SFS</v>
          </cell>
          <cell r="C173" t="str">
            <v>RB 7" BOXED PE</v>
          </cell>
          <cell r="E173" t="str">
            <v>CHS MOZZ LMPS COMMO</v>
          </cell>
          <cell r="F173">
            <v>4.3499999999999996</v>
          </cell>
          <cell r="G173">
            <v>1.7170000000000001</v>
          </cell>
          <cell r="H173">
            <v>7.4689499999999995</v>
          </cell>
        </row>
        <row r="174">
          <cell r="A174">
            <v>73167</v>
          </cell>
          <cell r="B174" t="str">
            <v>OBS</v>
          </cell>
          <cell r="C174" t="str">
            <v>SFS PP 7" CHEE</v>
          </cell>
          <cell r="E174" t="str">
            <v>CHS MOZZ LMPS COMMO</v>
          </cell>
          <cell r="F174">
            <v>5.52</v>
          </cell>
          <cell r="G174">
            <v>1.7170000000000001</v>
          </cell>
          <cell r="H174">
            <v>9.4778400000000005</v>
          </cell>
        </row>
        <row r="175">
          <cell r="A175">
            <v>73168</v>
          </cell>
          <cell r="B175" t="str">
            <v>OBS</v>
          </cell>
          <cell r="C175" t="str">
            <v>SFS PP 7" PEPP</v>
          </cell>
          <cell r="E175" t="str">
            <v>CHS MOZZ LMPS COMMO</v>
          </cell>
          <cell r="F175">
            <v>4.2</v>
          </cell>
          <cell r="G175">
            <v>1.7170000000000001</v>
          </cell>
          <cell r="H175">
            <v>7.2114000000000003</v>
          </cell>
        </row>
        <row r="176">
          <cell r="A176">
            <v>73170</v>
          </cell>
          <cell r="B176" t="str">
            <v>OBS</v>
          </cell>
          <cell r="C176" t="str">
            <v>SFS PP 12" CHE</v>
          </cell>
          <cell r="E176" t="str">
            <v>CHS MOZZ LMPS COMMO</v>
          </cell>
          <cell r="F176">
            <v>4.18</v>
          </cell>
          <cell r="G176">
            <v>1.7170000000000001</v>
          </cell>
          <cell r="H176">
            <v>7.17706</v>
          </cell>
        </row>
        <row r="177">
          <cell r="A177">
            <v>73173</v>
          </cell>
          <cell r="B177" t="str">
            <v>OBS</v>
          </cell>
          <cell r="C177" t="str">
            <v>SFS PP 16" CHE</v>
          </cell>
          <cell r="E177" t="str">
            <v>CHS MOZZ LMPS COMMO</v>
          </cell>
          <cell r="F177">
            <v>7.5</v>
          </cell>
          <cell r="G177">
            <v>1.7170000000000001</v>
          </cell>
          <cell r="H177">
            <v>12.877500000000001</v>
          </cell>
        </row>
        <row r="178">
          <cell r="A178">
            <v>73187</v>
          </cell>
          <cell r="B178" t="str">
            <v>OBS</v>
          </cell>
          <cell r="C178" t="str">
            <v>SFS PRF PERFEC</v>
          </cell>
          <cell r="E178" t="str">
            <v>CHS MOZZ LMPS COMMO</v>
          </cell>
          <cell r="F178">
            <v>6</v>
          </cell>
          <cell r="G178">
            <v>1.7170000000000001</v>
          </cell>
          <cell r="H178">
            <v>10.302</v>
          </cell>
        </row>
        <row r="179">
          <cell r="A179">
            <v>73188</v>
          </cell>
          <cell r="B179" t="str">
            <v>OBS</v>
          </cell>
          <cell r="C179" t="str">
            <v>SFS BIG DADDY'</v>
          </cell>
          <cell r="E179" t="str">
            <v>CHS MOZZ LMPS COMMO</v>
          </cell>
          <cell r="F179">
            <v>2.95</v>
          </cell>
          <cell r="G179">
            <v>1.7170000000000001</v>
          </cell>
          <cell r="H179">
            <v>5.0651500000000009</v>
          </cell>
        </row>
        <row r="180">
          <cell r="A180">
            <v>73189</v>
          </cell>
          <cell r="B180" t="str">
            <v>OBS</v>
          </cell>
          <cell r="C180" t="str">
            <v>SFS BIG DADDY'</v>
          </cell>
          <cell r="E180" t="str">
            <v>CHS MOZZ LMPS COMMO</v>
          </cell>
          <cell r="F180">
            <v>2.25</v>
          </cell>
          <cell r="G180">
            <v>1.7170000000000001</v>
          </cell>
          <cell r="H180">
            <v>3.8632500000000003</v>
          </cell>
        </row>
        <row r="181">
          <cell r="A181">
            <v>73214</v>
          </cell>
          <cell r="B181" t="str">
            <v>OBS</v>
          </cell>
          <cell r="C181" t="str">
            <v>SFS TNY STF SA</v>
          </cell>
          <cell r="E181" t="str">
            <v>CHS MOZZ LMPS COMMO</v>
          </cell>
          <cell r="F181">
            <v>0.21</v>
          </cell>
          <cell r="G181">
            <v>1.7170000000000001</v>
          </cell>
          <cell r="H181">
            <v>0.36057</v>
          </cell>
        </row>
        <row r="182">
          <cell r="A182">
            <v>73217</v>
          </cell>
          <cell r="B182" t="str">
            <v>SFS</v>
          </cell>
          <cell r="C182" t="str">
            <v>TN STF SAND PE</v>
          </cell>
          <cell r="E182" t="str">
            <v>CHS MOZZ LMPS COMMO</v>
          </cell>
          <cell r="F182">
            <v>0.1</v>
          </cell>
          <cell r="G182">
            <v>1.7170000000000001</v>
          </cell>
          <cell r="H182">
            <v>0.17170000000000002</v>
          </cell>
        </row>
        <row r="183">
          <cell r="A183">
            <v>73313</v>
          </cell>
          <cell r="B183" t="str">
            <v>OBS</v>
          </cell>
          <cell r="C183" t="str">
            <v>SFS TNY WG CHS</v>
          </cell>
          <cell r="E183" t="str">
            <v>CHS MOZZ LMPS COMMO</v>
          </cell>
          <cell r="F183">
            <v>6</v>
          </cell>
          <cell r="G183">
            <v>1.7170000000000001</v>
          </cell>
          <cell r="H183">
            <v>10.302</v>
          </cell>
        </row>
        <row r="184">
          <cell r="A184">
            <v>73317</v>
          </cell>
          <cell r="B184" t="str">
            <v>OBS</v>
          </cell>
          <cell r="C184" t="str">
            <v>SFS TNY CHS FI</v>
          </cell>
          <cell r="E184" t="str">
            <v>CHS MOZZ LMPS COMMO</v>
          </cell>
          <cell r="F184">
            <v>3</v>
          </cell>
          <cell r="G184">
            <v>1.7170000000000001</v>
          </cell>
          <cell r="H184">
            <v>5.1509999999999998</v>
          </cell>
        </row>
        <row r="185">
          <cell r="A185">
            <v>73318</v>
          </cell>
          <cell r="B185" t="str">
            <v>SFS</v>
          </cell>
          <cell r="C185" t="str">
            <v>TN STF BRDSTX</v>
          </cell>
          <cell r="E185" t="str">
            <v>CHS MOZZ LMPS COMMO</v>
          </cell>
          <cell r="F185">
            <v>6.88</v>
          </cell>
          <cell r="G185">
            <v>1.7170000000000001</v>
          </cell>
          <cell r="H185">
            <v>11.81296</v>
          </cell>
        </row>
        <row r="186">
          <cell r="A186">
            <v>73319</v>
          </cell>
          <cell r="B186" t="str">
            <v>OBS</v>
          </cell>
          <cell r="C186" t="str">
            <v>SFS TNY CHS FI</v>
          </cell>
          <cell r="E186" t="str">
            <v>CHS MOZZ LMPS COMMO</v>
          </cell>
          <cell r="F186">
            <v>3</v>
          </cell>
          <cell r="G186">
            <v>1.7170000000000001</v>
          </cell>
          <cell r="H186">
            <v>5.1509999999999998</v>
          </cell>
        </row>
        <row r="187">
          <cell r="A187">
            <v>73322</v>
          </cell>
          <cell r="B187" t="str">
            <v>OBS</v>
          </cell>
          <cell r="C187" t="str">
            <v>SFS CRUSTONY'S</v>
          </cell>
          <cell r="E187" t="str">
            <v>CHS MOZZ LMPS COMMO</v>
          </cell>
          <cell r="F187">
            <v>6</v>
          </cell>
          <cell r="G187">
            <v>1.7170000000000001</v>
          </cell>
          <cell r="H187">
            <v>10.302</v>
          </cell>
        </row>
        <row r="188">
          <cell r="A188">
            <v>73327</v>
          </cell>
          <cell r="B188" t="str">
            <v>OBS</v>
          </cell>
          <cell r="C188" t="str">
            <v>SFS TNY BREAKF</v>
          </cell>
          <cell r="E188" t="str">
            <v>CHS MOZZ LMPS COMMO</v>
          </cell>
          <cell r="F188">
            <v>2.6</v>
          </cell>
          <cell r="G188">
            <v>1.7170000000000001</v>
          </cell>
          <cell r="H188">
            <v>4.4641999999999999</v>
          </cell>
        </row>
        <row r="189">
          <cell r="A189">
            <v>73328</v>
          </cell>
          <cell r="B189" t="str">
            <v>SFS</v>
          </cell>
          <cell r="C189" t="str">
            <v>TN STF BRDSTX</v>
          </cell>
          <cell r="E189" t="str">
            <v>CHS MOZZ LMPS COMMO</v>
          </cell>
          <cell r="F189">
            <v>10</v>
          </cell>
          <cell r="G189">
            <v>1.7170000000000001</v>
          </cell>
          <cell r="H189">
            <v>17.170000000000002</v>
          </cell>
        </row>
        <row r="190">
          <cell r="A190">
            <v>73329</v>
          </cell>
          <cell r="B190" t="str">
            <v>SFS</v>
          </cell>
          <cell r="C190" t="str">
            <v>TN STF BRDSTX</v>
          </cell>
          <cell r="E190" t="str">
            <v>CHS MOZZ LMPS COMMO</v>
          </cell>
          <cell r="F190">
            <v>6</v>
          </cell>
          <cell r="G190">
            <v>1.7170000000000001</v>
          </cell>
          <cell r="H190">
            <v>10.302</v>
          </cell>
        </row>
        <row r="191">
          <cell r="A191">
            <v>73336</v>
          </cell>
          <cell r="B191" t="str">
            <v>OBS</v>
          </cell>
          <cell r="C191" t="str">
            <v>SFS TN STF BRD</v>
          </cell>
          <cell r="E191" t="str">
            <v>CHS MOZZ LMPS COMMO</v>
          </cell>
          <cell r="F191">
            <v>6</v>
          </cell>
          <cell r="G191">
            <v>1.7170000000000001</v>
          </cell>
          <cell r="H191">
            <v>10.302</v>
          </cell>
        </row>
        <row r="192">
          <cell r="A192">
            <v>73338</v>
          </cell>
          <cell r="B192" t="str">
            <v>SFS</v>
          </cell>
          <cell r="C192" t="str">
            <v>BS STF BRDSTX</v>
          </cell>
          <cell r="E192" t="str">
            <v>CHS MOZZ LMPS COMMO</v>
          </cell>
          <cell r="F192">
            <v>10</v>
          </cell>
          <cell r="G192">
            <v>1.7170000000000001</v>
          </cell>
          <cell r="H192">
            <v>17.170000000000002</v>
          </cell>
        </row>
        <row r="193">
          <cell r="A193">
            <v>73341</v>
          </cell>
          <cell r="B193" t="str">
            <v>SFS</v>
          </cell>
          <cell r="C193" t="str">
            <v>TN 3X8 FLTBRD</v>
          </cell>
          <cell r="E193" t="str">
            <v>CHS MOZZ LMPS COMMO</v>
          </cell>
          <cell r="F193">
            <v>4.2</v>
          </cell>
          <cell r="G193">
            <v>1.7170000000000001</v>
          </cell>
          <cell r="H193">
            <v>7.2114000000000003</v>
          </cell>
        </row>
        <row r="194">
          <cell r="A194">
            <v>73348</v>
          </cell>
          <cell r="B194" t="str">
            <v>OBS</v>
          </cell>
          <cell r="C194" t="str">
            <v>SFS TONYS CHEE</v>
          </cell>
          <cell r="E194" t="str">
            <v>CHS MOZZ LMPS COMMO</v>
          </cell>
          <cell r="F194">
            <v>2.87</v>
          </cell>
          <cell r="G194">
            <v>1.7170000000000001</v>
          </cell>
          <cell r="H194">
            <v>4.9277900000000008</v>
          </cell>
        </row>
        <row r="195">
          <cell r="A195">
            <v>73349</v>
          </cell>
          <cell r="B195" t="str">
            <v>OBS</v>
          </cell>
          <cell r="C195" t="str">
            <v>SFS TONYS CHEE</v>
          </cell>
          <cell r="E195" t="str">
            <v>CHS MOZZ LMPS COMMO</v>
          </cell>
          <cell r="F195">
            <v>2.87</v>
          </cell>
          <cell r="G195">
            <v>1.7170000000000001</v>
          </cell>
          <cell r="H195">
            <v>4.9277900000000008</v>
          </cell>
        </row>
        <row r="196">
          <cell r="A196">
            <v>73451</v>
          </cell>
          <cell r="B196" t="str">
            <v>OBS</v>
          </cell>
          <cell r="C196" t="str">
            <v>CRK-8926H 100%</v>
          </cell>
          <cell r="E196" t="str">
            <v>CHS MOZZ LMPS COMMO</v>
          </cell>
          <cell r="F196">
            <v>6.0750000000000002</v>
          </cell>
          <cell r="G196">
            <v>1.7170000000000001</v>
          </cell>
          <cell r="H196">
            <v>10.430775000000001</v>
          </cell>
        </row>
        <row r="197">
          <cell r="A197">
            <v>74707</v>
          </cell>
          <cell r="B197" t="str">
            <v>OBS</v>
          </cell>
          <cell r="C197" t="str">
            <v>SFS TNY SMART</v>
          </cell>
          <cell r="E197" t="str">
            <v>CHS MOZZ LMPS COMMO</v>
          </cell>
          <cell r="F197">
            <v>4.5</v>
          </cell>
          <cell r="G197">
            <v>1.7170000000000001</v>
          </cell>
          <cell r="H197">
            <v>7.7265000000000006</v>
          </cell>
        </row>
        <row r="198">
          <cell r="A198">
            <v>74708</v>
          </cell>
          <cell r="B198" t="str">
            <v>OBS</v>
          </cell>
          <cell r="C198" t="str">
            <v>SFS TNY SMART</v>
          </cell>
          <cell r="E198" t="str">
            <v>CHS MOZZ LMPS COMMO</v>
          </cell>
          <cell r="F198">
            <v>3.9</v>
          </cell>
          <cell r="G198">
            <v>1.7170000000000001</v>
          </cell>
          <cell r="H198">
            <v>6.6962999999999999</v>
          </cell>
        </row>
        <row r="199">
          <cell r="A199">
            <v>74709</v>
          </cell>
          <cell r="B199" t="str">
            <v>SFS</v>
          </cell>
          <cell r="C199" t="str">
            <v>TN SMRT SEW CH</v>
          </cell>
          <cell r="E199" t="str">
            <v>CHS MOZZ LMPS COMMO</v>
          </cell>
          <cell r="F199">
            <v>3.75</v>
          </cell>
          <cell r="G199">
            <v>1.7170000000000001</v>
          </cell>
          <cell r="H199">
            <v>6.4387500000000006</v>
          </cell>
        </row>
        <row r="200">
          <cell r="A200">
            <v>74710</v>
          </cell>
          <cell r="B200" t="str">
            <v>SFS</v>
          </cell>
          <cell r="C200" t="str">
            <v>TN SMRT SEW PE</v>
          </cell>
          <cell r="E200" t="str">
            <v>CHS MOZZ LMPS COMMO</v>
          </cell>
          <cell r="F200">
            <v>3.25</v>
          </cell>
          <cell r="G200">
            <v>1.7170000000000001</v>
          </cell>
          <cell r="H200">
            <v>5.5802500000000004</v>
          </cell>
        </row>
        <row r="201">
          <cell r="A201">
            <v>74711</v>
          </cell>
          <cell r="B201" t="str">
            <v>SFS</v>
          </cell>
          <cell r="C201" t="str">
            <v>TN SMRT RAW CH</v>
          </cell>
          <cell r="E201" t="str">
            <v>CHS MOZZ LMPS COMMO</v>
          </cell>
          <cell r="F201">
            <v>4.5</v>
          </cell>
          <cell r="G201">
            <v>1.7170000000000001</v>
          </cell>
          <cell r="H201">
            <v>7.7265000000000006</v>
          </cell>
        </row>
        <row r="202">
          <cell r="A202">
            <v>74712</v>
          </cell>
          <cell r="B202" t="str">
            <v>SFS</v>
          </cell>
          <cell r="C202" t="str">
            <v>TN SMRT RAW PE</v>
          </cell>
          <cell r="E202" t="str">
            <v>CHS MOZZ LMPS COMMO</v>
          </cell>
          <cell r="F202">
            <v>3.9</v>
          </cell>
          <cell r="G202">
            <v>1.7170000000000001</v>
          </cell>
          <cell r="H202">
            <v>6.6962999999999999</v>
          </cell>
        </row>
        <row r="203">
          <cell r="A203">
            <v>74713</v>
          </cell>
          <cell r="B203" t="str">
            <v>OBS</v>
          </cell>
          <cell r="C203" t="str">
            <v>SFS TNY SMART</v>
          </cell>
          <cell r="E203" t="str">
            <v>CHS MOZZ LMPS COMMO</v>
          </cell>
          <cell r="F203">
            <v>2.85</v>
          </cell>
          <cell r="G203">
            <v>1.7170000000000001</v>
          </cell>
          <cell r="H203">
            <v>4.8934500000000005</v>
          </cell>
        </row>
        <row r="204">
          <cell r="A204">
            <v>74781</v>
          </cell>
          <cell r="B204" t="str">
            <v>OBS</v>
          </cell>
          <cell r="C204" t="str">
            <v>SFS PHILLY STE</v>
          </cell>
          <cell r="E204" t="str">
            <v>CHS MOZZ LMPS COMMO</v>
          </cell>
          <cell r="F204">
            <v>3.09</v>
          </cell>
          <cell r="G204">
            <v>1.7170000000000001</v>
          </cell>
          <cell r="H204">
            <v>5.3055300000000001</v>
          </cell>
        </row>
        <row r="205">
          <cell r="A205">
            <v>74782</v>
          </cell>
          <cell r="B205" t="str">
            <v>OBS</v>
          </cell>
          <cell r="C205" t="str">
            <v>SFS BUFFALO CH</v>
          </cell>
          <cell r="E205" t="str">
            <v>CHS MOZZ LMPS COMMO</v>
          </cell>
          <cell r="F205">
            <v>1.02</v>
          </cell>
          <cell r="G205">
            <v>1.7170000000000001</v>
          </cell>
          <cell r="H205">
            <v>1.7513400000000001</v>
          </cell>
        </row>
        <row r="206">
          <cell r="A206">
            <v>74783</v>
          </cell>
          <cell r="B206" t="str">
            <v>OBS</v>
          </cell>
          <cell r="C206" t="str">
            <v>SFS FIVE CHEES</v>
          </cell>
          <cell r="E206" t="str">
            <v>CHS MOZZ LMPS COMMO</v>
          </cell>
          <cell r="F206">
            <v>6.43</v>
          </cell>
          <cell r="G206">
            <v>1.7170000000000001</v>
          </cell>
          <cell r="H206">
            <v>11.04031</v>
          </cell>
        </row>
        <row r="207">
          <cell r="A207">
            <v>74784</v>
          </cell>
          <cell r="B207" t="str">
            <v>OBS</v>
          </cell>
          <cell r="C207" t="str">
            <v>SFS FOUR MEAT</v>
          </cell>
          <cell r="E207" t="str">
            <v>CHS MOZZ LMPS COMMO</v>
          </cell>
          <cell r="F207">
            <v>1.08</v>
          </cell>
          <cell r="G207">
            <v>1.7170000000000001</v>
          </cell>
          <cell r="H207">
            <v>1.8543600000000002</v>
          </cell>
        </row>
        <row r="208">
          <cell r="A208">
            <v>74793</v>
          </cell>
          <cell r="B208" t="str">
            <v>SFS</v>
          </cell>
          <cell r="C208" t="str">
            <v>TN 4X6 CHS IW</v>
          </cell>
          <cell r="E208" t="str">
            <v>CHS MOZZ LMPS COMMO</v>
          </cell>
          <cell r="F208">
            <v>7.5</v>
          </cell>
          <cell r="G208">
            <v>1.7170000000000001</v>
          </cell>
          <cell r="H208">
            <v>12.877500000000001</v>
          </cell>
        </row>
        <row r="209">
          <cell r="A209">
            <v>74794</v>
          </cell>
          <cell r="B209" t="str">
            <v>OBS</v>
          </cell>
          <cell r="C209" t="str">
            <v>SFS TN 4X6 CHS</v>
          </cell>
          <cell r="E209" t="str">
            <v>CHS MOZZ LMPS COMMO</v>
          </cell>
          <cell r="F209">
            <v>7.5</v>
          </cell>
          <cell r="G209">
            <v>1.7170000000000001</v>
          </cell>
          <cell r="H209">
            <v>12.877500000000001</v>
          </cell>
        </row>
        <row r="210">
          <cell r="A210">
            <v>74801</v>
          </cell>
          <cell r="B210" t="str">
            <v>SFS</v>
          </cell>
          <cell r="C210" t="str">
            <v>TR DD WG SLCD</v>
          </cell>
          <cell r="E210" t="str">
            <v>CHS MOZZ LMPS COMMO</v>
          </cell>
          <cell r="F210">
            <v>5.7</v>
          </cell>
          <cell r="G210">
            <v>1.7170000000000001</v>
          </cell>
          <cell r="H210">
            <v>9.786900000000001</v>
          </cell>
        </row>
        <row r="211">
          <cell r="A211">
            <v>74802</v>
          </cell>
          <cell r="B211" t="str">
            <v>SFS</v>
          </cell>
          <cell r="C211" t="str">
            <v>TR DD WG SLCD</v>
          </cell>
          <cell r="E211" t="str">
            <v>CHS MOZZ LMPS COMMO</v>
          </cell>
          <cell r="F211">
            <v>5.7</v>
          </cell>
          <cell r="G211">
            <v>1.7170000000000001</v>
          </cell>
          <cell r="H211">
            <v>9.786900000000001</v>
          </cell>
        </row>
        <row r="212">
          <cell r="A212">
            <v>74803</v>
          </cell>
          <cell r="B212" t="str">
            <v>SFS</v>
          </cell>
          <cell r="C212" t="str">
            <v>TR DD WG CHS</v>
          </cell>
          <cell r="E212" t="str">
            <v>CHS MOZZ LMPS COMMO</v>
          </cell>
          <cell r="F212">
            <v>7.5</v>
          </cell>
          <cell r="G212">
            <v>1.7170000000000001</v>
          </cell>
          <cell r="H212">
            <v>12.877500000000001</v>
          </cell>
        </row>
        <row r="213">
          <cell r="A213">
            <v>74804</v>
          </cell>
          <cell r="B213" t="str">
            <v>SFS</v>
          </cell>
          <cell r="C213" t="str">
            <v>TR DD WG CHS W</v>
          </cell>
          <cell r="E213" t="str">
            <v>CHS MOZZ LMPS COMMO</v>
          </cell>
          <cell r="F213">
            <v>7.5</v>
          </cell>
          <cell r="G213">
            <v>1.7170000000000001</v>
          </cell>
          <cell r="H213">
            <v>12.877500000000001</v>
          </cell>
        </row>
        <row r="214">
          <cell r="A214">
            <v>74805</v>
          </cell>
          <cell r="B214" t="str">
            <v>SFS</v>
          </cell>
          <cell r="C214" t="str">
            <v>TR RND EDGE CH</v>
          </cell>
          <cell r="E214" t="str">
            <v>CHS MOZZ LMPS COMMO</v>
          </cell>
          <cell r="F214">
            <v>10.5</v>
          </cell>
          <cell r="G214">
            <v>1.7170000000000001</v>
          </cell>
          <cell r="H214">
            <v>18.028500000000001</v>
          </cell>
        </row>
        <row r="215">
          <cell r="A215">
            <v>74806</v>
          </cell>
          <cell r="B215" t="str">
            <v>SFS</v>
          </cell>
          <cell r="C215" t="str">
            <v>TR RND EDGE CH</v>
          </cell>
          <cell r="E215" t="str">
            <v>CHS MOZZ LMPS COMMO</v>
          </cell>
          <cell r="F215">
            <v>10.5</v>
          </cell>
          <cell r="G215">
            <v>1.7170000000000001</v>
          </cell>
          <cell r="H215">
            <v>18.028500000000001</v>
          </cell>
        </row>
        <row r="216">
          <cell r="A216">
            <v>74807</v>
          </cell>
          <cell r="B216" t="str">
            <v>SFS</v>
          </cell>
          <cell r="C216" t="str">
            <v>TR RND EDGE PE</v>
          </cell>
          <cell r="E216" t="str">
            <v>CHS MOZZ LMPS COMMO</v>
          </cell>
          <cell r="F216">
            <v>8.98</v>
          </cell>
          <cell r="G216">
            <v>1.7170000000000001</v>
          </cell>
          <cell r="H216">
            <v>15.418660000000001</v>
          </cell>
        </row>
        <row r="217">
          <cell r="A217">
            <v>74808</v>
          </cell>
          <cell r="B217" t="str">
            <v>SFS</v>
          </cell>
          <cell r="C217" t="str">
            <v>TR RND EDGE PE</v>
          </cell>
          <cell r="E217" t="str">
            <v>CHS MOZZ LMPS COMMO</v>
          </cell>
          <cell r="F217">
            <v>8.98</v>
          </cell>
          <cell r="G217">
            <v>1.7170000000000001</v>
          </cell>
          <cell r="H217">
            <v>15.418660000000001</v>
          </cell>
        </row>
        <row r="218">
          <cell r="A218">
            <v>74809</v>
          </cell>
          <cell r="B218" t="str">
            <v>SFS</v>
          </cell>
          <cell r="C218" t="str">
            <v>TR BKFT HONEY</v>
          </cell>
          <cell r="E218" t="str">
            <v>CHS MOZZ LMPS COMMO</v>
          </cell>
          <cell r="F218">
            <v>3.81</v>
          </cell>
          <cell r="G218">
            <v>1.7170000000000001</v>
          </cell>
          <cell r="H218">
            <v>6.5417700000000005</v>
          </cell>
        </row>
        <row r="219">
          <cell r="A219">
            <v>74810</v>
          </cell>
          <cell r="B219" t="str">
            <v>SFS</v>
          </cell>
          <cell r="C219" t="str">
            <v>TR BKFT HONEY</v>
          </cell>
          <cell r="E219" t="str">
            <v>CHS MOZZ LMPS COMMO</v>
          </cell>
          <cell r="F219">
            <v>3.81</v>
          </cell>
          <cell r="G219">
            <v>1.7170000000000001</v>
          </cell>
          <cell r="H219">
            <v>6.5417700000000005</v>
          </cell>
        </row>
        <row r="220">
          <cell r="A220">
            <v>74811</v>
          </cell>
          <cell r="B220" t="str">
            <v>SFS</v>
          </cell>
          <cell r="C220" t="str">
            <v>TR 3X8 GARLIC</v>
          </cell>
          <cell r="E220" t="str">
            <v>CHS MOZZ LMPS COMMO</v>
          </cell>
          <cell r="F220">
            <v>6</v>
          </cell>
          <cell r="G220">
            <v>1.7170000000000001</v>
          </cell>
          <cell r="H220">
            <v>10.302</v>
          </cell>
        </row>
        <row r="221">
          <cell r="A221">
            <v>74818</v>
          </cell>
          <cell r="B221" t="str">
            <v>OBS</v>
          </cell>
          <cell r="C221" t="str">
            <v>SFS TNY CHEESE</v>
          </cell>
          <cell r="E221" t="str">
            <v>CHS MOZZ LMPS COMMO</v>
          </cell>
          <cell r="F221">
            <v>5.63</v>
          </cell>
          <cell r="G221">
            <v>1.7170000000000001</v>
          </cell>
          <cell r="H221">
            <v>9.6667100000000001</v>
          </cell>
        </row>
        <row r="222">
          <cell r="A222">
            <v>74819</v>
          </cell>
          <cell r="B222" t="str">
            <v>OBS</v>
          </cell>
          <cell r="C222" t="str">
            <v>SFS TNY PEPP P</v>
          </cell>
          <cell r="E222" t="str">
            <v>CHS MOZZ LMPS COMMO</v>
          </cell>
          <cell r="F222">
            <v>6.82</v>
          </cell>
          <cell r="G222">
            <v>1.7170000000000001</v>
          </cell>
          <cell r="H222">
            <v>11.709940000000001</v>
          </cell>
        </row>
        <row r="223">
          <cell r="A223">
            <v>74834</v>
          </cell>
          <cell r="B223" t="str">
            <v>SFS</v>
          </cell>
          <cell r="C223" t="str">
            <v>TR WDG CHS</v>
          </cell>
          <cell r="E223" t="str">
            <v>CHS MOZZ LMPS COMMO</v>
          </cell>
          <cell r="F223">
            <v>9</v>
          </cell>
          <cell r="G223">
            <v>1.7170000000000001</v>
          </cell>
          <cell r="H223">
            <v>15.453000000000001</v>
          </cell>
        </row>
        <row r="224">
          <cell r="A224">
            <v>74835</v>
          </cell>
          <cell r="B224" t="str">
            <v>SFS</v>
          </cell>
          <cell r="C224" t="str">
            <v>TN PZA STRIP P</v>
          </cell>
          <cell r="E224" t="str">
            <v>CHS MOZZ LMPS COMMO</v>
          </cell>
          <cell r="F224">
            <v>1.26</v>
          </cell>
          <cell r="G224">
            <v>1.7170000000000001</v>
          </cell>
          <cell r="H224">
            <v>2.1634199999999999</v>
          </cell>
        </row>
        <row r="225">
          <cell r="A225">
            <v>74836</v>
          </cell>
          <cell r="B225" t="str">
            <v>SFS</v>
          </cell>
          <cell r="C225" t="str">
            <v>TN PZA STRIP P</v>
          </cell>
          <cell r="E225" t="str">
            <v>CHS MOZZ LMPS COMMO</v>
          </cell>
          <cell r="F225">
            <v>1.26</v>
          </cell>
          <cell r="G225">
            <v>1.7170000000000001</v>
          </cell>
          <cell r="H225">
            <v>2.1634199999999999</v>
          </cell>
        </row>
        <row r="226">
          <cell r="A226">
            <v>74837</v>
          </cell>
          <cell r="B226" t="str">
            <v>SFS</v>
          </cell>
          <cell r="C226" t="str">
            <v>TN STF SAND TK</v>
          </cell>
          <cell r="E226" t="str">
            <v>CHS MOZZ LMPS COMMO</v>
          </cell>
          <cell r="F226">
            <v>2.65</v>
          </cell>
          <cell r="G226">
            <v>1.7170000000000001</v>
          </cell>
          <cell r="H226">
            <v>4.5500499999999997</v>
          </cell>
        </row>
        <row r="227">
          <cell r="A227">
            <v>74838</v>
          </cell>
          <cell r="B227" t="str">
            <v>SFS</v>
          </cell>
          <cell r="C227" t="str">
            <v>TN STF SAND TK</v>
          </cell>
          <cell r="E227" t="str">
            <v>CHS MOZZ LMPS COMMO</v>
          </cell>
          <cell r="F227">
            <v>1.32</v>
          </cell>
          <cell r="G227">
            <v>1.7170000000000001</v>
          </cell>
          <cell r="H227">
            <v>2.2664400000000002</v>
          </cell>
        </row>
        <row r="228">
          <cell r="A228">
            <v>78347</v>
          </cell>
          <cell r="B228" t="str">
            <v>SFS</v>
          </cell>
          <cell r="C228" t="str">
            <v>BD 16" HT CHS</v>
          </cell>
          <cell r="E228" t="str">
            <v>CHS MOZZ LMPS COMMO</v>
          </cell>
          <cell r="F228">
            <v>8.89</v>
          </cell>
          <cell r="G228">
            <v>1.7170000000000001</v>
          </cell>
          <cell r="H228">
            <v>15.264130000000002</v>
          </cell>
        </row>
        <row r="229">
          <cell r="A229">
            <v>78348</v>
          </cell>
          <cell r="B229" t="str">
            <v>SFS</v>
          </cell>
          <cell r="C229" t="str">
            <v>TN WG SAUS BGL</v>
          </cell>
          <cell r="E229" t="str">
            <v>CHS MOZZ LMPS COMMO</v>
          </cell>
          <cell r="F229">
            <v>4.08</v>
          </cell>
          <cell r="G229">
            <v>1.7170000000000001</v>
          </cell>
          <cell r="H229">
            <v>7.0053600000000005</v>
          </cell>
        </row>
        <row r="230">
          <cell r="A230">
            <v>78352</v>
          </cell>
          <cell r="B230" t="str">
            <v>SFS</v>
          </cell>
          <cell r="C230" t="str">
            <v>TN BKFT WG SAU</v>
          </cell>
          <cell r="E230" t="str">
            <v>CHS MOZZ LMPS COMMO</v>
          </cell>
          <cell r="F230">
            <v>2.36</v>
          </cell>
          <cell r="G230">
            <v>1.7170000000000001</v>
          </cell>
          <cell r="H230">
            <v>4.0521200000000004</v>
          </cell>
        </row>
        <row r="231">
          <cell r="A231">
            <v>78353</v>
          </cell>
          <cell r="B231" t="str">
            <v>SFS</v>
          </cell>
          <cell r="C231" t="str">
            <v>TN BKFT WG BAC</v>
          </cell>
          <cell r="E231" t="str">
            <v>CHS MOZZ LMPS COMMO</v>
          </cell>
          <cell r="F231">
            <v>5.23</v>
          </cell>
          <cell r="G231">
            <v>1.7170000000000001</v>
          </cell>
          <cell r="H231">
            <v>8.9799100000000003</v>
          </cell>
        </row>
        <row r="232">
          <cell r="A232">
            <v>78354</v>
          </cell>
          <cell r="B232" t="str">
            <v>SMP</v>
          </cell>
          <cell r="C232" t="str">
            <v>L SFS RB 7" LS</v>
          </cell>
          <cell r="E232" t="str">
            <v>CHS MOZZ LMPS COMMO</v>
          </cell>
          <cell r="F232">
            <v>6</v>
          </cell>
          <cell r="G232">
            <v>1.7170000000000001</v>
          </cell>
          <cell r="H232">
            <v>10.302</v>
          </cell>
        </row>
        <row r="233">
          <cell r="A233">
            <v>78355</v>
          </cell>
          <cell r="B233" t="str">
            <v>SMP</v>
          </cell>
          <cell r="C233" t="str">
            <v>L SFS RB 7" LS</v>
          </cell>
          <cell r="E233" t="str">
            <v>CHS MOZZ LMPS COMMO</v>
          </cell>
          <cell r="F233">
            <v>5.25</v>
          </cell>
          <cell r="G233">
            <v>1.7170000000000001</v>
          </cell>
          <cell r="H233">
            <v>9.0142500000000005</v>
          </cell>
        </row>
        <row r="234">
          <cell r="A234">
            <v>78356</v>
          </cell>
          <cell r="B234" t="str">
            <v>SFS</v>
          </cell>
          <cell r="C234" t="str">
            <v>TN 6" FB WG CH</v>
          </cell>
          <cell r="E234" t="str">
            <v>CHS MOZZ LMPS COMMO</v>
          </cell>
          <cell r="F234">
            <v>6.19</v>
          </cell>
          <cell r="G234">
            <v>1.7170000000000001</v>
          </cell>
          <cell r="H234">
            <v>10.628230000000002</v>
          </cell>
        </row>
        <row r="235">
          <cell r="A235">
            <v>78357</v>
          </cell>
          <cell r="B235" t="str">
            <v>SFS</v>
          </cell>
          <cell r="C235" t="str">
            <v>TN 6" FB WG PE</v>
          </cell>
          <cell r="E235" t="str">
            <v>CHS MOZZ LMPS COMMO</v>
          </cell>
          <cell r="F235">
            <v>4.59</v>
          </cell>
          <cell r="G235">
            <v>1.7170000000000001</v>
          </cell>
          <cell r="H235">
            <v>7.88103</v>
          </cell>
        </row>
        <row r="236">
          <cell r="A236">
            <v>78358</v>
          </cell>
          <cell r="B236" t="str">
            <v>SFS</v>
          </cell>
          <cell r="C236" t="str">
            <v>TN 6" FB WG SA</v>
          </cell>
          <cell r="E236" t="str">
            <v>CHS MOZZ LMPS COMMO</v>
          </cell>
          <cell r="F236">
            <v>4.05</v>
          </cell>
          <cell r="G236">
            <v>1.7170000000000001</v>
          </cell>
          <cell r="H236">
            <v>6.9538500000000001</v>
          </cell>
        </row>
        <row r="237">
          <cell r="A237">
            <v>78359</v>
          </cell>
          <cell r="B237" t="str">
            <v>SFS</v>
          </cell>
          <cell r="C237" t="str">
            <v>TN 6" FB WG MU</v>
          </cell>
          <cell r="E237" t="str">
            <v>CHS MOZZ LMPS COMMO</v>
          </cell>
          <cell r="F237">
            <v>3.5</v>
          </cell>
          <cell r="G237">
            <v>1.7170000000000001</v>
          </cell>
          <cell r="H237">
            <v>6.0095000000000001</v>
          </cell>
        </row>
        <row r="238">
          <cell r="A238">
            <v>78360</v>
          </cell>
          <cell r="B238" t="str">
            <v>SFS</v>
          </cell>
          <cell r="C238" t="str">
            <v>TN 6" FB WG PE</v>
          </cell>
          <cell r="E238" t="str">
            <v>CHS MOZZ LMPS COMMO</v>
          </cell>
          <cell r="F238">
            <v>4.59</v>
          </cell>
          <cell r="G238">
            <v>1.7170000000000001</v>
          </cell>
          <cell r="H238">
            <v>7.88103</v>
          </cell>
        </row>
        <row r="239">
          <cell r="A239">
            <v>78361</v>
          </cell>
          <cell r="B239" t="str">
            <v>SFS</v>
          </cell>
          <cell r="C239" t="str">
            <v>TN 6" FB WG MU</v>
          </cell>
          <cell r="E239" t="str">
            <v>CHS MOZZ LMPS COMMO</v>
          </cell>
          <cell r="F239">
            <v>3.5</v>
          </cell>
          <cell r="G239">
            <v>1.7170000000000001</v>
          </cell>
          <cell r="H239">
            <v>6.0095000000000001</v>
          </cell>
        </row>
        <row r="240">
          <cell r="A240">
            <v>78362</v>
          </cell>
          <cell r="B240" t="str">
            <v>SFS</v>
          </cell>
          <cell r="C240" t="str">
            <v>BS BKFT BGL WG</v>
          </cell>
          <cell r="E240" t="str">
            <v>CHS MOZZ LMPS COMMO</v>
          </cell>
          <cell r="F240">
            <v>3.96</v>
          </cell>
          <cell r="G240">
            <v>1.7170000000000001</v>
          </cell>
          <cell r="H240">
            <v>6.7993200000000007</v>
          </cell>
        </row>
        <row r="241">
          <cell r="A241">
            <v>78363</v>
          </cell>
          <cell r="B241" t="str">
            <v>SFS</v>
          </cell>
          <cell r="C241" t="str">
            <v>BS BGL WG SAUS</v>
          </cell>
          <cell r="E241" t="str">
            <v>CHS MOZZ LMPS COMMO</v>
          </cell>
          <cell r="F241">
            <v>4.08</v>
          </cell>
          <cell r="G241">
            <v>1.7170000000000001</v>
          </cell>
          <cell r="H241">
            <v>7.0053600000000005</v>
          </cell>
        </row>
        <row r="242">
          <cell r="A242">
            <v>78364</v>
          </cell>
          <cell r="B242" t="str">
            <v>SFS</v>
          </cell>
          <cell r="C242" t="str">
            <v>TN GLXY WG CHS</v>
          </cell>
          <cell r="E242" t="str">
            <v>CHS MOZZ LMPS COMMO</v>
          </cell>
          <cell r="F242">
            <v>6.75</v>
          </cell>
          <cell r="G242">
            <v>1.7170000000000001</v>
          </cell>
          <cell r="H242">
            <v>11.58975</v>
          </cell>
        </row>
        <row r="243">
          <cell r="A243">
            <v>78365</v>
          </cell>
          <cell r="B243" t="str">
            <v>SFS</v>
          </cell>
          <cell r="C243" t="str">
            <v>TN GLXY WG PEP</v>
          </cell>
          <cell r="E243" t="str">
            <v>CHS MOZZ LMPS COMMO</v>
          </cell>
          <cell r="F243">
            <v>5.4</v>
          </cell>
          <cell r="G243">
            <v>1.7170000000000001</v>
          </cell>
          <cell r="H243">
            <v>9.2718000000000007</v>
          </cell>
        </row>
        <row r="244">
          <cell r="A244">
            <v>78366</v>
          </cell>
          <cell r="B244" t="str">
            <v>SFS</v>
          </cell>
          <cell r="C244" t="str">
            <v>TN GLXY WG CHS</v>
          </cell>
          <cell r="E244" t="str">
            <v>CHS MOZZ LMPS COMMO</v>
          </cell>
          <cell r="F244">
            <v>6.75</v>
          </cell>
          <cell r="G244">
            <v>1.7170000000000001</v>
          </cell>
          <cell r="H244">
            <v>11.58975</v>
          </cell>
        </row>
        <row r="245">
          <cell r="A245">
            <v>78367</v>
          </cell>
          <cell r="B245" t="str">
            <v>SFS</v>
          </cell>
          <cell r="C245" t="str">
            <v>TN GLXY WG PEP</v>
          </cell>
          <cell r="E245" t="str">
            <v>CHS MOZZ LMPS COMMO</v>
          </cell>
          <cell r="F245">
            <v>5.4</v>
          </cell>
          <cell r="G245">
            <v>1.7170000000000001</v>
          </cell>
          <cell r="H245">
            <v>9.2718000000000007</v>
          </cell>
        </row>
        <row r="246">
          <cell r="A246">
            <v>78368</v>
          </cell>
          <cell r="B246" t="str">
            <v>SFS</v>
          </cell>
          <cell r="C246" t="str">
            <v>TN 5" LS WG CH</v>
          </cell>
          <cell r="E246" t="str">
            <v>CHS MOZZ LMPS COMMO</v>
          </cell>
          <cell r="F246">
            <v>5.63</v>
          </cell>
          <cell r="G246">
            <v>1.7170000000000001</v>
          </cell>
          <cell r="H246">
            <v>9.6667100000000001</v>
          </cell>
        </row>
        <row r="247">
          <cell r="A247">
            <v>78369</v>
          </cell>
          <cell r="B247" t="str">
            <v>SFS</v>
          </cell>
          <cell r="C247" t="str">
            <v>TN 5" LS WG PE</v>
          </cell>
          <cell r="E247" t="str">
            <v>CHS MOZZ LMPS COMMO</v>
          </cell>
          <cell r="F247">
            <v>4.3099999999999996</v>
          </cell>
          <cell r="G247">
            <v>1.7170000000000001</v>
          </cell>
          <cell r="H247">
            <v>7.4002699999999999</v>
          </cell>
        </row>
        <row r="248">
          <cell r="A248">
            <v>78370</v>
          </cell>
          <cell r="B248" t="str">
            <v>SFS</v>
          </cell>
          <cell r="C248" t="str">
            <v>TN 5" LS WG CH</v>
          </cell>
          <cell r="E248" t="str">
            <v>CHS MOZZ LMPS COMMO</v>
          </cell>
          <cell r="F248">
            <v>5.63</v>
          </cell>
          <cell r="G248">
            <v>1.7170000000000001</v>
          </cell>
          <cell r="H248">
            <v>9.6667100000000001</v>
          </cell>
        </row>
        <row r="249">
          <cell r="A249">
            <v>78371</v>
          </cell>
          <cell r="B249" t="str">
            <v>SFS</v>
          </cell>
          <cell r="C249" t="str">
            <v>TN 5" LS WG PE</v>
          </cell>
          <cell r="E249" t="str">
            <v>CHS MOZZ LMPS COMMO</v>
          </cell>
          <cell r="F249">
            <v>4.3099999999999996</v>
          </cell>
          <cell r="G249">
            <v>1.7170000000000001</v>
          </cell>
          <cell r="H249">
            <v>7.4002699999999999</v>
          </cell>
        </row>
        <row r="250">
          <cell r="A250">
            <v>78372</v>
          </cell>
          <cell r="B250" t="str">
            <v>SFS</v>
          </cell>
          <cell r="C250" t="str">
            <v>CG QUES WG CHS</v>
          </cell>
          <cell r="E250" t="str">
            <v>CHS MOZZ LMPS COMMO</v>
          </cell>
          <cell r="F250">
            <v>9.34</v>
          </cell>
          <cell r="G250">
            <v>1.7170000000000001</v>
          </cell>
          <cell r="H250">
            <v>16.03678</v>
          </cell>
        </row>
        <row r="251">
          <cell r="A251">
            <v>78373</v>
          </cell>
          <cell r="B251" t="str">
            <v>SFS</v>
          </cell>
          <cell r="C251" t="str">
            <v>CG QUES WG CHI</v>
          </cell>
          <cell r="E251" t="str">
            <v>CHS MOZZ LMPS COMMO</v>
          </cell>
          <cell r="F251">
            <v>6.88</v>
          </cell>
          <cell r="G251">
            <v>1.7170000000000001</v>
          </cell>
          <cell r="H251">
            <v>11.81296</v>
          </cell>
        </row>
        <row r="252">
          <cell r="A252">
            <v>78374</v>
          </cell>
          <cell r="B252" t="str">
            <v>SFS</v>
          </cell>
          <cell r="C252" t="str">
            <v>CG LS QUES WG</v>
          </cell>
          <cell r="E252" t="str">
            <v>CHS MOZZ LMPS COMMO</v>
          </cell>
          <cell r="F252">
            <v>5.98</v>
          </cell>
          <cell r="G252">
            <v>1.7170000000000001</v>
          </cell>
          <cell r="H252">
            <v>10.267660000000001</v>
          </cell>
        </row>
        <row r="253">
          <cell r="A253">
            <v>78375</v>
          </cell>
          <cell r="B253" t="str">
            <v>OBS</v>
          </cell>
          <cell r="C253" t="str">
            <v>SFS TN STF BRD</v>
          </cell>
          <cell r="E253" t="str">
            <v>CHS MOZZ LMPS COMMO</v>
          </cell>
          <cell r="F253">
            <v>9.3699999999999992</v>
          </cell>
          <cell r="G253">
            <v>1.7170000000000001</v>
          </cell>
          <cell r="H253">
            <v>16.088290000000001</v>
          </cell>
        </row>
        <row r="254">
          <cell r="A254">
            <v>78376</v>
          </cell>
          <cell r="B254" t="str">
            <v>SFS</v>
          </cell>
          <cell r="C254" t="str">
            <v>TN STF SAND WG</v>
          </cell>
          <cell r="E254" t="str">
            <v>CHS MOZZ LMPS COMMO</v>
          </cell>
          <cell r="F254">
            <v>2.71</v>
          </cell>
          <cell r="G254">
            <v>1.7170000000000001</v>
          </cell>
          <cell r="H254">
            <v>4.6530700000000005</v>
          </cell>
        </row>
        <row r="255">
          <cell r="A255">
            <v>78377</v>
          </cell>
          <cell r="B255" t="str">
            <v>SFS</v>
          </cell>
          <cell r="C255" t="str">
            <v>TN LS STF SAND</v>
          </cell>
          <cell r="E255" t="str">
            <v>CHS MOZZ LMPS COMMO</v>
          </cell>
          <cell r="F255">
            <v>1.36</v>
          </cell>
          <cell r="G255">
            <v>1.7170000000000001</v>
          </cell>
          <cell r="H255">
            <v>2.3351200000000003</v>
          </cell>
        </row>
        <row r="256">
          <cell r="A256">
            <v>78378</v>
          </cell>
          <cell r="B256" t="str">
            <v>SFS</v>
          </cell>
          <cell r="C256" t="str">
            <v>TN PZA STRIPS</v>
          </cell>
          <cell r="E256" t="str">
            <v>CHS MOZZ LMPS COMMO</v>
          </cell>
          <cell r="F256">
            <v>1.32</v>
          </cell>
          <cell r="G256">
            <v>1.7170000000000001</v>
          </cell>
          <cell r="H256">
            <v>2.2664400000000002</v>
          </cell>
        </row>
        <row r="257">
          <cell r="A257">
            <v>78379</v>
          </cell>
          <cell r="B257" t="str">
            <v>SFS</v>
          </cell>
          <cell r="C257" t="str">
            <v>TN PZA STRIPS</v>
          </cell>
          <cell r="E257" t="str">
            <v>CHS MOZZ LMPS COMMO</v>
          </cell>
          <cell r="F257">
            <v>1.32</v>
          </cell>
          <cell r="G257">
            <v>1.7170000000000001</v>
          </cell>
          <cell r="H257">
            <v>2.2664400000000002</v>
          </cell>
        </row>
        <row r="258">
          <cell r="A258">
            <v>78380</v>
          </cell>
          <cell r="B258" t="str">
            <v>SFS</v>
          </cell>
          <cell r="C258" t="str">
            <v>TN 7" S/C WG C</v>
          </cell>
          <cell r="E258" t="str">
            <v>CHS MOZZ LMPS COMMO</v>
          </cell>
          <cell r="F258">
            <v>6</v>
          </cell>
          <cell r="G258">
            <v>1.7170000000000001</v>
          </cell>
          <cell r="H258">
            <v>10.302</v>
          </cell>
        </row>
        <row r="259">
          <cell r="A259">
            <v>78381</v>
          </cell>
          <cell r="B259" t="str">
            <v>SFS</v>
          </cell>
          <cell r="C259" t="str">
            <v>TN 7" S/C WG P</v>
          </cell>
          <cell r="E259" t="str">
            <v>CHS MOZZ LMPS COMMO</v>
          </cell>
          <cell r="F259">
            <v>4.8899999999999997</v>
          </cell>
          <cell r="G259">
            <v>1.7170000000000001</v>
          </cell>
          <cell r="H259">
            <v>8.3961299999999994</v>
          </cell>
        </row>
        <row r="260">
          <cell r="A260">
            <v>78382</v>
          </cell>
          <cell r="B260" t="str">
            <v>SFS</v>
          </cell>
          <cell r="C260" t="str">
            <v>TN RAW CHS</v>
          </cell>
          <cell r="E260" t="str">
            <v>CHS MOZZ LMPS COMMO</v>
          </cell>
          <cell r="F260">
            <v>12</v>
          </cell>
          <cell r="G260">
            <v>1.7170000000000001</v>
          </cell>
          <cell r="H260">
            <v>20.603999999999999</v>
          </cell>
        </row>
        <row r="261">
          <cell r="A261">
            <v>78383</v>
          </cell>
          <cell r="B261" t="str">
            <v>OBS</v>
          </cell>
          <cell r="C261" t="str">
            <v>SFS TN RIGHT A</v>
          </cell>
          <cell r="E261" t="str">
            <v>CHS MOZZ LMPS COMMO</v>
          </cell>
          <cell r="F261">
            <v>10.5</v>
          </cell>
          <cell r="G261">
            <v>1.7170000000000001</v>
          </cell>
          <cell r="H261">
            <v>18.028500000000001</v>
          </cell>
        </row>
        <row r="262">
          <cell r="A262">
            <v>78384</v>
          </cell>
          <cell r="B262" t="str">
            <v>SFS</v>
          </cell>
          <cell r="C262" t="str">
            <v>TN SEW CHS</v>
          </cell>
          <cell r="E262" t="str">
            <v>CHS MOZZ LMPS COMMO</v>
          </cell>
          <cell r="F262">
            <v>10</v>
          </cell>
          <cell r="G262">
            <v>1.7170000000000001</v>
          </cell>
          <cell r="H262">
            <v>17.170000000000002</v>
          </cell>
        </row>
        <row r="263">
          <cell r="A263">
            <v>78386</v>
          </cell>
          <cell r="B263" t="str">
            <v>SFS</v>
          </cell>
          <cell r="C263" t="str">
            <v>TN 4X6 S/C WG</v>
          </cell>
          <cell r="E263" t="str">
            <v>CHS MOZZ LMPS COMMO</v>
          </cell>
          <cell r="F263">
            <v>6</v>
          </cell>
          <cell r="G263">
            <v>1.7170000000000001</v>
          </cell>
          <cell r="H263">
            <v>10.302</v>
          </cell>
        </row>
        <row r="264">
          <cell r="A264">
            <v>78387</v>
          </cell>
          <cell r="B264" t="str">
            <v>SFS</v>
          </cell>
          <cell r="C264" t="str">
            <v>TN 4X6 S/C WG</v>
          </cell>
          <cell r="E264" t="str">
            <v>CHS MOZZ LMPS COMMO</v>
          </cell>
          <cell r="F264">
            <v>4.95</v>
          </cell>
          <cell r="G264">
            <v>1.7170000000000001</v>
          </cell>
          <cell r="H264">
            <v>8.4991500000000002</v>
          </cell>
        </row>
        <row r="265">
          <cell r="A265">
            <v>78388</v>
          </cell>
          <cell r="B265" t="str">
            <v>SFS</v>
          </cell>
          <cell r="C265" t="str">
            <v>BD 12X16 51% W</v>
          </cell>
          <cell r="E265" t="str">
            <v>CHS MOZZ LMPS COMMO</v>
          </cell>
          <cell r="F265">
            <v>9</v>
          </cell>
          <cell r="G265">
            <v>1.7170000000000001</v>
          </cell>
          <cell r="H265">
            <v>15.453000000000001</v>
          </cell>
        </row>
        <row r="266">
          <cell r="A266">
            <v>78391</v>
          </cell>
          <cell r="B266" t="str">
            <v>SFS</v>
          </cell>
          <cell r="C266" t="str">
            <v>TN BGL WG CHS</v>
          </cell>
          <cell r="E266" t="str">
            <v>CHS MOZZ LMPS COMMO</v>
          </cell>
          <cell r="F266">
            <v>12</v>
          </cell>
          <cell r="G266">
            <v>1.7170000000000001</v>
          </cell>
          <cell r="H266">
            <v>20.603999999999999</v>
          </cell>
        </row>
        <row r="267">
          <cell r="A267">
            <v>78392</v>
          </cell>
          <cell r="B267" t="str">
            <v>SFS</v>
          </cell>
          <cell r="C267" t="str">
            <v>BD 16" HT WG P</v>
          </cell>
          <cell r="E267" t="str">
            <v>CHS MOZZ LMPS COMMO</v>
          </cell>
          <cell r="F267">
            <v>7.27</v>
          </cell>
          <cell r="G267">
            <v>1.7170000000000001</v>
          </cell>
          <cell r="H267">
            <v>12.48259</v>
          </cell>
        </row>
        <row r="268">
          <cell r="A268">
            <v>78397</v>
          </cell>
          <cell r="B268" t="str">
            <v>SFS</v>
          </cell>
          <cell r="C268" t="str">
            <v>BD 16" HT 51%</v>
          </cell>
          <cell r="E268" t="str">
            <v>CHS MOZZ LMPS COMMO</v>
          </cell>
          <cell r="F268">
            <v>9</v>
          </cell>
          <cell r="G268">
            <v>1.7170000000000001</v>
          </cell>
          <cell r="H268">
            <v>15.453000000000001</v>
          </cell>
        </row>
        <row r="269">
          <cell r="A269">
            <v>78398</v>
          </cell>
          <cell r="B269" t="str">
            <v>SFS</v>
          </cell>
          <cell r="C269" t="str">
            <v>BD 16" HT 51%</v>
          </cell>
          <cell r="E269" t="str">
            <v>CHS MOZZ LMPS COMMO</v>
          </cell>
          <cell r="F269">
            <v>9</v>
          </cell>
          <cell r="G269">
            <v>1.7170000000000001</v>
          </cell>
          <cell r="H269">
            <v>15.453000000000001</v>
          </cell>
        </row>
        <row r="270">
          <cell r="A270">
            <v>78399</v>
          </cell>
          <cell r="B270" t="str">
            <v>SFS</v>
          </cell>
          <cell r="C270" t="str">
            <v>BD 16" HT 51%</v>
          </cell>
          <cell r="E270" t="str">
            <v>CHS MOZZ LMPS COMMO</v>
          </cell>
          <cell r="F270">
            <v>7.27</v>
          </cell>
          <cell r="G270">
            <v>1.7170000000000001</v>
          </cell>
          <cell r="H270">
            <v>12.48259</v>
          </cell>
        </row>
        <row r="271">
          <cell r="A271">
            <v>78418</v>
          </cell>
          <cell r="B271" t="str">
            <v>OBS</v>
          </cell>
          <cell r="C271" t="str">
            <v>SFS TNY BRCH C</v>
          </cell>
          <cell r="E271" t="str">
            <v>CHS MOZZ LMPS COMMO</v>
          </cell>
          <cell r="F271">
            <v>4.5229999999999997</v>
          </cell>
          <cell r="G271">
            <v>1.7170000000000001</v>
          </cell>
          <cell r="H271">
            <v>7.7659909999999996</v>
          </cell>
        </row>
        <row r="272">
          <cell r="A272">
            <v>78419</v>
          </cell>
          <cell r="B272" t="str">
            <v>OBS</v>
          </cell>
          <cell r="C272" t="str">
            <v>SFS TNY BRCH C</v>
          </cell>
          <cell r="E272" t="str">
            <v>CHS MOZZ LMPS COMMO</v>
          </cell>
          <cell r="F272">
            <v>2.5129999999999999</v>
          </cell>
          <cell r="G272">
            <v>1.7170000000000001</v>
          </cell>
          <cell r="H272">
            <v>4.3148210000000002</v>
          </cell>
        </row>
        <row r="273">
          <cell r="A273">
            <v>78423</v>
          </cell>
          <cell r="B273" t="str">
            <v>OBS</v>
          </cell>
          <cell r="C273" t="str">
            <v>SFS TNY GLXY C</v>
          </cell>
          <cell r="E273" t="str">
            <v>CHS MOZZ LMPS COMMO</v>
          </cell>
          <cell r="F273">
            <v>4.5229999999999997</v>
          </cell>
          <cell r="G273">
            <v>1.7170000000000001</v>
          </cell>
          <cell r="H273">
            <v>7.7659909999999996</v>
          </cell>
        </row>
        <row r="274">
          <cell r="A274">
            <v>78440</v>
          </cell>
          <cell r="B274" t="str">
            <v>OBS</v>
          </cell>
          <cell r="C274" t="str">
            <v>SFS TNY BRCH S</v>
          </cell>
          <cell r="E274" t="str">
            <v>CHS MOZZ LMPS COMMO</v>
          </cell>
          <cell r="F274">
            <v>2.9249999999999998</v>
          </cell>
          <cell r="G274">
            <v>1.7170000000000001</v>
          </cell>
          <cell r="H274">
            <v>5.0222249999999997</v>
          </cell>
        </row>
        <row r="275">
          <cell r="A275">
            <v>78454</v>
          </cell>
          <cell r="B275" t="str">
            <v>SFS</v>
          </cell>
          <cell r="C275" t="str">
            <v>TN 4X6 SMRT CH</v>
          </cell>
          <cell r="E275" t="str">
            <v>CHS MOZZ LMPS COMMO</v>
          </cell>
          <cell r="F275">
            <v>4.5</v>
          </cell>
          <cell r="G275">
            <v>1.7170000000000001</v>
          </cell>
          <cell r="H275">
            <v>7.7265000000000006</v>
          </cell>
        </row>
        <row r="276">
          <cell r="A276">
            <v>78455</v>
          </cell>
          <cell r="B276" t="str">
            <v>SFS</v>
          </cell>
          <cell r="C276" t="str">
            <v>TN 4X6 SMRT PE</v>
          </cell>
          <cell r="E276" t="str">
            <v>CHS MOZZ LMPS COMMO</v>
          </cell>
          <cell r="F276">
            <v>3.9</v>
          </cell>
          <cell r="G276">
            <v>1.7170000000000001</v>
          </cell>
          <cell r="H276">
            <v>6.6962999999999999</v>
          </cell>
        </row>
        <row r="277">
          <cell r="A277">
            <v>78456</v>
          </cell>
          <cell r="B277" t="str">
            <v>SFS</v>
          </cell>
          <cell r="C277" t="str">
            <v>TN 4X6 SMRT SA</v>
          </cell>
          <cell r="E277" t="str">
            <v>CHS MOZZ LMPS COMMO</v>
          </cell>
          <cell r="F277">
            <v>2.85</v>
          </cell>
          <cell r="G277">
            <v>1.7170000000000001</v>
          </cell>
          <cell r="H277">
            <v>4.8934500000000005</v>
          </cell>
        </row>
        <row r="278">
          <cell r="A278">
            <v>78466</v>
          </cell>
          <cell r="B278" t="str">
            <v>SFS</v>
          </cell>
          <cell r="C278" t="str">
            <v>RB 5" DD WG CH</v>
          </cell>
          <cell r="E278" t="str">
            <v>CHS MOZZ LMPS COMMO</v>
          </cell>
          <cell r="F278">
            <v>4.8</v>
          </cell>
          <cell r="G278">
            <v>1.7170000000000001</v>
          </cell>
          <cell r="H278">
            <v>8.2416</v>
          </cell>
        </row>
        <row r="279">
          <cell r="A279">
            <v>78467</v>
          </cell>
          <cell r="B279" t="str">
            <v>SFS</v>
          </cell>
          <cell r="C279" t="str">
            <v>RB 5" DD WG PE</v>
          </cell>
          <cell r="E279" t="str">
            <v>CHS MOZZ LMPS COMMO</v>
          </cell>
          <cell r="F279">
            <v>3.75</v>
          </cell>
          <cell r="G279">
            <v>1.7170000000000001</v>
          </cell>
          <cell r="H279">
            <v>6.4387500000000006</v>
          </cell>
        </row>
        <row r="280">
          <cell r="A280">
            <v>78470</v>
          </cell>
          <cell r="B280" t="str">
            <v>OBS</v>
          </cell>
          <cell r="C280" t="str">
            <v>SFS TNY GLXY S</v>
          </cell>
          <cell r="E280" t="str">
            <v>CHS MOZZ LMPS COMMO</v>
          </cell>
          <cell r="F280">
            <v>2.52</v>
          </cell>
          <cell r="G280">
            <v>1.7170000000000001</v>
          </cell>
          <cell r="H280">
            <v>4.3268399999999998</v>
          </cell>
        </row>
        <row r="281">
          <cell r="A281">
            <v>78471</v>
          </cell>
          <cell r="B281" t="str">
            <v>OBS</v>
          </cell>
          <cell r="C281" t="str">
            <v>SFS TNY GLXY S</v>
          </cell>
          <cell r="E281" t="str">
            <v>CHS MOZZ LMPS COMMO</v>
          </cell>
          <cell r="F281">
            <v>5.85</v>
          </cell>
          <cell r="G281">
            <v>1.7170000000000001</v>
          </cell>
          <cell r="H281">
            <v>10.044449999999999</v>
          </cell>
        </row>
        <row r="282">
          <cell r="A282">
            <v>78472</v>
          </cell>
          <cell r="B282" t="str">
            <v>OBS</v>
          </cell>
          <cell r="C282" t="str">
            <v>SFS TNY GLXY C</v>
          </cell>
          <cell r="E282" t="str">
            <v>CHS MOZZ LMPS COMMO</v>
          </cell>
          <cell r="F282">
            <v>4.5199999999999996</v>
          </cell>
          <cell r="G282">
            <v>1.7170000000000001</v>
          </cell>
          <cell r="H282">
            <v>7.76084</v>
          </cell>
        </row>
        <row r="283">
          <cell r="A283">
            <v>78474</v>
          </cell>
          <cell r="B283" t="str">
            <v>SFS</v>
          </cell>
          <cell r="C283" t="str">
            <v>TN GLXY CHS 10</v>
          </cell>
          <cell r="E283" t="str">
            <v>CHS MOZZ LMPS COMMO</v>
          </cell>
          <cell r="F283">
            <v>9.0500000000000007</v>
          </cell>
          <cell r="G283">
            <v>1.7170000000000001</v>
          </cell>
          <cell r="H283">
            <v>15.538850000000002</v>
          </cell>
        </row>
        <row r="284">
          <cell r="A284">
            <v>78475</v>
          </cell>
          <cell r="B284" t="str">
            <v>SFS</v>
          </cell>
          <cell r="C284" t="str">
            <v>TN GLXY CHS 10</v>
          </cell>
          <cell r="E284" t="str">
            <v>CHS MOZZ LMPS COMMO</v>
          </cell>
          <cell r="F284">
            <v>9.0500000000000007</v>
          </cell>
          <cell r="G284">
            <v>1.7170000000000001</v>
          </cell>
          <cell r="H284">
            <v>15.538850000000002</v>
          </cell>
        </row>
        <row r="285">
          <cell r="A285">
            <v>78476</v>
          </cell>
          <cell r="B285" t="str">
            <v>OBS</v>
          </cell>
          <cell r="C285" t="str">
            <v>SFS TNY GLXY P</v>
          </cell>
          <cell r="E285" t="str">
            <v>CHS MOZZ LMPS COMMO</v>
          </cell>
          <cell r="F285">
            <v>6.8</v>
          </cell>
          <cell r="G285">
            <v>1.7170000000000001</v>
          </cell>
          <cell r="H285">
            <v>11.675600000000001</v>
          </cell>
        </row>
        <row r="286">
          <cell r="A286">
            <v>78477</v>
          </cell>
          <cell r="B286" t="str">
            <v>SFS</v>
          </cell>
          <cell r="C286" t="str">
            <v>TN GLXY PEPP 1</v>
          </cell>
          <cell r="E286" t="str">
            <v>CHS MOZZ LMPS COMMO</v>
          </cell>
          <cell r="F286">
            <v>6.8</v>
          </cell>
          <cell r="G286">
            <v>1.7170000000000001</v>
          </cell>
          <cell r="H286">
            <v>11.675600000000001</v>
          </cell>
        </row>
        <row r="287">
          <cell r="A287">
            <v>78487</v>
          </cell>
          <cell r="B287" t="str">
            <v>OBS</v>
          </cell>
          <cell r="C287" t="str">
            <v>SFS TNY RAW CH</v>
          </cell>
          <cell r="E287" t="str">
            <v>CHS MOZZ LMPS COMMO</v>
          </cell>
          <cell r="F287">
            <v>4.5</v>
          </cell>
          <cell r="G287">
            <v>1.7170000000000001</v>
          </cell>
          <cell r="H287">
            <v>7.7265000000000006</v>
          </cell>
        </row>
        <row r="288">
          <cell r="A288">
            <v>78488</v>
          </cell>
          <cell r="B288" t="str">
            <v>OBS</v>
          </cell>
          <cell r="C288" t="str">
            <v>SFS TNY RAW PE</v>
          </cell>
          <cell r="E288" t="str">
            <v>CHS MOZZ LMPS COMMO</v>
          </cell>
          <cell r="F288">
            <v>3.17</v>
          </cell>
          <cell r="G288">
            <v>1.7170000000000001</v>
          </cell>
          <cell r="H288">
            <v>5.4428900000000002</v>
          </cell>
        </row>
        <row r="289">
          <cell r="A289">
            <v>78504</v>
          </cell>
          <cell r="B289" t="str">
            <v>SFS</v>
          </cell>
          <cell r="C289" t="str">
            <v>RB 6" FB CHS M</v>
          </cell>
          <cell r="E289" t="str">
            <v>CHS MOZZ LMPS COMMO</v>
          </cell>
          <cell r="F289">
            <v>7.5</v>
          </cell>
          <cell r="G289">
            <v>1.7170000000000001</v>
          </cell>
          <cell r="H289">
            <v>12.877500000000001</v>
          </cell>
        </row>
        <row r="290">
          <cell r="A290">
            <v>78505</v>
          </cell>
          <cell r="B290" t="str">
            <v>SFS</v>
          </cell>
          <cell r="C290" t="str">
            <v>RB 6" FB PEPP</v>
          </cell>
          <cell r="E290" t="str">
            <v>CHS MOZZ LMPS COMMO</v>
          </cell>
          <cell r="F290">
            <v>5.62</v>
          </cell>
          <cell r="G290">
            <v>1.7170000000000001</v>
          </cell>
          <cell r="H290">
            <v>9.64954</v>
          </cell>
        </row>
        <row r="291">
          <cell r="A291">
            <v>78506</v>
          </cell>
          <cell r="B291" t="str">
            <v>OBS</v>
          </cell>
          <cell r="C291" t="str">
            <v>SFS TNY PEPP C</v>
          </cell>
          <cell r="E291" t="str">
            <v>CHS MOZZ LMPS COMMO</v>
          </cell>
          <cell r="F291">
            <v>5.5</v>
          </cell>
          <cell r="G291">
            <v>1.7170000000000001</v>
          </cell>
          <cell r="H291">
            <v>9.4435000000000002</v>
          </cell>
        </row>
        <row r="292">
          <cell r="A292">
            <v>78508</v>
          </cell>
          <cell r="B292" t="str">
            <v>OBS</v>
          </cell>
          <cell r="C292" t="str">
            <v>SFS RB FB 6" C</v>
          </cell>
          <cell r="E292" t="str">
            <v>CHS MOZZ LMPS COMMO</v>
          </cell>
          <cell r="F292">
            <v>7.5</v>
          </cell>
          <cell r="G292">
            <v>1.7170000000000001</v>
          </cell>
          <cell r="H292">
            <v>12.877500000000001</v>
          </cell>
        </row>
        <row r="293">
          <cell r="A293">
            <v>78509</v>
          </cell>
          <cell r="B293" t="str">
            <v>OBS</v>
          </cell>
          <cell r="C293" t="str">
            <v>SFS RB FB 6" M</v>
          </cell>
          <cell r="E293" t="str">
            <v>CHS MOZZ LMPS COMMO</v>
          </cell>
          <cell r="F293">
            <v>7.5</v>
          </cell>
          <cell r="G293">
            <v>1.7170000000000001</v>
          </cell>
          <cell r="H293">
            <v>12.877500000000001</v>
          </cell>
        </row>
        <row r="294">
          <cell r="A294">
            <v>78510</v>
          </cell>
          <cell r="B294" t="str">
            <v>OBS</v>
          </cell>
          <cell r="C294" t="str">
            <v>SFS TNY SAUS C</v>
          </cell>
          <cell r="E294" t="str">
            <v>CHS MOZZ LMPS COMMO</v>
          </cell>
          <cell r="F294">
            <v>7.45</v>
          </cell>
          <cell r="G294">
            <v>1.7170000000000001</v>
          </cell>
          <cell r="H294">
            <v>12.791650000000001</v>
          </cell>
        </row>
        <row r="295">
          <cell r="A295">
            <v>78511</v>
          </cell>
          <cell r="B295" t="str">
            <v>SFS</v>
          </cell>
          <cell r="C295" t="str">
            <v>RB 6" FB CHS 5</v>
          </cell>
          <cell r="E295" t="str">
            <v>CHS MOZZ LMPS COMMO</v>
          </cell>
          <cell r="F295">
            <v>3.75</v>
          </cell>
          <cell r="G295">
            <v>1.7170000000000001</v>
          </cell>
          <cell r="H295">
            <v>6.4387500000000006</v>
          </cell>
        </row>
        <row r="296">
          <cell r="A296">
            <v>78512</v>
          </cell>
          <cell r="B296" t="str">
            <v>OBS</v>
          </cell>
          <cell r="C296" t="str">
            <v>SFS RB FB 6" P</v>
          </cell>
          <cell r="E296" t="str">
            <v>CHS MOZZ LMPS COMMO</v>
          </cell>
          <cell r="F296">
            <v>3</v>
          </cell>
          <cell r="G296">
            <v>1.7170000000000001</v>
          </cell>
          <cell r="H296">
            <v>5.1509999999999998</v>
          </cell>
        </row>
        <row r="297">
          <cell r="A297">
            <v>78513</v>
          </cell>
          <cell r="B297" t="str">
            <v>OBS</v>
          </cell>
          <cell r="C297" t="str">
            <v>SFS RB FB 6" S</v>
          </cell>
          <cell r="E297" t="str">
            <v>CHS MOZZ LMPS COMMO</v>
          </cell>
          <cell r="F297">
            <v>2.33</v>
          </cell>
          <cell r="G297">
            <v>1.7170000000000001</v>
          </cell>
          <cell r="H297">
            <v>4.00061</v>
          </cell>
        </row>
        <row r="298">
          <cell r="A298">
            <v>78514</v>
          </cell>
          <cell r="B298" t="str">
            <v>OBS</v>
          </cell>
          <cell r="C298" t="str">
            <v>SFS RB FB 6" M</v>
          </cell>
          <cell r="E298" t="str">
            <v>CHS MOZZ LMPS COMMO</v>
          </cell>
          <cell r="F298">
            <v>2.48</v>
          </cell>
          <cell r="G298">
            <v>1.7170000000000001</v>
          </cell>
          <cell r="H298">
            <v>4.2581600000000002</v>
          </cell>
        </row>
        <row r="299">
          <cell r="A299">
            <v>78516</v>
          </cell>
          <cell r="B299" t="str">
            <v>SFS</v>
          </cell>
          <cell r="C299" t="str">
            <v>TN 6" FB MULTI</v>
          </cell>
          <cell r="E299" t="str">
            <v>CHS MOZZ LMPS COMMO</v>
          </cell>
          <cell r="F299">
            <v>3.65</v>
          </cell>
          <cell r="G299">
            <v>1.7170000000000001</v>
          </cell>
          <cell r="H299">
            <v>6.2670500000000002</v>
          </cell>
        </row>
        <row r="300">
          <cell r="A300">
            <v>78517</v>
          </cell>
          <cell r="B300" t="str">
            <v>OBS</v>
          </cell>
          <cell r="C300" t="str">
            <v>SFS RB FB 8" C</v>
          </cell>
          <cell r="E300" t="str">
            <v>CHS MOZZ LMPS COMMO</v>
          </cell>
          <cell r="F300">
            <v>3.75</v>
          </cell>
          <cell r="G300">
            <v>1.7170000000000001</v>
          </cell>
          <cell r="H300">
            <v>6.4387500000000006</v>
          </cell>
        </row>
        <row r="301">
          <cell r="A301">
            <v>78518</v>
          </cell>
          <cell r="B301" t="str">
            <v>OBS</v>
          </cell>
          <cell r="C301" t="str">
            <v>SFS RB 8" FB P</v>
          </cell>
          <cell r="E301" t="str">
            <v>CHS MOZZ LMPS COMMO</v>
          </cell>
          <cell r="F301">
            <v>5.56</v>
          </cell>
          <cell r="G301">
            <v>1.7170000000000001</v>
          </cell>
          <cell r="H301">
            <v>9.5465199999999992</v>
          </cell>
        </row>
        <row r="302">
          <cell r="A302">
            <v>78525</v>
          </cell>
          <cell r="B302" t="str">
            <v>SFS</v>
          </cell>
          <cell r="C302" t="str">
            <v>RB 8" FB CHS 5</v>
          </cell>
          <cell r="E302" t="str">
            <v>CHS MOZZ LMPS COMMO</v>
          </cell>
          <cell r="F302">
            <v>4.5</v>
          </cell>
          <cell r="G302">
            <v>1.7170000000000001</v>
          </cell>
          <cell r="H302">
            <v>7.7265000000000006</v>
          </cell>
        </row>
        <row r="303">
          <cell r="A303">
            <v>78530</v>
          </cell>
          <cell r="B303" t="str">
            <v>OBS</v>
          </cell>
          <cell r="C303" t="str">
            <v>SFS TNY 5" BAC</v>
          </cell>
          <cell r="E303" t="str">
            <v>CHS MOZZ LMPS COMMO</v>
          </cell>
          <cell r="F303">
            <v>1.0129999999999999</v>
          </cell>
          <cell r="G303">
            <v>1.7170000000000001</v>
          </cell>
          <cell r="H303">
            <v>1.7393209999999999</v>
          </cell>
        </row>
        <row r="304">
          <cell r="A304">
            <v>78531</v>
          </cell>
          <cell r="B304" t="str">
            <v>SFS</v>
          </cell>
          <cell r="C304" t="str">
            <v>BD 16" HRVST C</v>
          </cell>
          <cell r="E304" t="str">
            <v>CHS MOZZ LMPS COMMO</v>
          </cell>
          <cell r="F304">
            <v>6.19</v>
          </cell>
          <cell r="G304">
            <v>1.7170000000000001</v>
          </cell>
          <cell r="H304">
            <v>10.628230000000002</v>
          </cell>
        </row>
        <row r="305">
          <cell r="A305">
            <v>78532</v>
          </cell>
          <cell r="B305" t="str">
            <v>SFS</v>
          </cell>
          <cell r="C305" t="str">
            <v>TN 5" BAC SCRA</v>
          </cell>
          <cell r="E305" t="str">
            <v>CHS MOZZ LMPS COMMO</v>
          </cell>
          <cell r="F305">
            <v>0.45</v>
          </cell>
          <cell r="G305">
            <v>1.7170000000000001</v>
          </cell>
          <cell r="H305">
            <v>0.77265000000000006</v>
          </cell>
        </row>
        <row r="306">
          <cell r="A306">
            <v>78533</v>
          </cell>
          <cell r="B306" t="str">
            <v>OBS</v>
          </cell>
          <cell r="C306" t="str">
            <v>SFS BD 16" HRV</v>
          </cell>
          <cell r="E306" t="str">
            <v>CHS MOZZ LMPS COMMO</v>
          </cell>
          <cell r="F306">
            <v>4.08</v>
          </cell>
          <cell r="G306">
            <v>1.7170000000000001</v>
          </cell>
          <cell r="H306">
            <v>7.0053600000000005</v>
          </cell>
        </row>
        <row r="307">
          <cell r="A307">
            <v>78534</v>
          </cell>
          <cell r="B307" t="str">
            <v>OBS</v>
          </cell>
          <cell r="C307" t="str">
            <v>SFS BEEF FIEST</v>
          </cell>
          <cell r="E307" t="str">
            <v>CHS MOZZ LMPS COMMO</v>
          </cell>
          <cell r="F307">
            <v>3.57</v>
          </cell>
          <cell r="G307">
            <v>1.7170000000000001</v>
          </cell>
          <cell r="H307">
            <v>6.1296900000000001</v>
          </cell>
        </row>
        <row r="308">
          <cell r="A308">
            <v>78540</v>
          </cell>
          <cell r="B308" t="str">
            <v>OBS</v>
          </cell>
          <cell r="C308" t="str">
            <v>SFS LA GLXY CH</v>
          </cell>
          <cell r="E308" t="str">
            <v>CHS MOZZ LMPS COMMO</v>
          </cell>
          <cell r="F308">
            <v>6.84</v>
          </cell>
          <cell r="G308">
            <v>1.7170000000000001</v>
          </cell>
          <cell r="H308">
            <v>11.74428</v>
          </cell>
        </row>
        <row r="309">
          <cell r="A309">
            <v>78541</v>
          </cell>
          <cell r="B309" t="str">
            <v>OBS</v>
          </cell>
          <cell r="C309" t="str">
            <v>SFS LA GLXY PE</v>
          </cell>
          <cell r="E309" t="str">
            <v>CHS MOZZ LMPS COMMO</v>
          </cell>
          <cell r="F309">
            <v>5.09</v>
          </cell>
          <cell r="G309">
            <v>1.7170000000000001</v>
          </cell>
          <cell r="H309">
            <v>8.7395300000000002</v>
          </cell>
        </row>
        <row r="310">
          <cell r="A310">
            <v>78542</v>
          </cell>
          <cell r="B310" t="str">
            <v>SFS</v>
          </cell>
          <cell r="C310" t="str">
            <v>TN GLXY SMRT C</v>
          </cell>
          <cell r="E310" t="str">
            <v>CHS MOZZ LMPS COMMO</v>
          </cell>
          <cell r="F310">
            <v>3.38</v>
          </cell>
          <cell r="G310">
            <v>1.7170000000000001</v>
          </cell>
          <cell r="H310">
            <v>5.8034600000000003</v>
          </cell>
        </row>
        <row r="311">
          <cell r="A311">
            <v>78543</v>
          </cell>
          <cell r="B311" t="str">
            <v>SFS</v>
          </cell>
          <cell r="C311" t="str">
            <v>TN GLXY SMRT C</v>
          </cell>
          <cell r="E311" t="str">
            <v>CHS MOZZ LMPS COMMO</v>
          </cell>
          <cell r="F311">
            <v>3.38</v>
          </cell>
          <cell r="G311">
            <v>1.7170000000000001</v>
          </cell>
          <cell r="H311">
            <v>5.8034600000000003</v>
          </cell>
        </row>
        <row r="312">
          <cell r="A312">
            <v>78544</v>
          </cell>
          <cell r="B312" t="str">
            <v>SFS</v>
          </cell>
          <cell r="C312" t="str">
            <v>TN GLXY SMRT P</v>
          </cell>
          <cell r="E312" t="str">
            <v>CHS MOZZ LMPS COMMO</v>
          </cell>
          <cell r="F312">
            <v>2.52</v>
          </cell>
          <cell r="G312">
            <v>1.7170000000000001</v>
          </cell>
          <cell r="H312">
            <v>4.3268399999999998</v>
          </cell>
        </row>
        <row r="313">
          <cell r="A313">
            <v>78545</v>
          </cell>
          <cell r="B313" t="str">
            <v>SFS</v>
          </cell>
          <cell r="C313" t="str">
            <v>TN GLXY SMRT P</v>
          </cell>
          <cell r="E313" t="str">
            <v>CHS MOZZ LMPS COMMO</v>
          </cell>
          <cell r="F313">
            <v>2.52</v>
          </cell>
          <cell r="G313">
            <v>1.7170000000000001</v>
          </cell>
          <cell r="H313">
            <v>4.3268399999999998</v>
          </cell>
        </row>
        <row r="314">
          <cell r="A314">
            <v>78546</v>
          </cell>
          <cell r="B314" t="str">
            <v>OBS</v>
          </cell>
          <cell r="C314" t="str">
            <v>SFS TNY 5" SMA</v>
          </cell>
          <cell r="E314" t="str">
            <v>CHS MOZZ LMPS COMMO</v>
          </cell>
          <cell r="F314">
            <v>1.43</v>
          </cell>
          <cell r="G314">
            <v>1.7170000000000001</v>
          </cell>
          <cell r="H314">
            <v>2.4553099999999999</v>
          </cell>
        </row>
        <row r="315">
          <cell r="A315">
            <v>78547</v>
          </cell>
          <cell r="B315" t="str">
            <v>OBS</v>
          </cell>
          <cell r="C315" t="str">
            <v>SFS TNY 5" SMA</v>
          </cell>
          <cell r="E315" t="str">
            <v>CHS MOZZ LMPS COMMO</v>
          </cell>
          <cell r="F315">
            <v>1.88</v>
          </cell>
          <cell r="G315">
            <v>1.7170000000000001</v>
          </cell>
          <cell r="H315">
            <v>3.2279599999999999</v>
          </cell>
        </row>
        <row r="316">
          <cell r="A316">
            <v>78550</v>
          </cell>
          <cell r="B316" t="str">
            <v>OBS</v>
          </cell>
          <cell r="C316" t="str">
            <v>SFS TNY SEW CH</v>
          </cell>
          <cell r="E316" t="str">
            <v>CHS MOZZ LMPS COMMO</v>
          </cell>
          <cell r="F316">
            <v>5</v>
          </cell>
          <cell r="G316">
            <v>1.7170000000000001</v>
          </cell>
          <cell r="H316">
            <v>8.5850000000000009</v>
          </cell>
        </row>
        <row r="317">
          <cell r="A317">
            <v>78551</v>
          </cell>
          <cell r="B317" t="str">
            <v>OBS</v>
          </cell>
          <cell r="C317" t="str">
            <v>SFS TNY SEW PE</v>
          </cell>
          <cell r="E317" t="str">
            <v>CHS MOZZ LMPS COMMO</v>
          </cell>
          <cell r="F317">
            <v>4.25</v>
          </cell>
          <cell r="G317">
            <v>1.7170000000000001</v>
          </cell>
          <cell r="H317">
            <v>7.29725</v>
          </cell>
        </row>
        <row r="318">
          <cell r="A318">
            <v>78552</v>
          </cell>
          <cell r="B318" t="str">
            <v>OBS</v>
          </cell>
          <cell r="C318" t="str">
            <v>SFS TNY SEW SA</v>
          </cell>
          <cell r="E318" t="str">
            <v>CHS MOZZ LMPS COMMO</v>
          </cell>
          <cell r="F318">
            <v>3.73</v>
          </cell>
          <cell r="G318">
            <v>1.7170000000000001</v>
          </cell>
          <cell r="H318">
            <v>6.4044100000000004</v>
          </cell>
        </row>
        <row r="319">
          <cell r="A319">
            <v>78553</v>
          </cell>
          <cell r="B319" t="str">
            <v>OBS</v>
          </cell>
          <cell r="C319" t="str">
            <v>SFS TNY SEW CH</v>
          </cell>
          <cell r="E319" t="str">
            <v>CHS MOZZ LMPS COMMO</v>
          </cell>
          <cell r="F319">
            <v>10</v>
          </cell>
          <cell r="G319">
            <v>1.7170000000000001</v>
          </cell>
          <cell r="H319">
            <v>17.170000000000002</v>
          </cell>
        </row>
        <row r="320">
          <cell r="A320">
            <v>78564</v>
          </cell>
          <cell r="B320" t="str">
            <v>OBS</v>
          </cell>
          <cell r="C320" t="str">
            <v>SFS TNY SMART</v>
          </cell>
          <cell r="E320" t="str">
            <v>CHS MOZZ LMPS COMMO</v>
          </cell>
          <cell r="F320">
            <v>2.85</v>
          </cell>
          <cell r="G320">
            <v>1.7170000000000001</v>
          </cell>
          <cell r="H320">
            <v>4.8934500000000005</v>
          </cell>
        </row>
        <row r="321">
          <cell r="A321">
            <v>78565</v>
          </cell>
          <cell r="B321" t="str">
            <v>OBS</v>
          </cell>
          <cell r="C321" t="str">
            <v>SFS TNY SMART</v>
          </cell>
          <cell r="E321" t="str">
            <v>CHS MOZZ LMPS COMMO</v>
          </cell>
          <cell r="F321">
            <v>3.9</v>
          </cell>
          <cell r="G321">
            <v>1.7170000000000001</v>
          </cell>
          <cell r="H321">
            <v>6.6962999999999999</v>
          </cell>
        </row>
        <row r="322">
          <cell r="A322">
            <v>78566</v>
          </cell>
          <cell r="B322" t="str">
            <v>OBS</v>
          </cell>
          <cell r="C322" t="str">
            <v>SFS TNY SMART</v>
          </cell>
          <cell r="E322" t="str">
            <v>CHS MOZZ LMPS COMMO</v>
          </cell>
          <cell r="F322">
            <v>2.85</v>
          </cell>
          <cell r="G322">
            <v>1.7170000000000001</v>
          </cell>
          <cell r="H322">
            <v>4.8934500000000005</v>
          </cell>
        </row>
        <row r="323">
          <cell r="A323">
            <v>78567</v>
          </cell>
          <cell r="B323" t="str">
            <v>OBS</v>
          </cell>
          <cell r="C323" t="str">
            <v>SFS TNY 4X6 CO</v>
          </cell>
          <cell r="E323" t="str">
            <v>CHS MOZZ LMPS COMMO</v>
          </cell>
          <cell r="F323">
            <v>10.199999999999999</v>
          </cell>
          <cell r="G323">
            <v>1.7170000000000001</v>
          </cell>
          <cell r="H323">
            <v>17.513400000000001</v>
          </cell>
        </row>
        <row r="324">
          <cell r="A324">
            <v>78568</v>
          </cell>
          <cell r="B324" t="str">
            <v>OBS</v>
          </cell>
          <cell r="C324" t="str">
            <v>SFS TNY 4X6 PE</v>
          </cell>
          <cell r="E324" t="str">
            <v>CHS MOZZ LMPS COMMO</v>
          </cell>
          <cell r="F324">
            <v>10.5</v>
          </cell>
          <cell r="G324">
            <v>1.7170000000000001</v>
          </cell>
          <cell r="H324">
            <v>18.028500000000001</v>
          </cell>
        </row>
        <row r="325">
          <cell r="A325">
            <v>78569</v>
          </cell>
          <cell r="B325" t="str">
            <v>OBS</v>
          </cell>
          <cell r="C325" t="str">
            <v>SFS TNY 4X6 SA</v>
          </cell>
          <cell r="E325" t="str">
            <v>CHS MOZZ LMPS COMMO</v>
          </cell>
          <cell r="F325">
            <v>9.5399999999999991</v>
          </cell>
          <cell r="G325">
            <v>1.7170000000000001</v>
          </cell>
          <cell r="H325">
            <v>16.380179999999999</v>
          </cell>
        </row>
        <row r="326">
          <cell r="A326">
            <v>78572</v>
          </cell>
          <cell r="B326" t="str">
            <v>OBS</v>
          </cell>
          <cell r="C326" t="str">
            <v>SFS TNY RAW PE</v>
          </cell>
          <cell r="E326" t="str">
            <v>CHS MOZZ LMPS COMMO</v>
          </cell>
          <cell r="F326">
            <v>9.36</v>
          </cell>
          <cell r="G326">
            <v>1.7170000000000001</v>
          </cell>
          <cell r="H326">
            <v>16.071120000000001</v>
          </cell>
        </row>
        <row r="327">
          <cell r="A327">
            <v>78573</v>
          </cell>
          <cell r="B327" t="str">
            <v>OBS</v>
          </cell>
          <cell r="C327" t="str">
            <v>SFS TNY RAW SA</v>
          </cell>
          <cell r="E327" t="str">
            <v>CHS MOZZ LMPS COMMO</v>
          </cell>
          <cell r="F327">
            <v>9.36</v>
          </cell>
          <cell r="G327">
            <v>1.7170000000000001</v>
          </cell>
          <cell r="H327">
            <v>16.071120000000001</v>
          </cell>
        </row>
        <row r="328">
          <cell r="A328">
            <v>78583</v>
          </cell>
          <cell r="B328" t="str">
            <v>OBS</v>
          </cell>
          <cell r="C328" t="str">
            <v>SFS RB 5" CHEE</v>
          </cell>
          <cell r="E328" t="str">
            <v>CHS MOZZ LMPS COMMO</v>
          </cell>
          <cell r="F328">
            <v>7.54</v>
          </cell>
          <cell r="G328">
            <v>1.7170000000000001</v>
          </cell>
          <cell r="H328">
            <v>12.94618</v>
          </cell>
        </row>
        <row r="329">
          <cell r="A329">
            <v>78584</v>
          </cell>
          <cell r="B329" t="str">
            <v>SFS</v>
          </cell>
          <cell r="C329" t="str">
            <v>RB 5" CHS 100%</v>
          </cell>
          <cell r="E329" t="str">
            <v>CHS MOZZ LMPS COMMO</v>
          </cell>
          <cell r="F329">
            <v>7.5</v>
          </cell>
          <cell r="G329">
            <v>1.7170000000000001</v>
          </cell>
          <cell r="H329">
            <v>12.877500000000001</v>
          </cell>
        </row>
        <row r="330">
          <cell r="A330">
            <v>78585</v>
          </cell>
          <cell r="B330" t="str">
            <v>SFS</v>
          </cell>
          <cell r="C330" t="str">
            <v>RB 5" PEPP 100</v>
          </cell>
          <cell r="E330" t="str">
            <v>CHS MOZZ LMPS COMMO</v>
          </cell>
          <cell r="F330">
            <v>6.11</v>
          </cell>
          <cell r="G330">
            <v>1.7170000000000001</v>
          </cell>
          <cell r="H330">
            <v>10.490870000000001</v>
          </cell>
        </row>
        <row r="331">
          <cell r="A331">
            <v>78586</v>
          </cell>
          <cell r="B331" t="str">
            <v>OBS</v>
          </cell>
          <cell r="C331" t="str">
            <v>SFS TNY 5" SMA</v>
          </cell>
          <cell r="E331" t="str">
            <v>CHS MOZZ LMPS COMMO</v>
          </cell>
          <cell r="F331">
            <v>1.88</v>
          </cell>
          <cell r="G331">
            <v>1.7170000000000001</v>
          </cell>
          <cell r="H331">
            <v>3.2279599999999999</v>
          </cell>
        </row>
        <row r="332">
          <cell r="A332">
            <v>78587</v>
          </cell>
          <cell r="B332" t="str">
            <v>OBS</v>
          </cell>
          <cell r="C332" t="str">
            <v>SFS TNY 5" SMA</v>
          </cell>
          <cell r="E332" t="str">
            <v>CHS MOZZ LMPS COMMO</v>
          </cell>
          <cell r="F332">
            <v>4.88</v>
          </cell>
          <cell r="G332">
            <v>1.7170000000000001</v>
          </cell>
          <cell r="H332">
            <v>8.3789600000000011</v>
          </cell>
        </row>
        <row r="333">
          <cell r="A333">
            <v>78589</v>
          </cell>
          <cell r="B333" t="str">
            <v>SFS</v>
          </cell>
          <cell r="C333" t="str">
            <v>TN 5" PEPP 50/</v>
          </cell>
          <cell r="E333" t="str">
            <v>CHS MOZZ LMPS COMMO</v>
          </cell>
          <cell r="F333">
            <v>1.86</v>
          </cell>
          <cell r="G333">
            <v>1.7170000000000001</v>
          </cell>
          <cell r="H333">
            <v>3.1936200000000001</v>
          </cell>
        </row>
        <row r="334">
          <cell r="A334">
            <v>78590</v>
          </cell>
          <cell r="B334" t="str">
            <v>OBS</v>
          </cell>
          <cell r="C334" t="str">
            <v>SFS TNY 5" PEP</v>
          </cell>
          <cell r="E334" t="str">
            <v>CHS MOZZ LMPS COMMO</v>
          </cell>
          <cell r="F334">
            <v>6.11</v>
          </cell>
          <cell r="G334">
            <v>1.7170000000000001</v>
          </cell>
          <cell r="H334">
            <v>10.490870000000001</v>
          </cell>
        </row>
        <row r="335">
          <cell r="A335">
            <v>78591</v>
          </cell>
          <cell r="B335" t="str">
            <v>OBS</v>
          </cell>
          <cell r="C335" t="str">
            <v>SFS TNY 5"SMAR</v>
          </cell>
          <cell r="E335" t="str">
            <v>CHS MOZZ LMPS COMMO</v>
          </cell>
          <cell r="F335">
            <v>1.43</v>
          </cell>
          <cell r="G335">
            <v>1.7170000000000001</v>
          </cell>
          <cell r="H335">
            <v>2.4553099999999999</v>
          </cell>
        </row>
        <row r="336">
          <cell r="A336">
            <v>78592</v>
          </cell>
          <cell r="B336" t="str">
            <v>OBS</v>
          </cell>
          <cell r="C336" t="str">
            <v>SFS RB 6.25" P</v>
          </cell>
          <cell r="E336" t="str">
            <v>CHS MOZZ LMPS COMMO</v>
          </cell>
          <cell r="F336">
            <v>4.8</v>
          </cell>
          <cell r="G336">
            <v>1.7170000000000001</v>
          </cell>
          <cell r="H336">
            <v>8.2416</v>
          </cell>
        </row>
        <row r="337">
          <cell r="A337">
            <v>78594</v>
          </cell>
          <cell r="B337" t="str">
            <v>OBS</v>
          </cell>
          <cell r="C337" t="str">
            <v>SFS RB 11" SLI</v>
          </cell>
          <cell r="E337" t="str">
            <v>CHS MOZZ LMPS COMMO</v>
          </cell>
          <cell r="F337">
            <v>3.28</v>
          </cell>
          <cell r="G337">
            <v>1.7170000000000001</v>
          </cell>
          <cell r="H337">
            <v>5.6317599999999999</v>
          </cell>
        </row>
        <row r="338">
          <cell r="A338">
            <v>78598</v>
          </cell>
          <cell r="B338" t="str">
            <v>OBS</v>
          </cell>
          <cell r="C338" t="str">
            <v>SFS RB 11" SLC</v>
          </cell>
          <cell r="E338" t="str">
            <v>CHS MOZZ LMPS COMMO</v>
          </cell>
          <cell r="F338">
            <v>2.16</v>
          </cell>
          <cell r="G338">
            <v>1.7170000000000001</v>
          </cell>
          <cell r="H338">
            <v>3.7087200000000005</v>
          </cell>
        </row>
        <row r="339">
          <cell r="A339">
            <v>78600</v>
          </cell>
          <cell r="B339" t="str">
            <v>OBS</v>
          </cell>
          <cell r="C339" t="str">
            <v>SFS RB 14" RND</v>
          </cell>
          <cell r="E339" t="str">
            <v>CHS MOZZ LMPS COMMO</v>
          </cell>
          <cell r="F339">
            <v>8</v>
          </cell>
          <cell r="G339">
            <v>1.7170000000000001</v>
          </cell>
          <cell r="H339">
            <v>13.736000000000001</v>
          </cell>
        </row>
        <row r="340">
          <cell r="A340">
            <v>78617</v>
          </cell>
          <cell r="B340" t="str">
            <v>OBS</v>
          </cell>
          <cell r="C340" t="str">
            <v>SFS 4" ROUND C</v>
          </cell>
          <cell r="E340" t="str">
            <v>CHS MOZZ LMPS COMMO</v>
          </cell>
          <cell r="F340">
            <v>3.375</v>
          </cell>
          <cell r="G340">
            <v>1.7170000000000001</v>
          </cell>
          <cell r="H340">
            <v>5.7948750000000002</v>
          </cell>
        </row>
        <row r="341">
          <cell r="A341">
            <v>78621</v>
          </cell>
          <cell r="B341" t="str">
            <v>OBS</v>
          </cell>
          <cell r="C341" t="str">
            <v>SFS RB FB 6" 1</v>
          </cell>
          <cell r="E341" t="str">
            <v>CHS MOZZ LMPS COMMO</v>
          </cell>
          <cell r="F341">
            <v>5</v>
          </cell>
          <cell r="G341">
            <v>1.7170000000000001</v>
          </cell>
          <cell r="H341">
            <v>8.5850000000000009</v>
          </cell>
        </row>
        <row r="342">
          <cell r="A342">
            <v>78622</v>
          </cell>
          <cell r="B342" t="str">
            <v>SFS</v>
          </cell>
          <cell r="C342" t="str">
            <v>TN 6" FB SMRT</v>
          </cell>
          <cell r="E342" t="str">
            <v>CHS MOZZ LMPS COMMO</v>
          </cell>
          <cell r="F342">
            <v>3.13</v>
          </cell>
          <cell r="G342">
            <v>1.7170000000000001</v>
          </cell>
          <cell r="H342">
            <v>5.3742099999999997</v>
          </cell>
        </row>
        <row r="343">
          <cell r="A343">
            <v>78623</v>
          </cell>
          <cell r="B343" t="str">
            <v>SFS</v>
          </cell>
          <cell r="C343" t="str">
            <v>TN 6" FB SMRT</v>
          </cell>
          <cell r="E343" t="str">
            <v>CHS MOZZ LMPS COMMO</v>
          </cell>
          <cell r="F343">
            <v>2.29</v>
          </cell>
          <cell r="G343">
            <v>1.7170000000000001</v>
          </cell>
          <cell r="H343">
            <v>3.9319300000000004</v>
          </cell>
        </row>
        <row r="344">
          <cell r="A344">
            <v>78624</v>
          </cell>
          <cell r="B344" t="str">
            <v>SFS</v>
          </cell>
          <cell r="C344" t="str">
            <v>TN 6" FB SMRT</v>
          </cell>
          <cell r="E344" t="str">
            <v>CHS MOZZ LMPS COMMO</v>
          </cell>
          <cell r="F344">
            <v>1.82</v>
          </cell>
          <cell r="G344">
            <v>1.7170000000000001</v>
          </cell>
          <cell r="H344">
            <v>3.1249400000000001</v>
          </cell>
        </row>
        <row r="345">
          <cell r="A345">
            <v>78626</v>
          </cell>
          <cell r="B345" t="str">
            <v>SFS</v>
          </cell>
          <cell r="C345" t="str">
            <v>RB 6" FB PEPP</v>
          </cell>
          <cell r="E345" t="str">
            <v>CHS MOZZ LMPS COMMO</v>
          </cell>
          <cell r="F345">
            <v>5.62</v>
          </cell>
          <cell r="G345">
            <v>1.7170000000000001</v>
          </cell>
          <cell r="H345">
            <v>9.64954</v>
          </cell>
        </row>
        <row r="346">
          <cell r="A346">
            <v>78628</v>
          </cell>
          <cell r="B346" t="str">
            <v>OBS</v>
          </cell>
          <cell r="C346" t="str">
            <v>SFS RB FB 6" M</v>
          </cell>
          <cell r="E346" t="str">
            <v>CHS MOZZ LMPS COMMO</v>
          </cell>
          <cell r="F346">
            <v>2.48</v>
          </cell>
          <cell r="G346">
            <v>1.7170000000000001</v>
          </cell>
          <cell r="H346">
            <v>4.2581600000000002</v>
          </cell>
        </row>
        <row r="347">
          <cell r="A347">
            <v>78629</v>
          </cell>
          <cell r="B347" t="str">
            <v>OBS</v>
          </cell>
          <cell r="C347" t="str">
            <v>SFS RB FB 6" P</v>
          </cell>
          <cell r="E347" t="str">
            <v>CHS MOZZ LMPS COMMO</v>
          </cell>
          <cell r="F347">
            <v>3</v>
          </cell>
          <cell r="G347">
            <v>1.7170000000000001</v>
          </cell>
          <cell r="H347">
            <v>5.1509999999999998</v>
          </cell>
        </row>
        <row r="348">
          <cell r="A348">
            <v>78630</v>
          </cell>
          <cell r="B348" t="str">
            <v>OBS</v>
          </cell>
          <cell r="C348" t="str">
            <v>SFS RB FRESH B</v>
          </cell>
          <cell r="E348" t="str">
            <v>CHS MOZZ LMPS COMMO</v>
          </cell>
          <cell r="F348">
            <v>5.85</v>
          </cell>
          <cell r="G348">
            <v>1.7170000000000001</v>
          </cell>
          <cell r="H348">
            <v>10.044449999999999</v>
          </cell>
        </row>
        <row r="349">
          <cell r="A349">
            <v>78631</v>
          </cell>
          <cell r="B349" t="str">
            <v>OBS</v>
          </cell>
          <cell r="C349" t="str">
            <v>SFS RB FRESH B</v>
          </cell>
          <cell r="E349" t="str">
            <v>CHS MOZZ LMPS COMMO</v>
          </cell>
          <cell r="F349">
            <v>4.5</v>
          </cell>
          <cell r="G349">
            <v>1.7170000000000001</v>
          </cell>
          <cell r="H349">
            <v>7.7265000000000006</v>
          </cell>
        </row>
        <row r="350">
          <cell r="A350">
            <v>78632</v>
          </cell>
          <cell r="B350" t="str">
            <v>OBS</v>
          </cell>
          <cell r="C350" t="str">
            <v>SFS RB FRESH B</v>
          </cell>
          <cell r="E350" t="str">
            <v>CHS MOZZ LMPS COMMO</v>
          </cell>
          <cell r="F350">
            <v>5.85</v>
          </cell>
          <cell r="G350">
            <v>1.7170000000000001</v>
          </cell>
          <cell r="H350">
            <v>10.044449999999999</v>
          </cell>
        </row>
        <row r="351">
          <cell r="A351">
            <v>78635</v>
          </cell>
          <cell r="B351" t="str">
            <v>OBS</v>
          </cell>
          <cell r="C351" t="str">
            <v>SFS RB 5" CHEE</v>
          </cell>
          <cell r="E351" t="str">
            <v>CHS MOZZ LMPS COMMO</v>
          </cell>
          <cell r="F351">
            <v>5.03</v>
          </cell>
          <cell r="G351">
            <v>1.7170000000000001</v>
          </cell>
          <cell r="H351">
            <v>8.6365100000000012</v>
          </cell>
        </row>
        <row r="352">
          <cell r="A352">
            <v>78637</v>
          </cell>
          <cell r="B352" t="str">
            <v>SMP</v>
          </cell>
          <cell r="C352" t="str">
            <v>L SFS BD 16" PR</v>
          </cell>
          <cell r="E352" t="str">
            <v>CHS MOZZ LMPS COMMO</v>
          </cell>
          <cell r="F352">
            <v>8.4700000000000006</v>
          </cell>
          <cell r="G352">
            <v>1.7170000000000001</v>
          </cell>
          <cell r="H352">
            <v>14.542990000000001</v>
          </cell>
        </row>
        <row r="353">
          <cell r="A353">
            <v>78642</v>
          </cell>
          <cell r="B353" t="str">
            <v>SFS</v>
          </cell>
          <cell r="C353" t="str">
            <v>TN 5" PEPP 50/</v>
          </cell>
          <cell r="E353" t="str">
            <v>CHS MOZZ LMPS COMMO</v>
          </cell>
          <cell r="F353">
            <v>2.7</v>
          </cell>
          <cell r="G353">
            <v>1.7170000000000001</v>
          </cell>
          <cell r="H353">
            <v>4.6359000000000004</v>
          </cell>
        </row>
        <row r="354">
          <cell r="A354">
            <v>78643</v>
          </cell>
          <cell r="B354" t="str">
            <v>SFS</v>
          </cell>
          <cell r="C354" t="str">
            <v>TN 4X6 S/C WG</v>
          </cell>
          <cell r="E354" t="str">
            <v>CHS MOZZ LMPS COMMO</v>
          </cell>
          <cell r="F354">
            <v>7.2</v>
          </cell>
          <cell r="G354">
            <v>1.7170000000000001</v>
          </cell>
          <cell r="H354">
            <v>12.362400000000001</v>
          </cell>
        </row>
        <row r="355">
          <cell r="A355">
            <v>78644</v>
          </cell>
          <cell r="B355" t="str">
            <v>SFS</v>
          </cell>
          <cell r="C355" t="str">
            <v>TN 4X6 S/C WG</v>
          </cell>
          <cell r="E355" t="str">
            <v>CHS MOZZ LMPS COMMO</v>
          </cell>
          <cell r="F355">
            <v>6.69</v>
          </cell>
          <cell r="G355">
            <v>1.7170000000000001</v>
          </cell>
          <cell r="H355">
            <v>11.486730000000001</v>
          </cell>
        </row>
        <row r="356">
          <cell r="A356">
            <v>78645</v>
          </cell>
          <cell r="B356" t="str">
            <v>OBS</v>
          </cell>
          <cell r="C356" t="str">
            <v>SMPL SFS TN 4X</v>
          </cell>
          <cell r="E356" t="str">
            <v>CHS MOZZ LMPS COMMO</v>
          </cell>
          <cell r="F356">
            <v>12.02</v>
          </cell>
          <cell r="G356">
            <v>1.7170000000000001</v>
          </cell>
          <cell r="H356">
            <v>20.638339999999999</v>
          </cell>
        </row>
        <row r="357">
          <cell r="A357">
            <v>78646</v>
          </cell>
          <cell r="B357" t="str">
            <v>OBS</v>
          </cell>
          <cell r="C357" t="str">
            <v>SMPL SFS TN 4X</v>
          </cell>
          <cell r="E357" t="str">
            <v>CHS MOZZ LMPS COMMO</v>
          </cell>
          <cell r="F357">
            <v>10.94</v>
          </cell>
          <cell r="G357">
            <v>1.7170000000000001</v>
          </cell>
          <cell r="H357">
            <v>18.78398</v>
          </cell>
        </row>
        <row r="358">
          <cell r="A358">
            <v>78647</v>
          </cell>
          <cell r="B358" t="str">
            <v>SFS</v>
          </cell>
          <cell r="C358" t="str">
            <v>TN 7" S/C WG C</v>
          </cell>
          <cell r="E358" t="str">
            <v>CHS MOZZ LMPS COMMO</v>
          </cell>
          <cell r="F358">
            <v>7.34</v>
          </cell>
          <cell r="G358">
            <v>1.7170000000000001</v>
          </cell>
          <cell r="H358">
            <v>12.602780000000001</v>
          </cell>
        </row>
        <row r="359">
          <cell r="A359">
            <v>78648</v>
          </cell>
          <cell r="B359" t="str">
            <v>SFS</v>
          </cell>
          <cell r="C359" t="str">
            <v>TN 7" S/C WG P</v>
          </cell>
          <cell r="E359" t="str">
            <v>CHS MOZZ LMPS COMMO</v>
          </cell>
          <cell r="F359">
            <v>6.68</v>
          </cell>
          <cell r="G359">
            <v>1.7170000000000001</v>
          </cell>
          <cell r="H359">
            <v>11.46956</v>
          </cell>
        </row>
        <row r="360">
          <cell r="A360">
            <v>78649</v>
          </cell>
          <cell r="B360" t="str">
            <v>SFS</v>
          </cell>
          <cell r="C360" t="str">
            <v>TN 7" S/C WG C</v>
          </cell>
          <cell r="E360" t="str">
            <v>CHS MOZZ LMPS COMMO</v>
          </cell>
          <cell r="F360">
            <v>11.61</v>
          </cell>
          <cell r="G360">
            <v>1.7170000000000001</v>
          </cell>
          <cell r="H360">
            <v>19.934370000000001</v>
          </cell>
        </row>
        <row r="361">
          <cell r="A361">
            <v>78650</v>
          </cell>
          <cell r="B361" t="str">
            <v>SFS</v>
          </cell>
          <cell r="C361" t="str">
            <v>TN 7" S/C WG P</v>
          </cell>
          <cell r="E361" t="str">
            <v>CHS MOZZ LMPS COMMO</v>
          </cell>
          <cell r="F361">
            <v>10.94</v>
          </cell>
          <cell r="G361">
            <v>1.7170000000000001</v>
          </cell>
          <cell r="H361">
            <v>18.78398</v>
          </cell>
        </row>
        <row r="362">
          <cell r="A362">
            <v>78651</v>
          </cell>
          <cell r="B362" t="str">
            <v>OBS</v>
          </cell>
          <cell r="C362" t="str">
            <v>RBFS PP 6.5" 1</v>
          </cell>
          <cell r="E362" t="str">
            <v>CHS MOZZ LMPS COMMO</v>
          </cell>
          <cell r="F362">
            <v>6</v>
          </cell>
          <cell r="G362">
            <v>1.7170000000000001</v>
          </cell>
          <cell r="H362">
            <v>10.302</v>
          </cell>
        </row>
        <row r="363">
          <cell r="A363">
            <v>78664</v>
          </cell>
          <cell r="B363" t="str">
            <v>OBS</v>
          </cell>
          <cell r="C363" t="str">
            <v>SFS RB 13" BTR</v>
          </cell>
          <cell r="E363" t="str">
            <v>CHS MOZZ LMPS COMMO</v>
          </cell>
          <cell r="F363">
            <v>12</v>
          </cell>
          <cell r="G363">
            <v>1.7170000000000001</v>
          </cell>
          <cell r="H363">
            <v>20.603999999999999</v>
          </cell>
        </row>
        <row r="364">
          <cell r="A364">
            <v>78665</v>
          </cell>
          <cell r="B364" t="str">
            <v>OBS</v>
          </cell>
          <cell r="C364" t="str">
            <v>SFS RB 13" BTR</v>
          </cell>
          <cell r="E364" t="str">
            <v>CHS MOZZ LMPS COMMO</v>
          </cell>
          <cell r="F364">
            <v>10.16</v>
          </cell>
          <cell r="G364">
            <v>1.7170000000000001</v>
          </cell>
          <cell r="H364">
            <v>17.44472</v>
          </cell>
        </row>
        <row r="365">
          <cell r="A365">
            <v>78668</v>
          </cell>
          <cell r="B365" t="str">
            <v>SFS</v>
          </cell>
          <cell r="C365" t="str">
            <v>TN 3.2X5 WG IQ</v>
          </cell>
          <cell r="E365" t="str">
            <v>CHS MOZZ LMPS COMMO</v>
          </cell>
          <cell r="F365">
            <v>12.5</v>
          </cell>
          <cell r="G365">
            <v>1.7170000000000001</v>
          </cell>
          <cell r="H365">
            <v>21.462500000000002</v>
          </cell>
        </row>
        <row r="366">
          <cell r="A366">
            <v>78669</v>
          </cell>
          <cell r="B366" t="str">
            <v>SFS</v>
          </cell>
          <cell r="C366" t="str">
            <v>TN 3.2X5 WG IQ</v>
          </cell>
          <cell r="E366" t="str">
            <v>CHS MOZZ LMPS COMMO</v>
          </cell>
          <cell r="F366">
            <v>10.63</v>
          </cell>
          <cell r="G366">
            <v>1.7170000000000001</v>
          </cell>
          <cell r="H366">
            <v>18.251710000000003</v>
          </cell>
        </row>
        <row r="367">
          <cell r="A367">
            <v>78673</v>
          </cell>
          <cell r="B367" t="str">
            <v>SFS</v>
          </cell>
          <cell r="C367" t="str">
            <v>TN 4X6 WG SMRT</v>
          </cell>
          <cell r="E367" t="str">
            <v>CHS MOZZ LMPS COMMO</v>
          </cell>
          <cell r="F367">
            <v>4.5</v>
          </cell>
          <cell r="G367">
            <v>1.7170000000000001</v>
          </cell>
          <cell r="H367">
            <v>7.7265000000000006</v>
          </cell>
        </row>
        <row r="368">
          <cell r="A368">
            <v>78674</v>
          </cell>
          <cell r="B368" t="str">
            <v>SFS</v>
          </cell>
          <cell r="C368" t="str">
            <v>TN 4X6 WG SMRT</v>
          </cell>
          <cell r="E368" t="str">
            <v>CHS MOZZ LMPS COMMO</v>
          </cell>
          <cell r="F368">
            <v>3.33</v>
          </cell>
          <cell r="G368">
            <v>1.7170000000000001</v>
          </cell>
          <cell r="H368">
            <v>5.7176100000000005</v>
          </cell>
        </row>
        <row r="369">
          <cell r="A369">
            <v>78675</v>
          </cell>
          <cell r="B369" t="str">
            <v>SFS</v>
          </cell>
          <cell r="C369" t="str">
            <v>RB 15" BTR CHS</v>
          </cell>
          <cell r="E369" t="str">
            <v>CHS MOZZ LMPS COMMO</v>
          </cell>
          <cell r="F369">
            <v>6</v>
          </cell>
          <cell r="G369">
            <v>1.7170000000000001</v>
          </cell>
          <cell r="H369">
            <v>10.302</v>
          </cell>
        </row>
        <row r="370">
          <cell r="A370">
            <v>78676</v>
          </cell>
          <cell r="B370" t="str">
            <v>OBS</v>
          </cell>
          <cell r="C370" t="str">
            <v>SFS RB 15" BTR</v>
          </cell>
          <cell r="E370" t="str">
            <v>CHS MOZZ LMPS COMMO</v>
          </cell>
          <cell r="F370">
            <v>6</v>
          </cell>
          <cell r="G370">
            <v>1.7170000000000001</v>
          </cell>
          <cell r="H370">
            <v>10.302</v>
          </cell>
        </row>
        <row r="371">
          <cell r="A371">
            <v>78677</v>
          </cell>
          <cell r="B371" t="str">
            <v>OBS</v>
          </cell>
          <cell r="C371" t="str">
            <v>SFS RB 15" BTR</v>
          </cell>
          <cell r="E371" t="str">
            <v>CHS MOZZ LMPS COMMO</v>
          </cell>
          <cell r="F371">
            <v>8</v>
          </cell>
          <cell r="G371">
            <v>1.7170000000000001</v>
          </cell>
          <cell r="H371">
            <v>13.736000000000001</v>
          </cell>
        </row>
        <row r="372">
          <cell r="A372">
            <v>78682</v>
          </cell>
          <cell r="B372" t="str">
            <v>SFS</v>
          </cell>
          <cell r="C372" t="str">
            <v>TR BGL CHS WHL</v>
          </cell>
          <cell r="E372" t="str">
            <v>CHS MOZZ LMPS COMMO</v>
          </cell>
          <cell r="F372">
            <v>6</v>
          </cell>
          <cell r="G372">
            <v>1.7170000000000001</v>
          </cell>
          <cell r="H372">
            <v>10.302</v>
          </cell>
        </row>
        <row r="373">
          <cell r="A373">
            <v>78683</v>
          </cell>
          <cell r="B373" t="str">
            <v>OBS</v>
          </cell>
          <cell r="C373" t="str">
            <v>SFS TNY 5 DD W</v>
          </cell>
          <cell r="E373" t="str">
            <v>CHS MOZZ LMPS COMMO</v>
          </cell>
          <cell r="F373">
            <v>7.5</v>
          </cell>
          <cell r="G373">
            <v>1.7170000000000001</v>
          </cell>
          <cell r="H373">
            <v>12.877500000000001</v>
          </cell>
        </row>
        <row r="374">
          <cell r="A374">
            <v>78687</v>
          </cell>
          <cell r="B374" t="str">
            <v>OBS</v>
          </cell>
          <cell r="C374" t="str">
            <v>SFS TNY PEPP 6</v>
          </cell>
          <cell r="E374" t="str">
            <v>CHS MOZZ LMPS COMMO</v>
          </cell>
          <cell r="F374">
            <v>10.5</v>
          </cell>
          <cell r="G374">
            <v>1.7170000000000001</v>
          </cell>
          <cell r="H374">
            <v>18.028500000000001</v>
          </cell>
        </row>
        <row r="375">
          <cell r="A375">
            <v>78697</v>
          </cell>
          <cell r="B375" t="str">
            <v>SFS</v>
          </cell>
          <cell r="C375" t="str">
            <v>TN 4X6 WG SMRT</v>
          </cell>
          <cell r="E375" t="str">
            <v>CHS MOZZ LMPS COMMO</v>
          </cell>
          <cell r="F375">
            <v>8.4</v>
          </cell>
          <cell r="G375">
            <v>1.7170000000000001</v>
          </cell>
          <cell r="H375">
            <v>14.422800000000001</v>
          </cell>
        </row>
        <row r="376">
          <cell r="A376">
            <v>78698</v>
          </cell>
          <cell r="B376" t="str">
            <v>SFS</v>
          </cell>
          <cell r="C376" t="str">
            <v>TN 4X6 WG SMRT</v>
          </cell>
          <cell r="E376" t="str">
            <v>CHS MOZZ LMPS COMMO</v>
          </cell>
          <cell r="F376">
            <v>6.66</v>
          </cell>
          <cell r="G376">
            <v>1.7170000000000001</v>
          </cell>
          <cell r="H376">
            <v>11.435220000000001</v>
          </cell>
        </row>
        <row r="377">
          <cell r="A377">
            <v>78700</v>
          </cell>
          <cell r="B377" t="str">
            <v>SFS</v>
          </cell>
          <cell r="C377" t="str">
            <v>TN BKFT BGL SA</v>
          </cell>
          <cell r="E377" t="str">
            <v>CHS MOZZ LMPS COMMO</v>
          </cell>
          <cell r="F377">
            <v>1.98</v>
          </cell>
          <cell r="G377">
            <v>1.7170000000000001</v>
          </cell>
          <cell r="H377">
            <v>3.3996600000000003</v>
          </cell>
        </row>
        <row r="378">
          <cell r="A378">
            <v>78706</v>
          </cell>
          <cell r="B378" t="str">
            <v>SFS</v>
          </cell>
          <cell r="C378" t="str">
            <v>TN BGL PEPP 10</v>
          </cell>
          <cell r="E378" t="str">
            <v>CHS MOZZ LMPS COMMO</v>
          </cell>
          <cell r="F378">
            <v>7.12</v>
          </cell>
          <cell r="G378">
            <v>1.7170000000000001</v>
          </cell>
          <cell r="H378">
            <v>12.22504</v>
          </cell>
        </row>
        <row r="379">
          <cell r="A379">
            <v>78707</v>
          </cell>
          <cell r="B379" t="str">
            <v>OBS</v>
          </cell>
          <cell r="C379" t="str">
            <v>SFS TNY PEPP B</v>
          </cell>
          <cell r="E379" t="str">
            <v>CHS MOZZ LMPS COMMO</v>
          </cell>
          <cell r="F379">
            <v>7.12</v>
          </cell>
          <cell r="G379">
            <v>1.7170000000000001</v>
          </cell>
          <cell r="H379">
            <v>12.22504</v>
          </cell>
        </row>
        <row r="380">
          <cell r="A380">
            <v>78710</v>
          </cell>
          <cell r="B380" t="str">
            <v>SFS</v>
          </cell>
          <cell r="C380" t="str">
            <v>TN BKFT BGL SA</v>
          </cell>
          <cell r="E380" t="str">
            <v>CHS MOZZ LMPS COMMO</v>
          </cell>
          <cell r="F380">
            <v>1.98</v>
          </cell>
          <cell r="G380">
            <v>1.7170000000000001</v>
          </cell>
          <cell r="H380">
            <v>3.3996600000000003</v>
          </cell>
        </row>
        <row r="381">
          <cell r="A381">
            <v>78712</v>
          </cell>
          <cell r="B381" t="str">
            <v>OBS</v>
          </cell>
          <cell r="C381" t="str">
            <v>SFS TNY 6" WG</v>
          </cell>
          <cell r="E381" t="str">
            <v>CHS MOZZ LMPS COMMO</v>
          </cell>
          <cell r="F381">
            <v>6</v>
          </cell>
          <cell r="G381">
            <v>1.7170000000000001</v>
          </cell>
          <cell r="H381">
            <v>10.302</v>
          </cell>
        </row>
        <row r="382">
          <cell r="A382">
            <v>78713</v>
          </cell>
          <cell r="B382" t="str">
            <v>OBS</v>
          </cell>
          <cell r="C382" t="str">
            <v>SFS TNY 6" WG</v>
          </cell>
          <cell r="E382" t="str">
            <v>CHS MOZZ LMPS COMMO</v>
          </cell>
          <cell r="F382">
            <v>4.5</v>
          </cell>
          <cell r="G382">
            <v>1.7170000000000001</v>
          </cell>
          <cell r="H382">
            <v>7.7265000000000006</v>
          </cell>
        </row>
        <row r="383">
          <cell r="A383">
            <v>78714</v>
          </cell>
          <cell r="B383" t="str">
            <v>OBS</v>
          </cell>
          <cell r="C383" t="str">
            <v>SFS TNY 4X6 CH</v>
          </cell>
          <cell r="E383" t="str">
            <v>CHS MOZZ LMPS COMMO</v>
          </cell>
          <cell r="F383">
            <v>12.3</v>
          </cell>
          <cell r="G383">
            <v>1.7170000000000001</v>
          </cell>
          <cell r="H383">
            <v>21.119100000000003</v>
          </cell>
        </row>
        <row r="384">
          <cell r="A384">
            <v>78717</v>
          </cell>
          <cell r="B384" t="str">
            <v>OBS</v>
          </cell>
          <cell r="C384" t="str">
            <v>SFS TNY 4X6 IW</v>
          </cell>
          <cell r="E384" t="str">
            <v>CHS MOZZ LMPS COMMO</v>
          </cell>
          <cell r="F384">
            <v>12.3</v>
          </cell>
          <cell r="G384">
            <v>1.7170000000000001</v>
          </cell>
          <cell r="H384">
            <v>21.119100000000003</v>
          </cell>
        </row>
        <row r="385">
          <cell r="A385">
            <v>78730</v>
          </cell>
          <cell r="B385" t="str">
            <v>OBS</v>
          </cell>
          <cell r="C385" t="str">
            <v>SFS TN 16" WHO</v>
          </cell>
          <cell r="E385" t="str">
            <v>CHS MOZZ LMPS COMMO</v>
          </cell>
          <cell r="F385">
            <v>5.63</v>
          </cell>
          <cell r="G385">
            <v>1.7170000000000001</v>
          </cell>
          <cell r="H385">
            <v>9.6667100000000001</v>
          </cell>
        </row>
        <row r="386">
          <cell r="A386">
            <v>78731</v>
          </cell>
          <cell r="B386" t="str">
            <v>OBS</v>
          </cell>
          <cell r="C386" t="str">
            <v>SFS TN 16" WHO</v>
          </cell>
          <cell r="E386" t="str">
            <v>CHS MOZZ LMPS COMMO</v>
          </cell>
          <cell r="F386">
            <v>4.22</v>
          </cell>
          <cell r="G386">
            <v>1.7170000000000001</v>
          </cell>
          <cell r="H386">
            <v>7.2457399999999996</v>
          </cell>
        </row>
        <row r="387">
          <cell r="A387">
            <v>78734</v>
          </cell>
          <cell r="B387" t="str">
            <v>SFS</v>
          </cell>
          <cell r="C387" t="str">
            <v>TR 4X6 PEPP 10</v>
          </cell>
          <cell r="E387" t="str">
            <v>CHS MOZZ LMPS COMMO</v>
          </cell>
          <cell r="F387">
            <v>10.26</v>
          </cell>
          <cell r="G387">
            <v>1.7170000000000001</v>
          </cell>
          <cell r="H387">
            <v>17.616420000000002</v>
          </cell>
        </row>
        <row r="388">
          <cell r="A388">
            <v>78755</v>
          </cell>
          <cell r="B388" t="str">
            <v>OBS</v>
          </cell>
          <cell r="C388" t="str">
            <v>SFS BD CHIC BA</v>
          </cell>
          <cell r="E388" t="str">
            <v>CHS MOZZ LMPS COMMO</v>
          </cell>
          <cell r="F388">
            <v>1.01</v>
          </cell>
          <cell r="G388">
            <v>1.7170000000000001</v>
          </cell>
          <cell r="H388">
            <v>1.73417</v>
          </cell>
        </row>
        <row r="389">
          <cell r="A389">
            <v>78756</v>
          </cell>
          <cell r="B389" t="str">
            <v>OBS</v>
          </cell>
          <cell r="C389" t="str">
            <v>SFS BD SW CHIC</v>
          </cell>
          <cell r="E389" t="str">
            <v>CHS MOZZ LMPS COMMO</v>
          </cell>
          <cell r="F389">
            <v>0.86</v>
          </cell>
          <cell r="G389">
            <v>1.7170000000000001</v>
          </cell>
          <cell r="H389">
            <v>1.47662</v>
          </cell>
        </row>
        <row r="390">
          <cell r="A390">
            <v>78771</v>
          </cell>
          <cell r="B390" t="str">
            <v>SFS</v>
          </cell>
          <cell r="C390" t="str">
            <v>TN 4X6 WG SAUS</v>
          </cell>
          <cell r="E390" t="str">
            <v>CHS MOZZ LMPS COMMO</v>
          </cell>
          <cell r="F390">
            <v>5.7</v>
          </cell>
          <cell r="G390">
            <v>1.7170000000000001</v>
          </cell>
          <cell r="H390">
            <v>9.786900000000001</v>
          </cell>
        </row>
        <row r="391">
          <cell r="A391">
            <v>78779</v>
          </cell>
          <cell r="B391" t="str">
            <v>OBS</v>
          </cell>
          <cell r="C391" t="str">
            <v>SFS TNY 4X6 CH</v>
          </cell>
          <cell r="E391" t="str">
            <v>CHS MOZZ LMPS COMMO</v>
          </cell>
          <cell r="F391">
            <v>2.56</v>
          </cell>
          <cell r="G391">
            <v>1.7170000000000001</v>
          </cell>
          <cell r="H391">
            <v>4.3955200000000003</v>
          </cell>
        </row>
        <row r="392">
          <cell r="A392">
            <v>78781</v>
          </cell>
          <cell r="B392" t="str">
            <v>OBS</v>
          </cell>
          <cell r="C392" t="str">
            <v>SFS TNY CHS ST</v>
          </cell>
          <cell r="E392" t="str">
            <v>CHS MOZZ LMPS COMMO</v>
          </cell>
          <cell r="F392">
            <v>6.3440000000000003</v>
          </cell>
          <cell r="G392">
            <v>1.7170000000000001</v>
          </cell>
          <cell r="H392">
            <v>10.892648000000001</v>
          </cell>
        </row>
        <row r="393">
          <cell r="A393">
            <v>78783</v>
          </cell>
          <cell r="B393" t="str">
            <v>SFS</v>
          </cell>
          <cell r="C393" t="str">
            <v>TN S/C CHS 50/</v>
          </cell>
          <cell r="E393" t="str">
            <v>CHS MOZZ LMPS COMMO</v>
          </cell>
          <cell r="F393">
            <v>5.4</v>
          </cell>
          <cell r="G393">
            <v>1.7170000000000001</v>
          </cell>
          <cell r="H393">
            <v>9.2718000000000007</v>
          </cell>
        </row>
        <row r="394">
          <cell r="A394">
            <v>78784</v>
          </cell>
          <cell r="B394" t="str">
            <v>SFS</v>
          </cell>
          <cell r="C394" t="str">
            <v>TN S/C PEPP 50</v>
          </cell>
          <cell r="E394" t="str">
            <v>CHS MOZZ LMPS COMMO</v>
          </cell>
          <cell r="F394">
            <v>4.4000000000000004</v>
          </cell>
          <cell r="G394">
            <v>1.7170000000000001</v>
          </cell>
          <cell r="H394">
            <v>7.5548000000000011</v>
          </cell>
        </row>
        <row r="395">
          <cell r="A395">
            <v>78794</v>
          </cell>
          <cell r="B395" t="str">
            <v>SFS</v>
          </cell>
          <cell r="C395" t="str">
            <v>RB 7" S/C CHS</v>
          </cell>
          <cell r="E395" t="str">
            <v>CHS MOZZ LMPS COMMO</v>
          </cell>
          <cell r="F395">
            <v>6.03</v>
          </cell>
          <cell r="G395">
            <v>1.7170000000000001</v>
          </cell>
          <cell r="H395">
            <v>10.353510000000002</v>
          </cell>
        </row>
        <row r="396">
          <cell r="A396">
            <v>78795</v>
          </cell>
          <cell r="B396" t="str">
            <v>SFS</v>
          </cell>
          <cell r="C396" t="str">
            <v>RB 7" S/C PEPP</v>
          </cell>
          <cell r="E396" t="str">
            <v>CHS MOZZ LMPS COMMO</v>
          </cell>
          <cell r="F396">
            <v>5.1100000000000003</v>
          </cell>
          <cell r="G396">
            <v>1.7170000000000001</v>
          </cell>
          <cell r="H396">
            <v>8.7738700000000005</v>
          </cell>
        </row>
        <row r="397">
          <cell r="A397">
            <v>78796</v>
          </cell>
          <cell r="B397" t="str">
            <v>OBS</v>
          </cell>
          <cell r="C397" t="str">
            <v>SFS RB 7" STUF</v>
          </cell>
          <cell r="E397" t="str">
            <v>CHS MOZZ LMPS COMMO</v>
          </cell>
          <cell r="F397">
            <v>5.1100000000000003</v>
          </cell>
          <cell r="G397">
            <v>1.7170000000000001</v>
          </cell>
          <cell r="H397">
            <v>8.7738700000000005</v>
          </cell>
        </row>
        <row r="398">
          <cell r="A398">
            <v>78797</v>
          </cell>
          <cell r="B398" t="str">
            <v>OBS</v>
          </cell>
          <cell r="C398" t="str">
            <v>SFS RB 7" S-C</v>
          </cell>
          <cell r="E398" t="str">
            <v>CHS MOZZ LMPS COMMO</v>
          </cell>
          <cell r="F398">
            <v>9.0500000000000007</v>
          </cell>
          <cell r="G398">
            <v>1.7170000000000001</v>
          </cell>
          <cell r="H398">
            <v>15.538850000000002</v>
          </cell>
        </row>
        <row r="399">
          <cell r="A399">
            <v>78798</v>
          </cell>
          <cell r="B399" t="str">
            <v>OBS</v>
          </cell>
          <cell r="C399" t="str">
            <v>SFS RB 7" S-C</v>
          </cell>
          <cell r="E399" t="str">
            <v>CHS MOZZ LMPS COMMO</v>
          </cell>
          <cell r="F399">
            <v>7.2</v>
          </cell>
          <cell r="G399">
            <v>1.7170000000000001</v>
          </cell>
          <cell r="H399">
            <v>12.362400000000001</v>
          </cell>
        </row>
        <row r="400">
          <cell r="A400">
            <v>78801</v>
          </cell>
          <cell r="B400" t="str">
            <v>OBS</v>
          </cell>
          <cell r="C400" t="str">
            <v>SFS MINI DD PE</v>
          </cell>
          <cell r="E400" t="str">
            <v>CHS MOZZ LMPS COMMO</v>
          </cell>
          <cell r="F400">
            <v>1.103</v>
          </cell>
          <cell r="G400">
            <v>1.7170000000000001</v>
          </cell>
          <cell r="H400">
            <v>1.893851</v>
          </cell>
        </row>
        <row r="401">
          <cell r="A401">
            <v>78803</v>
          </cell>
          <cell r="B401" t="str">
            <v>SFS</v>
          </cell>
          <cell r="C401" t="str">
            <v>TN 5" CRISPY C</v>
          </cell>
          <cell r="E401" t="str">
            <v>CHS MOZZ LMPS COMMO</v>
          </cell>
          <cell r="F401">
            <v>3.5</v>
          </cell>
          <cell r="G401">
            <v>1.7170000000000001</v>
          </cell>
          <cell r="H401">
            <v>6.0095000000000001</v>
          </cell>
        </row>
        <row r="402">
          <cell r="A402">
            <v>78804</v>
          </cell>
          <cell r="B402" t="str">
            <v>SFS</v>
          </cell>
          <cell r="C402" t="str">
            <v>TN 5" CRISPY C</v>
          </cell>
          <cell r="E402" t="str">
            <v>CHS MOZZ LMPS COMMO</v>
          </cell>
          <cell r="F402">
            <v>2.73</v>
          </cell>
          <cell r="G402">
            <v>1.7170000000000001</v>
          </cell>
          <cell r="H402">
            <v>4.6874099999999999</v>
          </cell>
        </row>
        <row r="403">
          <cell r="A403">
            <v>78805</v>
          </cell>
          <cell r="B403" t="str">
            <v>OBS</v>
          </cell>
          <cell r="C403" t="str">
            <v>SFS TNY 5"NACH</v>
          </cell>
          <cell r="E403" t="str">
            <v>CHS MOZZ LMPS COMMO</v>
          </cell>
          <cell r="F403">
            <v>3.5</v>
          </cell>
          <cell r="G403">
            <v>1.7170000000000001</v>
          </cell>
          <cell r="H403">
            <v>6.0095000000000001</v>
          </cell>
        </row>
        <row r="404">
          <cell r="A404">
            <v>78808</v>
          </cell>
          <cell r="B404" t="str">
            <v>OBS</v>
          </cell>
          <cell r="C404" t="str">
            <v>SFS BD 16" BUF</v>
          </cell>
          <cell r="E404" t="str">
            <v>CHS MOZZ LMPS COMMO</v>
          </cell>
          <cell r="F404">
            <v>5.0599999999999996</v>
          </cell>
          <cell r="G404">
            <v>1.7170000000000001</v>
          </cell>
          <cell r="H404">
            <v>8.6880199999999999</v>
          </cell>
        </row>
        <row r="405">
          <cell r="A405">
            <v>78809</v>
          </cell>
          <cell r="B405" t="str">
            <v>OBS</v>
          </cell>
          <cell r="C405" t="str">
            <v>SFS BD 16" MEA</v>
          </cell>
          <cell r="E405" t="str">
            <v>CHS MOZZ LMPS COMMO</v>
          </cell>
          <cell r="F405">
            <v>5.34</v>
          </cell>
          <cell r="G405">
            <v>1.7170000000000001</v>
          </cell>
          <cell r="H405">
            <v>9.1687799999999999</v>
          </cell>
        </row>
        <row r="406">
          <cell r="A406">
            <v>78810</v>
          </cell>
          <cell r="B406" t="str">
            <v>OBS</v>
          </cell>
          <cell r="C406" t="str">
            <v>SFS TNY 3.2X5</v>
          </cell>
          <cell r="E406" t="str">
            <v>CHS MOZZ LMPS COMMO</v>
          </cell>
          <cell r="F406">
            <v>12.5</v>
          </cell>
          <cell r="G406">
            <v>1.7170000000000001</v>
          </cell>
          <cell r="H406">
            <v>21.462500000000002</v>
          </cell>
        </row>
        <row r="407">
          <cell r="A407">
            <v>78811</v>
          </cell>
          <cell r="B407" t="str">
            <v>OBS</v>
          </cell>
          <cell r="C407" t="str">
            <v>SFS TNY 3.2X5</v>
          </cell>
          <cell r="E407" t="str">
            <v>CHS MOZZ LMPS COMMO</v>
          </cell>
          <cell r="F407">
            <v>6.25</v>
          </cell>
          <cell r="G407">
            <v>1.7170000000000001</v>
          </cell>
          <cell r="H407">
            <v>10.731250000000001</v>
          </cell>
        </row>
        <row r="408">
          <cell r="A408">
            <v>78812</v>
          </cell>
          <cell r="B408" t="str">
            <v>OBS</v>
          </cell>
          <cell r="C408" t="str">
            <v>SFS TNY 3.2X5</v>
          </cell>
          <cell r="E408" t="str">
            <v>CHS MOZZ LMPS COMMO</v>
          </cell>
          <cell r="F408">
            <v>4.78</v>
          </cell>
          <cell r="G408">
            <v>1.7170000000000001</v>
          </cell>
          <cell r="H408">
            <v>8.2072600000000016</v>
          </cell>
        </row>
        <row r="409">
          <cell r="A409">
            <v>78813</v>
          </cell>
          <cell r="B409" t="str">
            <v>SFS</v>
          </cell>
          <cell r="C409" t="str">
            <v>RB 7" WG BOXED</v>
          </cell>
          <cell r="E409" t="str">
            <v>CHS MOZZ LMPS COMMO</v>
          </cell>
          <cell r="F409">
            <v>6</v>
          </cell>
          <cell r="G409">
            <v>1.7170000000000001</v>
          </cell>
          <cell r="H409">
            <v>10.302</v>
          </cell>
        </row>
        <row r="410">
          <cell r="A410">
            <v>78814</v>
          </cell>
          <cell r="B410" t="str">
            <v>SFS</v>
          </cell>
          <cell r="C410" t="str">
            <v>RB 7" WG BOXED</v>
          </cell>
          <cell r="E410" t="str">
            <v>CHS MOZZ LMPS COMMO</v>
          </cell>
          <cell r="F410">
            <v>4.41</v>
          </cell>
          <cell r="G410">
            <v>1.7170000000000001</v>
          </cell>
          <cell r="H410">
            <v>7.5719700000000003</v>
          </cell>
        </row>
        <row r="411">
          <cell r="A411">
            <v>78816</v>
          </cell>
          <cell r="B411" t="str">
            <v>OBS</v>
          </cell>
          <cell r="C411" t="str">
            <v>SFS TNY 4X6 CH</v>
          </cell>
          <cell r="E411" t="str">
            <v>CHS MOZZ LMPS COMMO</v>
          </cell>
          <cell r="F411">
            <v>5</v>
          </cell>
          <cell r="G411">
            <v>1.7170000000000001</v>
          </cell>
          <cell r="H411">
            <v>8.5850000000000009</v>
          </cell>
        </row>
        <row r="412">
          <cell r="A412">
            <v>78817</v>
          </cell>
          <cell r="B412" t="str">
            <v>SFS</v>
          </cell>
          <cell r="C412" t="str">
            <v>TN 4X6 CHS 100</v>
          </cell>
          <cell r="E412" t="str">
            <v>CHS MOZZ LMPS COMMO</v>
          </cell>
          <cell r="F412">
            <v>9</v>
          </cell>
          <cell r="G412">
            <v>1.7170000000000001</v>
          </cell>
          <cell r="H412">
            <v>15.453000000000001</v>
          </cell>
        </row>
        <row r="413">
          <cell r="A413">
            <v>78818</v>
          </cell>
          <cell r="B413" t="str">
            <v>SFS</v>
          </cell>
          <cell r="C413" t="str">
            <v>TN 4X6 PEPP 10</v>
          </cell>
          <cell r="E413" t="str">
            <v>CHS MOZZ LMPS COMMO</v>
          </cell>
          <cell r="F413">
            <v>6.75</v>
          </cell>
          <cell r="G413">
            <v>1.7170000000000001</v>
          </cell>
          <cell r="H413">
            <v>11.58975</v>
          </cell>
        </row>
        <row r="414">
          <cell r="A414">
            <v>78820</v>
          </cell>
          <cell r="B414" t="str">
            <v>OBS</v>
          </cell>
          <cell r="C414" t="str">
            <v>SFS TNY FB 6"</v>
          </cell>
          <cell r="E414" t="str">
            <v>CHS MOZZ LMPS COMMO</v>
          </cell>
          <cell r="F414">
            <v>2.81</v>
          </cell>
          <cell r="G414">
            <v>1.7170000000000001</v>
          </cell>
          <cell r="H414">
            <v>4.82477</v>
          </cell>
        </row>
        <row r="415">
          <cell r="A415">
            <v>78821</v>
          </cell>
          <cell r="B415" t="str">
            <v>OBS</v>
          </cell>
          <cell r="C415" t="str">
            <v>SFS TNY FB 6"</v>
          </cell>
          <cell r="E415" t="str">
            <v>CHS MOZZ LMPS COMMO</v>
          </cell>
          <cell r="F415">
            <v>1.97</v>
          </cell>
          <cell r="G415">
            <v>1.7170000000000001</v>
          </cell>
          <cell r="H415">
            <v>3.3824900000000002</v>
          </cell>
        </row>
        <row r="416">
          <cell r="A416">
            <v>78822</v>
          </cell>
          <cell r="B416" t="str">
            <v>SFS</v>
          </cell>
          <cell r="C416" t="str">
            <v>TN 6" FB WG SM</v>
          </cell>
          <cell r="E416" t="str">
            <v>CHS MOZZ LMPS COMMO</v>
          </cell>
          <cell r="F416">
            <v>2.16</v>
          </cell>
          <cell r="G416">
            <v>1.7170000000000001</v>
          </cell>
          <cell r="H416">
            <v>3.7087200000000005</v>
          </cell>
        </row>
        <row r="417">
          <cell r="A417">
            <v>78823</v>
          </cell>
          <cell r="B417" t="str">
            <v>OBS</v>
          </cell>
          <cell r="C417" t="str">
            <v>SFS TNY FB 6"</v>
          </cell>
          <cell r="E417" t="str">
            <v>CHS MOZZ LMPS COMMO</v>
          </cell>
          <cell r="F417">
            <v>1.88</v>
          </cell>
          <cell r="G417">
            <v>1.7170000000000001</v>
          </cell>
          <cell r="H417">
            <v>3.2279599999999999</v>
          </cell>
        </row>
        <row r="418">
          <cell r="A418">
            <v>78827</v>
          </cell>
          <cell r="B418" t="str">
            <v>OBS</v>
          </cell>
          <cell r="C418" t="str">
            <v>SFS TNY SMARTP</v>
          </cell>
          <cell r="E418" t="str">
            <v>CHS MOZZ LMPS COMMO</v>
          </cell>
          <cell r="F418">
            <v>9</v>
          </cell>
          <cell r="G418">
            <v>1.7170000000000001</v>
          </cell>
          <cell r="H418">
            <v>15.453000000000001</v>
          </cell>
        </row>
        <row r="419">
          <cell r="A419">
            <v>78828</v>
          </cell>
          <cell r="B419" t="str">
            <v>OBS</v>
          </cell>
          <cell r="C419" t="str">
            <v>SFS TNY BKFT S</v>
          </cell>
          <cell r="E419" t="str">
            <v>CHS MOZZ LMPS COMMO</v>
          </cell>
          <cell r="F419">
            <v>5.12</v>
          </cell>
          <cell r="G419">
            <v>1.7170000000000001</v>
          </cell>
          <cell r="H419">
            <v>8.7910400000000006</v>
          </cell>
        </row>
        <row r="420">
          <cell r="A420">
            <v>78831</v>
          </cell>
          <cell r="B420" t="str">
            <v>SFS</v>
          </cell>
          <cell r="C420" t="str">
            <v>TR TN 4X6 CHS</v>
          </cell>
          <cell r="E420" t="str">
            <v>CHS MOZZ LMPS COMMO</v>
          </cell>
          <cell r="F420">
            <v>12.15</v>
          </cell>
          <cell r="G420">
            <v>1.7170000000000001</v>
          </cell>
          <cell r="H420">
            <v>20.861550000000001</v>
          </cell>
        </row>
        <row r="421">
          <cell r="A421">
            <v>78832</v>
          </cell>
          <cell r="B421" t="str">
            <v>OBS</v>
          </cell>
          <cell r="C421" t="str">
            <v>SFS KT 01081 4</v>
          </cell>
          <cell r="E421" t="str">
            <v>CHS MOZZ LMPS COMMO</v>
          </cell>
          <cell r="F421">
            <v>12.15</v>
          </cell>
          <cell r="G421">
            <v>1.7170000000000001</v>
          </cell>
          <cell r="H421">
            <v>20.861550000000001</v>
          </cell>
        </row>
        <row r="422">
          <cell r="A422">
            <v>78834</v>
          </cell>
          <cell r="B422" t="str">
            <v>OBS</v>
          </cell>
          <cell r="C422" t="str">
            <v>SFS TR TNY 4X6</v>
          </cell>
          <cell r="E422" t="str">
            <v>CHS MOZZ LMPS COMMO</v>
          </cell>
          <cell r="F422">
            <v>9.16</v>
          </cell>
          <cell r="G422">
            <v>1.7170000000000001</v>
          </cell>
          <cell r="H422">
            <v>15.727720000000001</v>
          </cell>
        </row>
        <row r="423">
          <cell r="A423">
            <v>78837</v>
          </cell>
          <cell r="B423" t="str">
            <v>OBS</v>
          </cell>
          <cell r="C423" t="str">
            <v>SFS KT 01617I</v>
          </cell>
          <cell r="E423" t="str">
            <v>CHS MOZZ LMPS COMMO</v>
          </cell>
          <cell r="F423">
            <v>4.3099999999999996</v>
          </cell>
          <cell r="G423">
            <v>1.7170000000000001</v>
          </cell>
          <cell r="H423">
            <v>7.4002699999999999</v>
          </cell>
        </row>
        <row r="424">
          <cell r="A424">
            <v>78838</v>
          </cell>
          <cell r="B424" t="str">
            <v>OBS</v>
          </cell>
          <cell r="C424" t="str">
            <v>SFS KT 01616I</v>
          </cell>
          <cell r="E424" t="str">
            <v>CHS MOZZ LMPS COMMO</v>
          </cell>
          <cell r="F424">
            <v>5.55</v>
          </cell>
          <cell r="G424">
            <v>1.7170000000000001</v>
          </cell>
          <cell r="H424">
            <v>9.5293500000000009</v>
          </cell>
        </row>
        <row r="425">
          <cell r="A425">
            <v>78839</v>
          </cell>
          <cell r="B425" t="str">
            <v>OBS</v>
          </cell>
          <cell r="C425" t="str">
            <v>SFS KT 01650 6</v>
          </cell>
          <cell r="E425" t="str">
            <v>CHS MOZZ LMPS COMMO</v>
          </cell>
          <cell r="F425">
            <v>2.96</v>
          </cell>
          <cell r="G425">
            <v>1.7170000000000001</v>
          </cell>
          <cell r="H425">
            <v>5.0823200000000002</v>
          </cell>
        </row>
        <row r="426">
          <cell r="A426">
            <v>78840</v>
          </cell>
          <cell r="B426" t="str">
            <v>OBS</v>
          </cell>
          <cell r="C426" t="str">
            <v>SFS KT 01939 4</v>
          </cell>
          <cell r="E426" t="str">
            <v>CHS MOZZ LMPS COMMO</v>
          </cell>
          <cell r="F426">
            <v>10</v>
          </cell>
          <cell r="G426">
            <v>1.7170000000000001</v>
          </cell>
          <cell r="H426">
            <v>17.170000000000002</v>
          </cell>
        </row>
        <row r="427">
          <cell r="A427">
            <v>78841</v>
          </cell>
          <cell r="B427" t="str">
            <v>OBS</v>
          </cell>
          <cell r="C427" t="str">
            <v>SFS TNY 3 3/4"</v>
          </cell>
          <cell r="E427" t="str">
            <v>CHS MOZZ LMPS COMMO</v>
          </cell>
          <cell r="F427">
            <v>3.53</v>
          </cell>
          <cell r="G427">
            <v>1.7170000000000001</v>
          </cell>
          <cell r="H427">
            <v>6.0610099999999996</v>
          </cell>
        </row>
        <row r="428">
          <cell r="A428">
            <v>78842</v>
          </cell>
          <cell r="B428" t="str">
            <v>OBS</v>
          </cell>
          <cell r="C428" t="str">
            <v>SFS TNY 3.2X5</v>
          </cell>
          <cell r="E428" t="str">
            <v>CHS MOZZ LMPS COMMO</v>
          </cell>
          <cell r="F428">
            <v>10.79</v>
          </cell>
          <cell r="G428">
            <v>1.7170000000000001</v>
          </cell>
          <cell r="H428">
            <v>18.526429999999998</v>
          </cell>
        </row>
        <row r="429">
          <cell r="A429">
            <v>78843</v>
          </cell>
          <cell r="B429" t="str">
            <v>OBS</v>
          </cell>
          <cell r="C429" t="str">
            <v>SFS KT 01903 R</v>
          </cell>
          <cell r="E429" t="str">
            <v>CHS MOZZ LMPS COMMO</v>
          </cell>
          <cell r="F429">
            <v>8.9600000000000009</v>
          </cell>
          <cell r="G429">
            <v>1.7170000000000001</v>
          </cell>
          <cell r="H429">
            <v>15.384320000000002</v>
          </cell>
        </row>
        <row r="430">
          <cell r="A430">
            <v>78844</v>
          </cell>
          <cell r="B430" t="str">
            <v>OBS</v>
          </cell>
          <cell r="C430" t="str">
            <v>SFS KT 01909I</v>
          </cell>
          <cell r="E430" t="str">
            <v>CHS MOZZ LMPS COMMO</v>
          </cell>
          <cell r="F430">
            <v>7.77</v>
          </cell>
          <cell r="G430">
            <v>1.7170000000000001</v>
          </cell>
          <cell r="H430">
            <v>13.341089999999999</v>
          </cell>
        </row>
        <row r="431">
          <cell r="A431">
            <v>78845</v>
          </cell>
          <cell r="B431" t="str">
            <v>OBS</v>
          </cell>
          <cell r="C431" t="str">
            <v>SFS KT 01911 6</v>
          </cell>
          <cell r="E431" t="str">
            <v>CHS MOZZ LMPS COMMO</v>
          </cell>
          <cell r="F431">
            <v>5.93</v>
          </cell>
          <cell r="G431">
            <v>1.7170000000000001</v>
          </cell>
          <cell r="H431">
            <v>10.18181</v>
          </cell>
        </row>
        <row r="432">
          <cell r="A432">
            <v>78846</v>
          </cell>
          <cell r="B432" t="str">
            <v>OBS</v>
          </cell>
          <cell r="C432" t="str">
            <v>SFS KT 01865 R</v>
          </cell>
          <cell r="E432" t="str">
            <v>CHS MOZZ LMPS COMMO</v>
          </cell>
          <cell r="F432">
            <v>3.43</v>
          </cell>
          <cell r="G432">
            <v>1.7170000000000001</v>
          </cell>
          <cell r="H432">
            <v>5.8893100000000009</v>
          </cell>
        </row>
        <row r="433">
          <cell r="A433">
            <v>78847</v>
          </cell>
          <cell r="B433" t="str">
            <v>OBS</v>
          </cell>
          <cell r="C433" t="str">
            <v>SFS KT 01539 3</v>
          </cell>
          <cell r="E433" t="str">
            <v>CHS MOZZ LMPS COMMO</v>
          </cell>
          <cell r="F433">
            <v>2.38</v>
          </cell>
          <cell r="G433">
            <v>1.7170000000000001</v>
          </cell>
          <cell r="H433">
            <v>4.0864599999999998</v>
          </cell>
        </row>
        <row r="434">
          <cell r="A434">
            <v>78848</v>
          </cell>
          <cell r="B434" t="str">
            <v>OBS</v>
          </cell>
          <cell r="C434" t="str">
            <v>SFS KT 01533I</v>
          </cell>
          <cell r="E434" t="str">
            <v>CHS MOZZ LMPS COMMO</v>
          </cell>
          <cell r="F434">
            <v>4.5599999999999996</v>
          </cell>
          <cell r="G434">
            <v>1.7170000000000001</v>
          </cell>
          <cell r="H434">
            <v>7.8295199999999996</v>
          </cell>
        </row>
        <row r="435">
          <cell r="A435">
            <v>78850</v>
          </cell>
          <cell r="B435" t="str">
            <v>OBS</v>
          </cell>
          <cell r="C435" t="str">
            <v>SFS KT 01537 3</v>
          </cell>
          <cell r="E435" t="str">
            <v>CHS MOZZ LMPS COMMO</v>
          </cell>
          <cell r="F435">
            <v>3.16</v>
          </cell>
          <cell r="G435">
            <v>1.7170000000000001</v>
          </cell>
          <cell r="H435">
            <v>5.4257200000000001</v>
          </cell>
        </row>
        <row r="436">
          <cell r="A436">
            <v>78851</v>
          </cell>
          <cell r="B436" t="str">
            <v>OBS</v>
          </cell>
          <cell r="C436" t="str">
            <v>SFS TNY 3.2X5</v>
          </cell>
          <cell r="E436" t="str">
            <v>CHS MOZZ LMPS COMMO</v>
          </cell>
          <cell r="F436">
            <v>12.66</v>
          </cell>
          <cell r="G436">
            <v>1.7170000000000001</v>
          </cell>
          <cell r="H436">
            <v>21.737220000000001</v>
          </cell>
        </row>
        <row r="437">
          <cell r="A437">
            <v>78853</v>
          </cell>
          <cell r="B437" t="str">
            <v>OBS</v>
          </cell>
          <cell r="C437" t="str">
            <v>SFS KT 01866 3</v>
          </cell>
          <cell r="E437" t="str">
            <v>CHS MOZZ LMPS COMMO</v>
          </cell>
          <cell r="F437">
            <v>3.53</v>
          </cell>
          <cell r="G437">
            <v>1.7170000000000001</v>
          </cell>
          <cell r="H437">
            <v>6.0610099999999996</v>
          </cell>
        </row>
        <row r="438">
          <cell r="A438">
            <v>78854</v>
          </cell>
          <cell r="B438" t="str">
            <v>OBS</v>
          </cell>
          <cell r="C438" t="str">
            <v>SFS KT 01665I</v>
          </cell>
          <cell r="E438" t="str">
            <v>CHS MOZZ LMPS COMMO</v>
          </cell>
          <cell r="F438">
            <v>1.81</v>
          </cell>
          <cell r="G438">
            <v>1.7170000000000001</v>
          </cell>
          <cell r="H438">
            <v>3.1077700000000004</v>
          </cell>
        </row>
        <row r="439">
          <cell r="A439">
            <v>78855</v>
          </cell>
          <cell r="B439" t="str">
            <v>OBS</v>
          </cell>
          <cell r="C439" t="str">
            <v>SFS KT 01534I</v>
          </cell>
          <cell r="E439" t="str">
            <v>CHS MOZZ LMPS COMMO</v>
          </cell>
          <cell r="F439">
            <v>3.43</v>
          </cell>
          <cell r="G439">
            <v>1.7170000000000001</v>
          </cell>
          <cell r="H439">
            <v>5.8893100000000009</v>
          </cell>
        </row>
        <row r="440">
          <cell r="A440">
            <v>78856</v>
          </cell>
          <cell r="B440" t="str">
            <v>OBS</v>
          </cell>
          <cell r="C440" t="str">
            <v>SFS KT 01475 3</v>
          </cell>
          <cell r="E440" t="str">
            <v>CHS MOZZ LMPS COMMO</v>
          </cell>
          <cell r="F440">
            <v>1.84</v>
          </cell>
          <cell r="G440">
            <v>1.7170000000000001</v>
          </cell>
          <cell r="H440">
            <v>3.1592800000000003</v>
          </cell>
        </row>
        <row r="441">
          <cell r="A441">
            <v>78858</v>
          </cell>
          <cell r="B441" t="str">
            <v>OBS</v>
          </cell>
          <cell r="C441" t="str">
            <v>SFS KT 01089 W</v>
          </cell>
          <cell r="E441" t="str">
            <v>CHS MOZZ LMPS COMMO</v>
          </cell>
          <cell r="F441">
            <v>6.2</v>
          </cell>
          <cell r="G441">
            <v>1.7170000000000001</v>
          </cell>
          <cell r="H441">
            <v>10.6454</v>
          </cell>
        </row>
        <row r="442">
          <cell r="A442">
            <v>78859</v>
          </cell>
          <cell r="B442" t="str">
            <v>OBS</v>
          </cell>
          <cell r="C442" t="str">
            <v>SFS KT 01091 W</v>
          </cell>
          <cell r="E442" t="str">
            <v>CHS MOZZ LMPS COMMO</v>
          </cell>
          <cell r="F442">
            <v>4.67</v>
          </cell>
          <cell r="G442">
            <v>1.7170000000000001</v>
          </cell>
          <cell r="H442">
            <v>8.0183900000000001</v>
          </cell>
        </row>
        <row r="443">
          <cell r="A443">
            <v>78861</v>
          </cell>
          <cell r="B443" t="str">
            <v>OBS</v>
          </cell>
          <cell r="C443" t="str">
            <v>SFS TNY WDG CH</v>
          </cell>
          <cell r="E443" t="str">
            <v>CHS MOZZ LMPS COMMO</v>
          </cell>
          <cell r="F443">
            <v>9.23</v>
          </cell>
          <cell r="G443">
            <v>1.7170000000000001</v>
          </cell>
          <cell r="H443">
            <v>15.847910000000001</v>
          </cell>
        </row>
        <row r="444">
          <cell r="A444">
            <v>78862</v>
          </cell>
          <cell r="B444" t="str">
            <v>OBS</v>
          </cell>
          <cell r="C444" t="str">
            <v>SFS TN WDG PEP</v>
          </cell>
          <cell r="E444" t="str">
            <v>CHS MOZZ LMPS COMMO</v>
          </cell>
          <cell r="F444">
            <v>6.98</v>
          </cell>
          <cell r="G444">
            <v>1.7170000000000001</v>
          </cell>
          <cell r="H444">
            <v>11.984660000000002</v>
          </cell>
        </row>
        <row r="445">
          <cell r="A445">
            <v>78863</v>
          </cell>
          <cell r="B445" t="str">
            <v>OBS</v>
          </cell>
          <cell r="C445" t="str">
            <v>SFS TNY FB CHS</v>
          </cell>
          <cell r="E445" t="str">
            <v>CHS MOZZ LMPS COMMO</v>
          </cell>
          <cell r="F445">
            <v>6.41</v>
          </cell>
          <cell r="G445">
            <v>1.7170000000000001</v>
          </cell>
          <cell r="H445">
            <v>11.005970000000001</v>
          </cell>
        </row>
        <row r="446">
          <cell r="A446">
            <v>78864</v>
          </cell>
          <cell r="B446" t="str">
            <v>OBS</v>
          </cell>
          <cell r="C446" t="str">
            <v>SFS TNY FB PEP</v>
          </cell>
          <cell r="E446" t="str">
            <v>CHS MOZZ LMPS COMMO</v>
          </cell>
          <cell r="F446">
            <v>4.84</v>
          </cell>
          <cell r="G446">
            <v>1.7170000000000001</v>
          </cell>
          <cell r="H446">
            <v>8.3102800000000006</v>
          </cell>
        </row>
        <row r="447">
          <cell r="A447">
            <v>78865</v>
          </cell>
          <cell r="B447" t="str">
            <v>OBS</v>
          </cell>
          <cell r="C447" t="str">
            <v>SFS TNY CHS 3.</v>
          </cell>
          <cell r="E447" t="str">
            <v>CHS MOZZ LMPS COMMO</v>
          </cell>
          <cell r="F447">
            <v>11.53</v>
          </cell>
          <cell r="G447">
            <v>1.7170000000000001</v>
          </cell>
          <cell r="H447">
            <v>19.79701</v>
          </cell>
        </row>
        <row r="448">
          <cell r="A448">
            <v>78866</v>
          </cell>
          <cell r="B448" t="str">
            <v>OBS</v>
          </cell>
          <cell r="C448" t="str">
            <v>SFS TNY PEPP 3</v>
          </cell>
          <cell r="E448" t="str">
            <v>CHS MOZZ LMPS COMMO</v>
          </cell>
          <cell r="F448">
            <v>8.7200000000000006</v>
          </cell>
          <cell r="G448">
            <v>1.7170000000000001</v>
          </cell>
          <cell r="H448">
            <v>14.972240000000001</v>
          </cell>
        </row>
        <row r="449">
          <cell r="A449">
            <v>78867</v>
          </cell>
          <cell r="B449" t="str">
            <v>OBS</v>
          </cell>
          <cell r="C449" t="str">
            <v>SFS TNY 6" PEP</v>
          </cell>
          <cell r="E449" t="str">
            <v>CHS MOZZ LMPS COMMO</v>
          </cell>
          <cell r="F449">
            <v>6.06</v>
          </cell>
          <cell r="G449">
            <v>1.7170000000000001</v>
          </cell>
          <cell r="H449">
            <v>10.40502</v>
          </cell>
        </row>
        <row r="450">
          <cell r="A450">
            <v>78868</v>
          </cell>
          <cell r="B450" t="str">
            <v>SFS</v>
          </cell>
          <cell r="C450" t="str">
            <v>TN BGL CHS</v>
          </cell>
          <cell r="E450" t="str">
            <v>CHS MOZZ LMPS COMMO</v>
          </cell>
          <cell r="F450">
            <v>7.2</v>
          </cell>
          <cell r="G450">
            <v>1.7170000000000001</v>
          </cell>
          <cell r="H450">
            <v>12.362400000000001</v>
          </cell>
        </row>
        <row r="451">
          <cell r="A451">
            <v>78869</v>
          </cell>
          <cell r="B451" t="str">
            <v>SFS</v>
          </cell>
          <cell r="C451" t="str">
            <v>TN BKFT 3.2X5</v>
          </cell>
          <cell r="E451" t="str">
            <v>CHS MOZZ LMPS COMMO</v>
          </cell>
          <cell r="F451">
            <v>3.75</v>
          </cell>
          <cell r="G451">
            <v>1.7170000000000001</v>
          </cell>
          <cell r="H451">
            <v>6.4387500000000006</v>
          </cell>
        </row>
        <row r="452">
          <cell r="A452">
            <v>78870</v>
          </cell>
          <cell r="B452" t="str">
            <v>OBS</v>
          </cell>
          <cell r="C452" t="str">
            <v>SFS TN WDG PEP</v>
          </cell>
          <cell r="E452" t="str">
            <v>CHS MOZZ LMPS COMMO</v>
          </cell>
          <cell r="F452">
            <v>6.98</v>
          </cell>
          <cell r="G452">
            <v>1.7170000000000001</v>
          </cell>
          <cell r="H452">
            <v>11.984660000000002</v>
          </cell>
        </row>
        <row r="453">
          <cell r="A453">
            <v>78871</v>
          </cell>
          <cell r="B453" t="str">
            <v>OBS</v>
          </cell>
          <cell r="C453" t="str">
            <v>SFS TNY PEPP 3</v>
          </cell>
          <cell r="E453" t="str">
            <v>CHS MOZZ LMPS COMMO</v>
          </cell>
          <cell r="F453">
            <v>9.3800000000000008</v>
          </cell>
          <cell r="G453">
            <v>1.7170000000000001</v>
          </cell>
          <cell r="H453">
            <v>16.105460000000001</v>
          </cell>
        </row>
        <row r="454">
          <cell r="A454">
            <v>78872</v>
          </cell>
          <cell r="B454" t="str">
            <v>OBS</v>
          </cell>
          <cell r="C454" t="str">
            <v>SFS TNY FB 6"</v>
          </cell>
          <cell r="E454" t="str">
            <v>CHS MOZZ LMPS COMMO</v>
          </cell>
          <cell r="F454">
            <v>4.47</v>
          </cell>
          <cell r="G454">
            <v>1.7170000000000001</v>
          </cell>
          <cell r="H454">
            <v>7.6749900000000002</v>
          </cell>
        </row>
        <row r="455">
          <cell r="A455">
            <v>78873</v>
          </cell>
          <cell r="B455" t="str">
            <v>OBS</v>
          </cell>
          <cell r="C455" t="str">
            <v>SFS TNY FB 6"</v>
          </cell>
          <cell r="E455" t="str">
            <v>CHS MOZZ LMPS COMMO</v>
          </cell>
          <cell r="F455">
            <v>3.15</v>
          </cell>
          <cell r="G455">
            <v>1.7170000000000001</v>
          </cell>
          <cell r="H455">
            <v>5.40855</v>
          </cell>
        </row>
        <row r="456">
          <cell r="A456">
            <v>78874</v>
          </cell>
          <cell r="B456" t="str">
            <v>OBS</v>
          </cell>
          <cell r="C456" t="str">
            <v>SFS TNY FB 6"</v>
          </cell>
          <cell r="E456" t="str">
            <v>CHS MOZZ LMPS COMMO</v>
          </cell>
          <cell r="F456">
            <v>3.46</v>
          </cell>
          <cell r="G456">
            <v>1.7170000000000001</v>
          </cell>
          <cell r="H456">
            <v>5.9408200000000004</v>
          </cell>
        </row>
        <row r="457">
          <cell r="A457">
            <v>78883</v>
          </cell>
          <cell r="B457" t="str">
            <v>OBS</v>
          </cell>
          <cell r="C457" t="str">
            <v>SFS RB SICILIA</v>
          </cell>
          <cell r="E457" t="str">
            <v>CHS MOZZ LMPS COMMO</v>
          </cell>
          <cell r="F457">
            <v>2.59</v>
          </cell>
          <cell r="G457">
            <v>1.7170000000000001</v>
          </cell>
          <cell r="H457">
            <v>4.4470299999999998</v>
          </cell>
        </row>
        <row r="458">
          <cell r="A458">
            <v>78884</v>
          </cell>
          <cell r="B458" t="str">
            <v>OBS</v>
          </cell>
          <cell r="C458" t="str">
            <v>SFS RB SICILIA</v>
          </cell>
          <cell r="E458" t="str">
            <v>CHS MOZZ LMPS COMMO</v>
          </cell>
          <cell r="F458">
            <v>2.0699999999999998</v>
          </cell>
          <cell r="G458">
            <v>1.7170000000000001</v>
          </cell>
          <cell r="H458">
            <v>3.5541899999999997</v>
          </cell>
        </row>
        <row r="459">
          <cell r="A459">
            <v>78886</v>
          </cell>
          <cell r="B459" t="str">
            <v>OBS</v>
          </cell>
          <cell r="C459" t="str">
            <v>SFS TNY WEDGE</v>
          </cell>
          <cell r="E459" t="str">
            <v>CHS MOZZ LMPS COMMO</v>
          </cell>
          <cell r="F459">
            <v>10</v>
          </cell>
          <cell r="G459">
            <v>1.7170000000000001</v>
          </cell>
          <cell r="H459">
            <v>17.170000000000002</v>
          </cell>
        </row>
        <row r="460">
          <cell r="A460">
            <v>78887</v>
          </cell>
          <cell r="B460" t="str">
            <v>OBS</v>
          </cell>
          <cell r="C460" t="str">
            <v>SFS TNY WEDGE</v>
          </cell>
          <cell r="E460" t="str">
            <v>CHS MOZZ LMPS COMMO</v>
          </cell>
          <cell r="F460">
            <v>8.5</v>
          </cell>
          <cell r="G460">
            <v>1.7170000000000001</v>
          </cell>
          <cell r="H460">
            <v>14.5945</v>
          </cell>
        </row>
        <row r="461">
          <cell r="A461">
            <v>78890</v>
          </cell>
          <cell r="B461" t="str">
            <v>OBS</v>
          </cell>
          <cell r="C461" t="str">
            <v>SFS 5" DD CHS</v>
          </cell>
          <cell r="E461" t="str">
            <v>CHS MOZZ LMPS COMMO</v>
          </cell>
          <cell r="F461">
            <v>7.5</v>
          </cell>
          <cell r="G461">
            <v>1.7170000000000001</v>
          </cell>
          <cell r="H461">
            <v>12.877500000000001</v>
          </cell>
        </row>
        <row r="462">
          <cell r="A462">
            <v>78891</v>
          </cell>
          <cell r="B462" t="str">
            <v>OBS</v>
          </cell>
          <cell r="C462" t="str">
            <v>SFS 5" DD RF P</v>
          </cell>
          <cell r="E462" t="str">
            <v>CHS MOZZ LMPS COMMO</v>
          </cell>
          <cell r="F462">
            <v>5.63</v>
          </cell>
          <cell r="G462">
            <v>1.7170000000000001</v>
          </cell>
          <cell r="H462">
            <v>9.6667100000000001</v>
          </cell>
        </row>
        <row r="463">
          <cell r="A463">
            <v>78893</v>
          </cell>
          <cell r="B463" t="str">
            <v>OBS</v>
          </cell>
          <cell r="C463" t="str">
            <v>SFS TNY 6" PEP</v>
          </cell>
          <cell r="E463" t="str">
            <v>CHS MOZZ LMPS COMMO</v>
          </cell>
          <cell r="F463">
            <v>5.4</v>
          </cell>
          <cell r="G463">
            <v>1.7170000000000001</v>
          </cell>
          <cell r="H463">
            <v>9.2718000000000007</v>
          </cell>
        </row>
        <row r="464">
          <cell r="A464">
            <v>78898</v>
          </cell>
          <cell r="B464" t="str">
            <v>OBS</v>
          </cell>
          <cell r="C464" t="str">
            <v>SFS RB FRBAKE</v>
          </cell>
          <cell r="E464" t="str">
            <v>CHS MOZZ LMPS COMMO</v>
          </cell>
          <cell r="F464">
            <v>5.85</v>
          </cell>
          <cell r="G464">
            <v>1.7170000000000001</v>
          </cell>
          <cell r="H464">
            <v>10.044449999999999</v>
          </cell>
        </row>
        <row r="465">
          <cell r="A465">
            <v>78899</v>
          </cell>
          <cell r="B465" t="str">
            <v>OBS</v>
          </cell>
          <cell r="C465" t="str">
            <v>SFS RB FRBAKE</v>
          </cell>
          <cell r="E465" t="str">
            <v>CHS MOZZ LMPS COMMO</v>
          </cell>
          <cell r="F465">
            <v>4.6399999999999997</v>
          </cell>
          <cell r="G465">
            <v>1.7170000000000001</v>
          </cell>
          <cell r="H465">
            <v>7.9668799999999997</v>
          </cell>
        </row>
        <row r="466">
          <cell r="A466">
            <v>78906</v>
          </cell>
          <cell r="B466" t="str">
            <v>OBS</v>
          </cell>
          <cell r="C466" t="str">
            <v>SFS TN SEW WG</v>
          </cell>
          <cell r="E466" t="str">
            <v>CHS MOZZ LMPS COMMO</v>
          </cell>
          <cell r="F466">
            <v>3.75</v>
          </cell>
          <cell r="G466">
            <v>1.7170000000000001</v>
          </cell>
          <cell r="H466">
            <v>6.4387500000000006</v>
          </cell>
        </row>
        <row r="467">
          <cell r="A467">
            <v>78907</v>
          </cell>
          <cell r="B467" t="str">
            <v>SFS</v>
          </cell>
          <cell r="C467" t="str">
            <v>TN SEW WG SMRT</v>
          </cell>
          <cell r="E467" t="str">
            <v>CHS MOZZ LMPS COMMO</v>
          </cell>
          <cell r="F467">
            <v>2.78</v>
          </cell>
          <cell r="G467">
            <v>1.7170000000000001</v>
          </cell>
          <cell r="H467">
            <v>4.7732599999999996</v>
          </cell>
        </row>
        <row r="468">
          <cell r="A468">
            <v>78908</v>
          </cell>
          <cell r="B468" t="str">
            <v>SFS</v>
          </cell>
          <cell r="C468" t="str">
            <v>TN SMRT SEW SA</v>
          </cell>
          <cell r="E468" t="str">
            <v>CHS MOZZ LMPS COMMO</v>
          </cell>
          <cell r="F468">
            <v>3.25</v>
          </cell>
          <cell r="G468">
            <v>1.7170000000000001</v>
          </cell>
          <cell r="H468">
            <v>5.5802500000000004</v>
          </cell>
        </row>
        <row r="469">
          <cell r="A469">
            <v>78909</v>
          </cell>
          <cell r="B469" t="str">
            <v>OBS</v>
          </cell>
          <cell r="C469" t="str">
            <v>SFS TN SEW WG</v>
          </cell>
          <cell r="E469" t="str">
            <v>CHS MOZZ LMPS COMMO</v>
          </cell>
          <cell r="F469">
            <v>7</v>
          </cell>
          <cell r="G469">
            <v>1.7170000000000001</v>
          </cell>
          <cell r="H469">
            <v>12.019</v>
          </cell>
        </row>
        <row r="470">
          <cell r="A470">
            <v>78910</v>
          </cell>
          <cell r="B470" t="str">
            <v>SFS</v>
          </cell>
          <cell r="C470" t="str">
            <v>TN SEW WG 100%</v>
          </cell>
          <cell r="E470" t="str">
            <v>CHS MOZZ LMPS COMMO</v>
          </cell>
          <cell r="F470">
            <v>5.55</v>
          </cell>
          <cell r="G470">
            <v>1.7170000000000001</v>
          </cell>
          <cell r="H470">
            <v>9.5293500000000009</v>
          </cell>
        </row>
        <row r="471">
          <cell r="A471">
            <v>78913</v>
          </cell>
          <cell r="B471" t="str">
            <v>SFS</v>
          </cell>
          <cell r="C471" t="str">
            <v>FR 6" FLTBRD S</v>
          </cell>
          <cell r="E471" t="str">
            <v>CHS MOZZ LMPS COMMO</v>
          </cell>
          <cell r="F471">
            <v>2.31</v>
          </cell>
          <cell r="G471">
            <v>1.7170000000000001</v>
          </cell>
          <cell r="H471">
            <v>3.9662700000000002</v>
          </cell>
        </row>
        <row r="472">
          <cell r="A472">
            <v>78914</v>
          </cell>
          <cell r="B472" t="str">
            <v>SFS</v>
          </cell>
          <cell r="C472" t="str">
            <v>FR 6" FLTBRD S</v>
          </cell>
          <cell r="E472" t="str">
            <v>CHS MOZZ LMPS COMMO</v>
          </cell>
          <cell r="F472">
            <v>3.45</v>
          </cell>
          <cell r="G472">
            <v>1.7170000000000001</v>
          </cell>
          <cell r="H472">
            <v>5.9236500000000003</v>
          </cell>
        </row>
        <row r="473">
          <cell r="A473">
            <v>78917</v>
          </cell>
          <cell r="B473" t="str">
            <v>OBS</v>
          </cell>
          <cell r="C473" t="str">
            <v>SFS BD 16" HRV</v>
          </cell>
          <cell r="E473" t="str">
            <v>CHS MOZZ LMPS COMMO</v>
          </cell>
          <cell r="F473">
            <v>6.75</v>
          </cell>
          <cell r="G473">
            <v>1.7170000000000001</v>
          </cell>
          <cell r="H473">
            <v>11.58975</v>
          </cell>
        </row>
        <row r="474">
          <cell r="A474">
            <v>78918</v>
          </cell>
          <cell r="B474" t="str">
            <v>OBS</v>
          </cell>
          <cell r="C474" t="str">
            <v>SFS BD 16" HRV</v>
          </cell>
          <cell r="E474" t="str">
            <v>CHS MOZZ LMPS COMMO</v>
          </cell>
          <cell r="F474">
            <v>5.18</v>
          </cell>
          <cell r="G474">
            <v>1.7170000000000001</v>
          </cell>
          <cell r="H474">
            <v>8.8940599999999996</v>
          </cell>
        </row>
        <row r="475">
          <cell r="A475">
            <v>78922</v>
          </cell>
          <cell r="B475" t="str">
            <v>OBS</v>
          </cell>
          <cell r="C475" t="str">
            <v>SFS FRESCHETTA</v>
          </cell>
          <cell r="E475" t="str">
            <v>CHS MOZZ LMPS COMMO</v>
          </cell>
          <cell r="F475">
            <v>6.75</v>
          </cell>
          <cell r="G475">
            <v>1.7170000000000001</v>
          </cell>
          <cell r="H475">
            <v>11.58975</v>
          </cell>
        </row>
        <row r="476">
          <cell r="A476">
            <v>78926</v>
          </cell>
          <cell r="B476" t="str">
            <v>SFS</v>
          </cell>
          <cell r="C476" t="str">
            <v>BD 16" LS 51%</v>
          </cell>
          <cell r="E476" t="str">
            <v>CHS MOZZ LMPS COMMO</v>
          </cell>
          <cell r="F476">
            <v>7.48</v>
          </cell>
          <cell r="G476">
            <v>1.7170000000000001</v>
          </cell>
          <cell r="H476">
            <v>12.843160000000001</v>
          </cell>
        </row>
        <row r="477">
          <cell r="A477">
            <v>78927</v>
          </cell>
          <cell r="B477" t="str">
            <v>SFS</v>
          </cell>
          <cell r="C477" t="str">
            <v>BD 16" LS 51%</v>
          </cell>
          <cell r="E477" t="str">
            <v>CHS MOZZ LMPS COMMO</v>
          </cell>
          <cell r="F477">
            <v>5.96</v>
          </cell>
          <cell r="G477">
            <v>1.7170000000000001</v>
          </cell>
          <cell r="H477">
            <v>10.233320000000001</v>
          </cell>
        </row>
        <row r="478">
          <cell r="A478">
            <v>78939</v>
          </cell>
          <cell r="B478" t="str">
            <v>OBS</v>
          </cell>
          <cell r="C478" t="str">
            <v>SFS BD HRVST 5</v>
          </cell>
          <cell r="E478" t="str">
            <v>CHS MOZZ LMPS COMMO</v>
          </cell>
          <cell r="F478">
            <v>6.75</v>
          </cell>
          <cell r="G478">
            <v>1.7170000000000001</v>
          </cell>
          <cell r="H478">
            <v>11.58975</v>
          </cell>
        </row>
        <row r="479">
          <cell r="A479">
            <v>78940</v>
          </cell>
          <cell r="B479" t="str">
            <v>OBS</v>
          </cell>
          <cell r="C479" t="str">
            <v>SFS BIG DADDY'</v>
          </cell>
          <cell r="E479" t="str">
            <v>CHS MOZZ LMPS COMMO</v>
          </cell>
          <cell r="F479">
            <v>3.98</v>
          </cell>
          <cell r="G479">
            <v>1.7170000000000001</v>
          </cell>
          <cell r="H479">
            <v>6.8336600000000001</v>
          </cell>
        </row>
        <row r="480">
          <cell r="A480">
            <v>78941</v>
          </cell>
          <cell r="B480" t="str">
            <v>OBS</v>
          </cell>
          <cell r="C480" t="str">
            <v>SFS BIG DADDY'</v>
          </cell>
          <cell r="E480" t="str">
            <v>CHS MOZZ LMPS COMMO</v>
          </cell>
          <cell r="F480">
            <v>2.25</v>
          </cell>
          <cell r="G480">
            <v>1.7170000000000001</v>
          </cell>
          <cell r="H480">
            <v>3.8632500000000003</v>
          </cell>
        </row>
        <row r="481">
          <cell r="A481">
            <v>78942</v>
          </cell>
          <cell r="B481" t="str">
            <v>SFS</v>
          </cell>
          <cell r="C481" t="str">
            <v>BD 16" HRVST R</v>
          </cell>
          <cell r="E481" t="str">
            <v>CHS MOZZ LMPS COMMO</v>
          </cell>
          <cell r="F481">
            <v>6.75</v>
          </cell>
          <cell r="G481">
            <v>1.7170000000000001</v>
          </cell>
          <cell r="H481">
            <v>11.58975</v>
          </cell>
        </row>
        <row r="482">
          <cell r="A482">
            <v>78943</v>
          </cell>
          <cell r="B482" t="str">
            <v>SFS</v>
          </cell>
          <cell r="C482" t="str">
            <v>BD 16" HRVST R</v>
          </cell>
          <cell r="E482" t="str">
            <v>CHS MOZZ LMPS COMMO</v>
          </cell>
          <cell r="F482">
            <v>5.18</v>
          </cell>
          <cell r="G482">
            <v>1.7170000000000001</v>
          </cell>
          <cell r="H482">
            <v>8.8940599999999996</v>
          </cell>
        </row>
        <row r="483">
          <cell r="A483">
            <v>78944</v>
          </cell>
          <cell r="B483" t="str">
            <v>OBS</v>
          </cell>
          <cell r="C483" t="str">
            <v>SFS BD HRVST R</v>
          </cell>
          <cell r="E483" t="str">
            <v>CHS MOZZ LMPS COMMO</v>
          </cell>
          <cell r="F483">
            <v>6.75</v>
          </cell>
          <cell r="G483">
            <v>1.7170000000000001</v>
          </cell>
          <cell r="H483">
            <v>11.58975</v>
          </cell>
        </row>
        <row r="484">
          <cell r="A484">
            <v>78945</v>
          </cell>
          <cell r="B484" t="str">
            <v>SFS</v>
          </cell>
          <cell r="C484" t="str">
            <v>BD 16 HRVST RE</v>
          </cell>
          <cell r="E484" t="str">
            <v>CHS MOZZ LMPS COMMO</v>
          </cell>
          <cell r="F484">
            <v>5.18</v>
          </cell>
          <cell r="G484">
            <v>1.7170000000000001</v>
          </cell>
          <cell r="H484">
            <v>8.8940599999999996</v>
          </cell>
        </row>
        <row r="485">
          <cell r="A485">
            <v>78947</v>
          </cell>
          <cell r="B485" t="str">
            <v>OBS</v>
          </cell>
          <cell r="C485" t="str">
            <v>SFS TR 01958 3</v>
          </cell>
          <cell r="E485" t="str">
            <v>CHS MOZZ LMPS COMMO</v>
          </cell>
          <cell r="F485">
            <v>7.5</v>
          </cell>
          <cell r="G485">
            <v>1.7170000000000001</v>
          </cell>
          <cell r="H485">
            <v>12.877500000000001</v>
          </cell>
        </row>
        <row r="486">
          <cell r="A486">
            <v>78948</v>
          </cell>
          <cell r="B486" t="str">
            <v>SFS</v>
          </cell>
          <cell r="C486" t="str">
            <v>TR 3X6 FB PEPP</v>
          </cell>
          <cell r="E486" t="str">
            <v>CHS MOZZ LMPS COMMO</v>
          </cell>
          <cell r="F486">
            <v>5.81</v>
          </cell>
          <cell r="G486">
            <v>1.7170000000000001</v>
          </cell>
          <cell r="H486">
            <v>9.9757700000000007</v>
          </cell>
        </row>
        <row r="487">
          <cell r="A487">
            <v>78949</v>
          </cell>
          <cell r="B487" t="str">
            <v>OBS</v>
          </cell>
          <cell r="C487" t="str">
            <v>SFS TR 66400L</v>
          </cell>
          <cell r="E487" t="str">
            <v>CHS MOZZ LMPS COMMO</v>
          </cell>
          <cell r="F487">
            <v>8.02</v>
          </cell>
          <cell r="G487">
            <v>1.7170000000000001</v>
          </cell>
          <cell r="H487">
            <v>13.770339999999999</v>
          </cell>
        </row>
        <row r="488">
          <cell r="A488">
            <v>78951</v>
          </cell>
          <cell r="B488" t="str">
            <v>SFS</v>
          </cell>
          <cell r="C488" t="str">
            <v>TR BGL CHS 100</v>
          </cell>
          <cell r="E488" t="str">
            <v>CHS MOZZ LMPS COMMO</v>
          </cell>
          <cell r="F488">
            <v>10.47</v>
          </cell>
          <cell r="G488">
            <v>1.7170000000000001</v>
          </cell>
          <cell r="H488">
            <v>17.976990000000001</v>
          </cell>
        </row>
        <row r="489">
          <cell r="A489">
            <v>78952</v>
          </cell>
          <cell r="B489" t="str">
            <v>SFS</v>
          </cell>
          <cell r="C489" t="str">
            <v>TR BGL CHS 100</v>
          </cell>
          <cell r="E489" t="str">
            <v>CHS MOZZ LMPS COMMO</v>
          </cell>
          <cell r="F489">
            <v>10.47</v>
          </cell>
          <cell r="G489">
            <v>1.7170000000000001</v>
          </cell>
          <cell r="H489">
            <v>17.976990000000001</v>
          </cell>
        </row>
        <row r="490">
          <cell r="A490">
            <v>78954</v>
          </cell>
          <cell r="B490" t="str">
            <v>OBS</v>
          </cell>
          <cell r="C490" t="str">
            <v>SFS TR 48930 F</v>
          </cell>
          <cell r="E490" t="str">
            <v>CHS MOZZ LMPS COMMO</v>
          </cell>
          <cell r="F490">
            <v>6.08</v>
          </cell>
          <cell r="G490">
            <v>1.7170000000000001</v>
          </cell>
          <cell r="H490">
            <v>10.439360000000001</v>
          </cell>
        </row>
        <row r="491">
          <cell r="A491">
            <v>78955</v>
          </cell>
          <cell r="B491" t="str">
            <v>SFS</v>
          </cell>
          <cell r="C491" t="str">
            <v>TR 6" FB CHS 1</v>
          </cell>
          <cell r="E491" t="str">
            <v>CHS MOZZ LMPS COMMO</v>
          </cell>
          <cell r="F491">
            <v>7.59</v>
          </cell>
          <cell r="G491">
            <v>1.7170000000000001</v>
          </cell>
          <cell r="H491">
            <v>13.032030000000001</v>
          </cell>
        </row>
        <row r="492">
          <cell r="A492">
            <v>78956</v>
          </cell>
          <cell r="B492" t="str">
            <v>SFS</v>
          </cell>
          <cell r="C492" t="str">
            <v>TR 6" FB CHS 1</v>
          </cell>
          <cell r="E492" t="str">
            <v>CHS MOZZ LMPS COMMO</v>
          </cell>
          <cell r="F492">
            <v>7.59</v>
          </cell>
          <cell r="G492">
            <v>1.7170000000000001</v>
          </cell>
          <cell r="H492">
            <v>13.032030000000001</v>
          </cell>
        </row>
        <row r="493">
          <cell r="A493">
            <v>78957</v>
          </cell>
          <cell r="B493" t="str">
            <v>OBS</v>
          </cell>
          <cell r="C493" t="str">
            <v>SFS TR 43300 F</v>
          </cell>
          <cell r="E493" t="str">
            <v>CHS MOZZ LMPS COMMO</v>
          </cell>
          <cell r="F493">
            <v>5.72</v>
          </cell>
          <cell r="G493">
            <v>1.7170000000000001</v>
          </cell>
          <cell r="H493">
            <v>9.8212399999999995</v>
          </cell>
        </row>
        <row r="494">
          <cell r="A494">
            <v>78958</v>
          </cell>
          <cell r="B494" t="str">
            <v>OBS</v>
          </cell>
          <cell r="C494" t="str">
            <v>SFS TR 48931 F</v>
          </cell>
          <cell r="E494" t="str">
            <v>CHS MOZZ LMPS COMMO</v>
          </cell>
          <cell r="F494">
            <v>6.08</v>
          </cell>
          <cell r="G494">
            <v>1.7170000000000001</v>
          </cell>
          <cell r="H494">
            <v>10.439360000000001</v>
          </cell>
        </row>
        <row r="495">
          <cell r="A495">
            <v>78959</v>
          </cell>
          <cell r="B495" t="str">
            <v>OBS</v>
          </cell>
          <cell r="C495" t="str">
            <v>SFS TR 48941 F</v>
          </cell>
          <cell r="E495" t="str">
            <v>CHS MOZZ LMPS COMMO</v>
          </cell>
          <cell r="F495">
            <v>3.98</v>
          </cell>
          <cell r="G495">
            <v>1.7170000000000001</v>
          </cell>
          <cell r="H495">
            <v>6.8336600000000001</v>
          </cell>
        </row>
        <row r="496">
          <cell r="A496">
            <v>78960</v>
          </cell>
          <cell r="B496" t="str">
            <v>OBS</v>
          </cell>
          <cell r="C496" t="str">
            <v>SFS TR 48942 F</v>
          </cell>
          <cell r="E496" t="str">
            <v>CHS MOZZ LMPS COMMO</v>
          </cell>
          <cell r="F496">
            <v>3.98</v>
          </cell>
          <cell r="G496">
            <v>1.7170000000000001</v>
          </cell>
          <cell r="H496">
            <v>6.8336600000000001</v>
          </cell>
        </row>
        <row r="497">
          <cell r="A497">
            <v>78961</v>
          </cell>
          <cell r="B497" t="str">
            <v>OBS</v>
          </cell>
          <cell r="C497" t="str">
            <v>SFS TR 43301 F</v>
          </cell>
          <cell r="E497" t="str">
            <v>CHS MOZZ LMPS COMMO</v>
          </cell>
          <cell r="F497">
            <v>5.72</v>
          </cell>
          <cell r="G497">
            <v>1.7170000000000001</v>
          </cell>
          <cell r="H497">
            <v>9.8212399999999995</v>
          </cell>
        </row>
        <row r="498">
          <cell r="A498">
            <v>78964</v>
          </cell>
          <cell r="B498" t="str">
            <v>SFS</v>
          </cell>
          <cell r="C498" t="str">
            <v>TR BKFT SAUS P</v>
          </cell>
          <cell r="E498" t="str">
            <v>CHS MOZZ LMPS COMMO</v>
          </cell>
          <cell r="F498">
            <v>1.84</v>
          </cell>
          <cell r="G498">
            <v>1.7170000000000001</v>
          </cell>
          <cell r="H498">
            <v>3.1592800000000003</v>
          </cell>
        </row>
        <row r="499">
          <cell r="A499">
            <v>78965</v>
          </cell>
          <cell r="B499" t="str">
            <v>SFS</v>
          </cell>
          <cell r="C499" t="str">
            <v>TR BKFT SAUS P</v>
          </cell>
          <cell r="E499" t="str">
            <v>CHS MOZZ LMPS COMMO</v>
          </cell>
          <cell r="F499">
            <v>1.84</v>
          </cell>
          <cell r="G499">
            <v>1.7170000000000001</v>
          </cell>
          <cell r="H499">
            <v>3.1592800000000003</v>
          </cell>
        </row>
        <row r="500">
          <cell r="A500">
            <v>78966</v>
          </cell>
          <cell r="B500" t="str">
            <v>OBS</v>
          </cell>
          <cell r="C500" t="str">
            <v>SFS TR 71461 B</v>
          </cell>
          <cell r="E500" t="str">
            <v>CHS MOZZ LMPS COMMO</v>
          </cell>
          <cell r="F500">
            <v>1.98</v>
          </cell>
          <cell r="G500">
            <v>1.7170000000000001</v>
          </cell>
          <cell r="H500">
            <v>3.3996600000000003</v>
          </cell>
        </row>
        <row r="501">
          <cell r="A501">
            <v>78967</v>
          </cell>
          <cell r="B501" t="str">
            <v>OBS</v>
          </cell>
          <cell r="C501" t="str">
            <v>SFS TR 74607 C</v>
          </cell>
          <cell r="E501" t="str">
            <v>CHS MOZZ LMPS COMMO</v>
          </cell>
          <cell r="F501">
            <v>3.53</v>
          </cell>
          <cell r="G501">
            <v>1.7170000000000001</v>
          </cell>
          <cell r="H501">
            <v>6.0610099999999996</v>
          </cell>
        </row>
        <row r="502">
          <cell r="A502">
            <v>78968</v>
          </cell>
          <cell r="B502" t="str">
            <v>OBS</v>
          </cell>
          <cell r="C502" t="str">
            <v>SFS TR 74608 C</v>
          </cell>
          <cell r="E502" t="str">
            <v>CHS MOZZ LMPS COMMO</v>
          </cell>
          <cell r="F502">
            <v>3.53</v>
          </cell>
          <cell r="G502">
            <v>1.7170000000000001</v>
          </cell>
          <cell r="H502">
            <v>6.0610099999999996</v>
          </cell>
        </row>
        <row r="503">
          <cell r="A503">
            <v>78969</v>
          </cell>
          <cell r="B503" t="str">
            <v>OBS</v>
          </cell>
          <cell r="C503" t="str">
            <v>SFS TR 85603 C</v>
          </cell>
          <cell r="E503" t="str">
            <v>CHS MOZZ LMPS COMMO</v>
          </cell>
          <cell r="F503">
            <v>5.25</v>
          </cell>
          <cell r="G503">
            <v>1.7170000000000001</v>
          </cell>
          <cell r="H503">
            <v>9.0142500000000005</v>
          </cell>
        </row>
        <row r="504">
          <cell r="A504">
            <v>78970</v>
          </cell>
          <cell r="B504" t="str">
            <v>OBS</v>
          </cell>
          <cell r="C504" t="str">
            <v>SFS TR 85604 C</v>
          </cell>
          <cell r="E504" t="str">
            <v>CHS MOZZ LMPS COMMO</v>
          </cell>
          <cell r="F504">
            <v>5.25</v>
          </cell>
          <cell r="G504">
            <v>1.7170000000000001</v>
          </cell>
          <cell r="H504">
            <v>9.0142500000000005</v>
          </cell>
        </row>
        <row r="505">
          <cell r="A505">
            <v>78971</v>
          </cell>
          <cell r="B505" t="str">
            <v>OBS</v>
          </cell>
          <cell r="C505" t="str">
            <v>SFS TR 85806P</v>
          </cell>
          <cell r="E505" t="str">
            <v>CHS MOZZ LMPS COMMO</v>
          </cell>
          <cell r="F505">
            <v>7.65</v>
          </cell>
          <cell r="G505">
            <v>1.7170000000000001</v>
          </cell>
          <cell r="H505">
            <v>13.135050000000001</v>
          </cell>
        </row>
        <row r="506">
          <cell r="A506">
            <v>78972</v>
          </cell>
          <cell r="B506" t="str">
            <v>SFS</v>
          </cell>
          <cell r="C506" t="str">
            <v>TR BGL PEPP 10</v>
          </cell>
          <cell r="E506" t="str">
            <v>CHS MOZZ LMPS COMMO</v>
          </cell>
          <cell r="F506">
            <v>3.82</v>
          </cell>
          <cell r="G506">
            <v>1.7170000000000001</v>
          </cell>
          <cell r="H506">
            <v>6.5589399999999998</v>
          </cell>
        </row>
        <row r="507">
          <cell r="A507">
            <v>78973</v>
          </cell>
          <cell r="B507" t="str">
            <v>SFS</v>
          </cell>
          <cell r="C507" t="str">
            <v>TR BGL PEPP 50</v>
          </cell>
          <cell r="E507" t="str">
            <v>CHS MOZZ LMPS COMMO</v>
          </cell>
          <cell r="F507">
            <v>3.82</v>
          </cell>
          <cell r="G507">
            <v>1.7170000000000001</v>
          </cell>
          <cell r="H507">
            <v>6.5589399999999998</v>
          </cell>
        </row>
        <row r="508">
          <cell r="A508">
            <v>78974</v>
          </cell>
          <cell r="B508" t="str">
            <v>OBS</v>
          </cell>
          <cell r="C508" t="str">
            <v>SFS TR 66400 C</v>
          </cell>
          <cell r="E508" t="str">
            <v>CHS MOZZ LMPS COMMO</v>
          </cell>
          <cell r="F508">
            <v>4.0199999999999996</v>
          </cell>
          <cell r="G508">
            <v>1.7170000000000001</v>
          </cell>
          <cell r="H508">
            <v>6.9023399999999997</v>
          </cell>
        </row>
        <row r="509">
          <cell r="A509">
            <v>78975</v>
          </cell>
          <cell r="B509" t="str">
            <v>OBS</v>
          </cell>
          <cell r="C509" t="str">
            <v>SFS TR 66401 C</v>
          </cell>
          <cell r="E509" t="str">
            <v>CHS MOZZ LMPS COMMO</v>
          </cell>
          <cell r="F509">
            <v>4.0199999999999996</v>
          </cell>
          <cell r="G509">
            <v>1.7170000000000001</v>
          </cell>
          <cell r="H509">
            <v>6.9023399999999997</v>
          </cell>
        </row>
        <row r="510">
          <cell r="A510">
            <v>78976</v>
          </cell>
          <cell r="B510" t="str">
            <v>SFS</v>
          </cell>
          <cell r="C510" t="str">
            <v>TR BKFT BGL 10</v>
          </cell>
          <cell r="E510" t="str">
            <v>CHS MOZZ LMPS COMMO</v>
          </cell>
          <cell r="F510">
            <v>6</v>
          </cell>
          <cell r="G510">
            <v>1.7170000000000001</v>
          </cell>
          <cell r="H510">
            <v>10.302</v>
          </cell>
        </row>
        <row r="511">
          <cell r="A511">
            <v>78977</v>
          </cell>
          <cell r="B511" t="str">
            <v>SFS</v>
          </cell>
          <cell r="C511" t="str">
            <v>TR BKFT BGL 10</v>
          </cell>
          <cell r="E511" t="str">
            <v>CHS MOZZ LMPS COMMO</v>
          </cell>
          <cell r="F511">
            <v>5.99</v>
          </cell>
          <cell r="G511">
            <v>1.7170000000000001</v>
          </cell>
          <cell r="H511">
            <v>10.284830000000001</v>
          </cell>
        </row>
        <row r="512">
          <cell r="A512">
            <v>78979</v>
          </cell>
          <cell r="B512" t="str">
            <v>SFS</v>
          </cell>
          <cell r="C512" t="str">
            <v>TR 71460 BKFT</v>
          </cell>
          <cell r="E512" t="str">
            <v>CHS MOZZ LMPS COMMO</v>
          </cell>
          <cell r="F512">
            <v>1.98</v>
          </cell>
          <cell r="G512">
            <v>1.7170000000000001</v>
          </cell>
          <cell r="H512">
            <v>3.3996600000000003</v>
          </cell>
        </row>
        <row r="513">
          <cell r="A513">
            <v>78983</v>
          </cell>
          <cell r="B513" t="str">
            <v>OBS</v>
          </cell>
          <cell r="C513" t="str">
            <v>SFS TNY 16" WG</v>
          </cell>
          <cell r="E513" t="str">
            <v>CHS MOZZ LMPS COMMO</v>
          </cell>
          <cell r="F513">
            <v>7.31</v>
          </cell>
          <cell r="G513">
            <v>1.7170000000000001</v>
          </cell>
          <cell r="H513">
            <v>12.551270000000001</v>
          </cell>
        </row>
        <row r="514">
          <cell r="A514">
            <v>78984</v>
          </cell>
          <cell r="B514" t="str">
            <v>OBS</v>
          </cell>
          <cell r="C514" t="str">
            <v>SFS TNY 16" WG</v>
          </cell>
          <cell r="E514" t="str">
            <v>CHS MOZZ LMPS COMMO</v>
          </cell>
          <cell r="F514">
            <v>5.63</v>
          </cell>
          <cell r="G514">
            <v>1.7170000000000001</v>
          </cell>
          <cell r="H514">
            <v>9.6667100000000001</v>
          </cell>
        </row>
        <row r="515">
          <cell r="A515">
            <v>78985</v>
          </cell>
          <cell r="B515" t="str">
            <v>SFS</v>
          </cell>
          <cell r="C515" t="str">
            <v>BD 16" BOLD 51</v>
          </cell>
          <cell r="E515" t="str">
            <v>CHS MOZZ LMPS COMMO</v>
          </cell>
          <cell r="F515">
            <v>9</v>
          </cell>
          <cell r="G515">
            <v>1.7170000000000001</v>
          </cell>
          <cell r="H515">
            <v>15.453000000000001</v>
          </cell>
        </row>
        <row r="516">
          <cell r="A516">
            <v>78986</v>
          </cell>
          <cell r="B516" t="str">
            <v>SFS</v>
          </cell>
          <cell r="C516" t="str">
            <v>BD 16" BOLD 51</v>
          </cell>
          <cell r="E516" t="str">
            <v>CHS MOZZ LMPS COMMO</v>
          </cell>
          <cell r="F516">
            <v>6.89</v>
          </cell>
          <cell r="G516">
            <v>1.7170000000000001</v>
          </cell>
          <cell r="H516">
            <v>11.83013</v>
          </cell>
        </row>
        <row r="517">
          <cell r="A517">
            <v>78987</v>
          </cell>
          <cell r="B517" t="str">
            <v>SFS</v>
          </cell>
          <cell r="C517" t="str">
            <v>BD 16" BOLD WG</v>
          </cell>
          <cell r="E517" t="str">
            <v>CHS MOZZ LMPS COMMO</v>
          </cell>
          <cell r="F517">
            <v>9</v>
          </cell>
          <cell r="G517">
            <v>1.7170000000000001</v>
          </cell>
          <cell r="H517">
            <v>15.453000000000001</v>
          </cell>
        </row>
        <row r="518">
          <cell r="A518">
            <v>78989</v>
          </cell>
          <cell r="B518" t="str">
            <v>OBS</v>
          </cell>
          <cell r="C518" t="str">
            <v>SFS TNY CHS FI</v>
          </cell>
          <cell r="E518" t="str">
            <v>CHS MOZZ LMPS COMMO</v>
          </cell>
          <cell r="F518">
            <v>5.4</v>
          </cell>
          <cell r="G518">
            <v>1.7170000000000001</v>
          </cell>
          <cell r="H518">
            <v>9.2718000000000007</v>
          </cell>
        </row>
        <row r="519">
          <cell r="A519">
            <v>78992</v>
          </cell>
          <cell r="B519" t="str">
            <v>SFS</v>
          </cell>
          <cell r="C519" t="str">
            <v>BD 16" 51% WG</v>
          </cell>
          <cell r="E519" t="str">
            <v>CHS MOZZ LMPS COMMO</v>
          </cell>
          <cell r="F519">
            <v>7.48</v>
          </cell>
          <cell r="G519">
            <v>1.7170000000000001</v>
          </cell>
          <cell r="H519">
            <v>12.843160000000001</v>
          </cell>
        </row>
        <row r="520">
          <cell r="A520">
            <v>78993</v>
          </cell>
          <cell r="B520" t="str">
            <v>SFS</v>
          </cell>
          <cell r="C520" t="str">
            <v>BD 16" 51% WG</v>
          </cell>
          <cell r="E520" t="str">
            <v>CHS MOZZ LMPS COMMO</v>
          </cell>
          <cell r="F520">
            <v>5.96</v>
          </cell>
          <cell r="G520">
            <v>1.7170000000000001</v>
          </cell>
          <cell r="H520">
            <v>10.233320000000001</v>
          </cell>
        </row>
        <row r="521">
          <cell r="A521">
            <v>78995</v>
          </cell>
          <cell r="B521" t="str">
            <v>SFS</v>
          </cell>
          <cell r="C521" t="str">
            <v>BS FLTBRD SAND</v>
          </cell>
          <cell r="E521" t="str">
            <v>CHS MOZZ LMPS COMMO</v>
          </cell>
          <cell r="F521">
            <v>6.39</v>
          </cell>
          <cell r="G521">
            <v>1.7170000000000001</v>
          </cell>
          <cell r="H521">
            <v>10.971629999999999</v>
          </cell>
        </row>
        <row r="522">
          <cell r="A522">
            <v>78996</v>
          </cell>
          <cell r="B522" t="str">
            <v>SFS</v>
          </cell>
          <cell r="C522" t="str">
            <v>BS FLTBRD SAND</v>
          </cell>
          <cell r="E522" t="str">
            <v>CHS MOZZ LMPS COMMO</v>
          </cell>
          <cell r="F522">
            <v>4.49</v>
          </cell>
          <cell r="G522">
            <v>1.7170000000000001</v>
          </cell>
          <cell r="H522">
            <v>7.7093300000000005</v>
          </cell>
        </row>
        <row r="523">
          <cell r="A523">
            <v>78997</v>
          </cell>
          <cell r="B523" t="str">
            <v>SFS</v>
          </cell>
          <cell r="C523" t="str">
            <v>BS FLTBRD SAND</v>
          </cell>
          <cell r="E523" t="str">
            <v>CHS MOZZ LMPS COMMO</v>
          </cell>
          <cell r="F523">
            <v>4.49</v>
          </cell>
          <cell r="G523">
            <v>1.7170000000000001</v>
          </cell>
          <cell r="H523">
            <v>7.7093300000000005</v>
          </cell>
        </row>
        <row r="524">
          <cell r="A524">
            <v>78998</v>
          </cell>
          <cell r="B524" t="str">
            <v>SFS</v>
          </cell>
          <cell r="C524" t="str">
            <v>BD 16" BOLD WG</v>
          </cell>
          <cell r="E524" t="str">
            <v>CHS MOZZ LMPS COMMO</v>
          </cell>
          <cell r="F524">
            <v>6.89</v>
          </cell>
          <cell r="G524">
            <v>1.7170000000000001</v>
          </cell>
          <cell r="H524">
            <v>11.83013</v>
          </cell>
        </row>
        <row r="525">
          <cell r="A525">
            <v>88003</v>
          </cell>
          <cell r="B525" t="str">
            <v>OBS</v>
          </cell>
          <cell r="C525" t="str">
            <v>SFS CHICKEN QU</v>
          </cell>
          <cell r="E525" t="str">
            <v>CHS MOZZ LMPS COMMO</v>
          </cell>
          <cell r="F525">
            <v>5.3</v>
          </cell>
          <cell r="G525">
            <v>1.7170000000000001</v>
          </cell>
          <cell r="H525">
            <v>9.1000999999999994</v>
          </cell>
        </row>
        <row r="526">
          <cell r="A526">
            <v>88004</v>
          </cell>
          <cell r="B526" t="str">
            <v>OBS</v>
          </cell>
          <cell r="C526" t="str">
            <v>SFS CHIC QUESA</v>
          </cell>
          <cell r="E526" t="str">
            <v>CHS MOZZ LMPS COMMO</v>
          </cell>
          <cell r="F526">
            <v>0.73</v>
          </cell>
          <cell r="G526">
            <v>1.7170000000000001</v>
          </cell>
          <cell r="H526">
            <v>1.2534100000000001</v>
          </cell>
        </row>
        <row r="527">
          <cell r="A527">
            <v>88005</v>
          </cell>
          <cell r="B527" t="str">
            <v>SFS</v>
          </cell>
          <cell r="C527" t="str">
            <v>CG QUES CHIC C</v>
          </cell>
          <cell r="E527" t="str">
            <v>CHS MOZZ LMPS COMMO</v>
          </cell>
          <cell r="F527">
            <v>6.57</v>
          </cell>
          <cell r="G527">
            <v>1.7170000000000001</v>
          </cell>
          <cell r="H527">
            <v>11.280690000000002</v>
          </cell>
        </row>
        <row r="528">
          <cell r="A528">
            <v>88006</v>
          </cell>
          <cell r="B528" t="str">
            <v>OBS</v>
          </cell>
          <cell r="C528" t="str">
            <v>SFS CHEESE QUE</v>
          </cell>
          <cell r="E528" t="str">
            <v>CHS MOZZ LMPS COMMO</v>
          </cell>
          <cell r="F528">
            <v>0.97</v>
          </cell>
          <cell r="G528">
            <v>1.7170000000000001</v>
          </cell>
          <cell r="H528">
            <v>1.6654900000000001</v>
          </cell>
        </row>
        <row r="529">
          <cell r="A529">
            <v>88007</v>
          </cell>
          <cell r="B529" t="str">
            <v>SFS</v>
          </cell>
          <cell r="C529" t="str">
            <v>CG QUES CHS CN</v>
          </cell>
          <cell r="E529" t="str">
            <v>CHS MOZZ LMPS COMMO</v>
          </cell>
          <cell r="F529">
            <v>8.91</v>
          </cell>
          <cell r="G529">
            <v>1.7170000000000001</v>
          </cell>
          <cell r="H529">
            <v>15.298470000000002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donatedfoods@dese.mo.gov?subject=USDA%20FOODS%20PACKET" TargetMode="External"/><Relationship Id="rId1" Type="http://schemas.openxmlformats.org/officeDocument/2006/relationships/hyperlink" Target="mailto:%20donatedfoods@dese.mo.gov?subject=USDA%20FOODS%20PACKET"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FFX39"/>
  <sheetViews>
    <sheetView topLeftCell="EPC1" zoomScale="80" zoomScaleNormal="80" workbookViewId="0">
      <selection activeCell="EPK4" sqref="EPK4"/>
    </sheetView>
  </sheetViews>
  <sheetFormatPr defaultColWidth="9.140625" defaultRowHeight="15" x14ac:dyDescent="0.25"/>
  <cols>
    <col min="1" max="1" width="24" style="571" customWidth="1"/>
    <col min="2" max="2" width="55.5703125" style="571" customWidth="1"/>
    <col min="3" max="3" width="36.42578125" style="571" bestFit="1" customWidth="1"/>
    <col min="4" max="4" width="28.42578125" style="571" bestFit="1" customWidth="1"/>
    <col min="5" max="5" width="28.42578125" style="571" customWidth="1"/>
    <col min="6" max="7" width="44.140625" style="571" customWidth="1"/>
    <col min="8" max="9" width="26.85546875" style="571" customWidth="1"/>
    <col min="10" max="14" width="52.42578125" style="571" customWidth="1"/>
    <col min="15" max="15" width="22.42578125" style="571" bestFit="1" customWidth="1"/>
    <col min="16" max="16" width="7.85546875" style="571" customWidth="1"/>
    <col min="17" max="17" width="8.140625" style="571" bestFit="1" customWidth="1"/>
    <col min="18" max="25" width="9.140625" style="571"/>
    <col min="26" max="26" width="12.140625" style="571" bestFit="1" customWidth="1"/>
    <col min="27" max="27" width="7.85546875" style="571" customWidth="1"/>
    <col min="28" max="28" width="8.140625" style="571" bestFit="1" customWidth="1"/>
    <col min="29" max="36" width="9.140625" style="571"/>
    <col min="37" max="37" width="12.140625" style="571" bestFit="1" customWidth="1"/>
    <col min="38" max="179" width="9.140625" style="571"/>
    <col min="180" max="180" width="12.140625" style="571" bestFit="1" customWidth="1"/>
    <col min="181" max="190" width="9.140625" style="571"/>
    <col min="191" max="191" width="12.140625" style="571" bestFit="1" customWidth="1"/>
    <col min="192" max="720" width="9.140625" style="571"/>
    <col min="721" max="721" width="17.140625" style="571" bestFit="1" customWidth="1"/>
    <col min="722" max="722" width="29.5703125" style="571" bestFit="1" customWidth="1"/>
    <col min="723" max="723" width="51.140625" style="571" bestFit="1" customWidth="1"/>
    <col min="724" max="724" width="28.5703125" style="571" bestFit="1" customWidth="1"/>
    <col min="725" max="725" width="15.140625" style="571" customWidth="1"/>
    <col min="726" max="727" width="9.140625" style="571"/>
    <col min="728" max="736" width="12.85546875" style="571" bestFit="1" customWidth="1"/>
    <col min="737" max="737" width="13" style="571" bestFit="1" customWidth="1"/>
    <col min="738" max="738" width="9.140625" style="571"/>
    <col min="739" max="747" width="12.85546875" style="571" bestFit="1" customWidth="1"/>
    <col min="748" max="748" width="13" style="571" bestFit="1" customWidth="1"/>
    <col min="749" max="749" width="9.140625" style="571"/>
    <col min="750" max="758" width="12.85546875" style="571" bestFit="1" customWidth="1"/>
    <col min="759" max="759" width="13" style="571" bestFit="1" customWidth="1"/>
    <col min="760" max="760" width="9.140625" style="571"/>
    <col min="761" max="761" width="10" style="571" bestFit="1" customWidth="1"/>
    <col min="762" max="762" width="12" style="571" bestFit="1" customWidth="1"/>
    <col min="763" max="763" width="10" style="571" bestFit="1" customWidth="1"/>
    <col min="764" max="764" width="11.85546875" style="571" bestFit="1" customWidth="1"/>
    <col min="765" max="765" width="11.140625" style="571" bestFit="1" customWidth="1"/>
    <col min="766" max="766" width="10" style="571" bestFit="1" customWidth="1"/>
    <col min="767" max="767" width="10.85546875" style="571" bestFit="1" customWidth="1"/>
    <col min="768" max="769" width="10" style="571" bestFit="1" customWidth="1"/>
    <col min="770" max="770" width="13" style="571" bestFit="1" customWidth="1"/>
    <col min="771" max="771" width="9.140625" style="571"/>
    <col min="772" max="772" width="11" style="571" bestFit="1" customWidth="1"/>
    <col min="773" max="773" width="12" style="571" bestFit="1" customWidth="1"/>
    <col min="774" max="774" width="11" style="571" bestFit="1" customWidth="1"/>
    <col min="775" max="775" width="11.85546875" style="571" bestFit="1" customWidth="1"/>
    <col min="776" max="776" width="11.140625" style="571" bestFit="1" customWidth="1"/>
    <col min="777" max="780" width="11" style="571" bestFit="1" customWidth="1"/>
    <col min="781" max="781" width="13" style="571" bestFit="1" customWidth="1"/>
    <col min="782" max="782" width="9.140625" style="571"/>
    <col min="783" max="783" width="11.140625" style="571" bestFit="1" customWidth="1"/>
    <col min="784" max="784" width="12" style="571" bestFit="1" customWidth="1"/>
    <col min="785" max="785" width="11.140625" style="571" bestFit="1" customWidth="1"/>
    <col min="786" max="786" width="11.85546875" style="571" bestFit="1" customWidth="1"/>
    <col min="787" max="791" width="11.140625" style="571" bestFit="1" customWidth="1"/>
    <col min="792" max="792" width="13" style="571" bestFit="1" customWidth="1"/>
    <col min="793" max="793" width="9.140625" style="571"/>
    <col min="794" max="794" width="10" style="571" bestFit="1" customWidth="1"/>
    <col min="795" max="795" width="12" style="571" bestFit="1" customWidth="1"/>
    <col min="796" max="796" width="10" style="571" bestFit="1" customWidth="1"/>
    <col min="797" max="797" width="11.85546875" style="571" bestFit="1" customWidth="1"/>
    <col min="798" max="798" width="11.140625" style="571" bestFit="1" customWidth="1"/>
    <col min="799" max="799" width="10" style="571" bestFit="1" customWidth="1"/>
    <col min="800" max="800" width="10.85546875" style="571" bestFit="1" customWidth="1"/>
    <col min="801" max="802" width="10" style="571" bestFit="1" customWidth="1"/>
    <col min="803" max="803" width="13" style="571" bestFit="1" customWidth="1"/>
    <col min="804" max="804" width="9.140625" style="571"/>
    <col min="805" max="805" width="9.85546875" style="571" bestFit="1" customWidth="1"/>
    <col min="806" max="806" width="12" style="571" bestFit="1" customWidth="1"/>
    <col min="807" max="807" width="9.85546875" style="571" bestFit="1" customWidth="1"/>
    <col min="808" max="808" width="11.85546875" style="571" bestFit="1" customWidth="1"/>
    <col min="809" max="809" width="11.140625" style="571" bestFit="1" customWidth="1"/>
    <col min="810" max="810" width="9.85546875" style="571" bestFit="1" customWidth="1"/>
    <col min="811" max="811" width="10.85546875" style="571" bestFit="1" customWidth="1"/>
    <col min="812" max="813" width="9.85546875" style="571" bestFit="1" customWidth="1"/>
    <col min="814" max="814" width="13" style="571" bestFit="1" customWidth="1"/>
    <col min="815" max="815" width="9.140625" style="571"/>
    <col min="816" max="816" width="8.85546875" style="571" bestFit="1" customWidth="1"/>
    <col min="817" max="817" width="12" style="571" bestFit="1" customWidth="1"/>
    <col min="818" max="818" width="9.85546875" style="571" bestFit="1" customWidth="1"/>
    <col min="819" max="819" width="11.85546875" style="571" bestFit="1" customWidth="1"/>
    <col min="820" max="820" width="11.140625" style="571" bestFit="1" customWidth="1"/>
    <col min="821" max="821" width="9.5703125" style="571" bestFit="1" customWidth="1"/>
    <col min="822" max="822" width="10.85546875" style="571" bestFit="1" customWidth="1"/>
    <col min="823" max="823" width="8" style="571" bestFit="1" customWidth="1"/>
    <col min="824" max="824" width="7.85546875" style="571" bestFit="1" customWidth="1"/>
    <col min="825" max="825" width="13" style="571" bestFit="1" customWidth="1"/>
    <col min="826" max="826" width="9.140625" style="571"/>
    <col min="827" max="827" width="8.85546875" style="571" bestFit="1" customWidth="1"/>
    <col min="828" max="828" width="12" style="571" bestFit="1" customWidth="1"/>
    <col min="829" max="829" width="9.85546875" style="571" bestFit="1" customWidth="1"/>
    <col min="830" max="830" width="11.85546875" style="571" bestFit="1" customWidth="1"/>
    <col min="831" max="831" width="11.140625" style="571" bestFit="1" customWidth="1"/>
    <col min="832" max="832" width="9.5703125" style="571" bestFit="1" customWidth="1"/>
    <col min="833" max="833" width="10.85546875" style="571" bestFit="1" customWidth="1"/>
    <col min="834" max="834" width="8" style="571" bestFit="1" customWidth="1"/>
    <col min="835" max="835" width="7.85546875" style="571" bestFit="1" customWidth="1"/>
    <col min="836" max="836" width="13" style="571" bestFit="1" customWidth="1"/>
    <col min="837" max="837" width="9.140625" style="571"/>
    <col min="838" max="838" width="8.85546875" style="571" bestFit="1" customWidth="1"/>
    <col min="839" max="839" width="12" style="571" bestFit="1" customWidth="1"/>
    <col min="840" max="840" width="9.85546875" style="571" bestFit="1" customWidth="1"/>
    <col min="841" max="841" width="11.85546875" style="571" bestFit="1" customWidth="1"/>
    <col min="842" max="842" width="11.140625" style="571" bestFit="1" customWidth="1"/>
    <col min="843" max="843" width="9.5703125" style="571" bestFit="1" customWidth="1"/>
    <col min="844" max="844" width="10.85546875" style="571" bestFit="1" customWidth="1"/>
    <col min="845" max="845" width="8" style="571" bestFit="1" customWidth="1"/>
    <col min="846" max="846" width="7.85546875" style="571" bestFit="1" customWidth="1"/>
    <col min="847" max="847" width="13" style="571" bestFit="1" customWidth="1"/>
    <col min="848" max="848" width="9.140625" style="571"/>
    <col min="849" max="849" width="8.85546875" style="571" bestFit="1" customWidth="1"/>
    <col min="850" max="850" width="12" style="571" bestFit="1" customWidth="1"/>
    <col min="851" max="851" width="9.85546875" style="571" bestFit="1" customWidth="1"/>
    <col min="852" max="852" width="11.85546875" style="571" bestFit="1" customWidth="1"/>
    <col min="853" max="853" width="11.140625" style="571" bestFit="1" customWidth="1"/>
    <col min="854" max="854" width="9.5703125" style="571" bestFit="1" customWidth="1"/>
    <col min="855" max="855" width="10.85546875" style="571" bestFit="1" customWidth="1"/>
    <col min="856" max="856" width="8" style="571" bestFit="1" customWidth="1"/>
    <col min="857" max="857" width="7.85546875" style="571" bestFit="1" customWidth="1"/>
    <col min="858" max="858" width="13" style="571" bestFit="1" customWidth="1"/>
    <col min="859" max="859" width="9.140625" style="571"/>
    <col min="860" max="860" width="9.85546875" style="571" bestFit="1" customWidth="1"/>
    <col min="861" max="861" width="12" style="571" bestFit="1" customWidth="1"/>
    <col min="862" max="862" width="9.85546875" style="571" bestFit="1" customWidth="1"/>
    <col min="863" max="863" width="11.85546875" style="571" bestFit="1" customWidth="1"/>
    <col min="864" max="864" width="11.140625" style="571" bestFit="1" customWidth="1"/>
    <col min="865" max="865" width="9.85546875" style="571" bestFit="1" customWidth="1"/>
    <col min="866" max="866" width="10.85546875" style="571" bestFit="1" customWidth="1"/>
    <col min="867" max="868" width="9.85546875" style="571" bestFit="1" customWidth="1"/>
    <col min="869" max="869" width="13" style="571" bestFit="1" customWidth="1"/>
    <col min="870" max="870" width="9.140625" style="571"/>
    <col min="871" max="871" width="8.85546875" style="571" bestFit="1" customWidth="1"/>
    <col min="872" max="872" width="12" style="571" bestFit="1" customWidth="1"/>
    <col min="873" max="873" width="9.85546875" style="571" bestFit="1" customWidth="1"/>
    <col min="874" max="874" width="11.85546875" style="571" bestFit="1" customWidth="1"/>
    <col min="875" max="875" width="11.140625" style="571" bestFit="1" customWidth="1"/>
    <col min="876" max="876" width="9.5703125" style="571" bestFit="1" customWidth="1"/>
    <col min="877" max="877" width="10.85546875" style="571" bestFit="1" customWidth="1"/>
    <col min="878" max="878" width="8" style="571" bestFit="1" customWidth="1"/>
    <col min="879" max="879" width="7.85546875" style="571" bestFit="1" customWidth="1"/>
    <col min="880" max="880" width="13" style="571" bestFit="1" customWidth="1"/>
    <col min="881" max="881" width="9.140625" style="571"/>
    <col min="882" max="882" width="9.85546875" style="571" bestFit="1" customWidth="1"/>
    <col min="883" max="883" width="12" style="571" bestFit="1" customWidth="1"/>
    <col min="884" max="884" width="9.85546875" style="571" bestFit="1" customWidth="1"/>
    <col min="885" max="885" width="11.85546875" style="571" bestFit="1" customWidth="1"/>
    <col min="886" max="886" width="11.140625" style="571" bestFit="1" customWidth="1"/>
    <col min="887" max="887" width="9.85546875" style="571" bestFit="1" customWidth="1"/>
    <col min="888" max="888" width="10.85546875" style="571" bestFit="1" customWidth="1"/>
    <col min="889" max="890" width="9.85546875" style="571" bestFit="1" customWidth="1"/>
    <col min="891" max="891" width="13" style="571" bestFit="1" customWidth="1"/>
    <col min="892" max="892" width="9.140625" style="571"/>
    <col min="893" max="893" width="9.85546875" style="571" bestFit="1" customWidth="1"/>
    <col min="894" max="894" width="12" style="571" bestFit="1" customWidth="1"/>
    <col min="895" max="895" width="9.85546875" style="571" bestFit="1" customWidth="1"/>
    <col min="896" max="896" width="11.85546875" style="571" bestFit="1" customWidth="1"/>
    <col min="897" max="897" width="11.140625" style="571" bestFit="1" customWidth="1"/>
    <col min="898" max="898" width="9.85546875" style="571" bestFit="1" customWidth="1"/>
    <col min="899" max="899" width="10.85546875" style="571" bestFit="1" customWidth="1"/>
    <col min="900" max="901" width="9.85546875" style="571" bestFit="1" customWidth="1"/>
    <col min="902" max="902" width="13" style="571" bestFit="1" customWidth="1"/>
    <col min="903" max="903" width="9.140625" style="571"/>
    <col min="904" max="904" width="9.85546875" style="571" bestFit="1" customWidth="1"/>
    <col min="905" max="905" width="12" style="571" bestFit="1" customWidth="1"/>
    <col min="906" max="906" width="9.85546875" style="571" bestFit="1" customWidth="1"/>
    <col min="907" max="907" width="11.85546875" style="571" bestFit="1" customWidth="1"/>
    <col min="908" max="908" width="11.140625" style="571" bestFit="1" customWidth="1"/>
    <col min="909" max="909" width="9.85546875" style="571" bestFit="1" customWidth="1"/>
    <col min="910" max="910" width="10.85546875" style="571" bestFit="1" customWidth="1"/>
    <col min="911" max="912" width="9.85546875" style="571" bestFit="1" customWidth="1"/>
    <col min="913" max="913" width="13" style="571" bestFit="1" customWidth="1"/>
    <col min="914" max="914" width="8.85546875" style="571" bestFit="1" customWidth="1"/>
    <col min="915" max="915" width="9.140625" style="785"/>
    <col min="916" max="916" width="13.5703125" style="571" bestFit="1" customWidth="1"/>
    <col min="917" max="917" width="9.140625" style="571"/>
    <col min="918" max="918" width="8.85546875" style="571" bestFit="1" customWidth="1"/>
    <col min="919" max="919" width="12" style="571" bestFit="1" customWidth="1"/>
    <col min="920" max="920" width="9.85546875" style="571" bestFit="1" customWidth="1"/>
    <col min="921" max="921" width="11.85546875" style="571" bestFit="1" customWidth="1"/>
    <col min="922" max="922" width="11.140625" style="571" bestFit="1" customWidth="1"/>
    <col min="923" max="923" width="9.5703125" style="571" bestFit="1" customWidth="1"/>
    <col min="924" max="924" width="10.85546875" style="571" bestFit="1" customWidth="1"/>
    <col min="925" max="925" width="8" style="571" bestFit="1" customWidth="1"/>
    <col min="926" max="926" width="7.85546875" style="571" bestFit="1" customWidth="1"/>
    <col min="927" max="927" width="13" style="571" bestFit="1" customWidth="1"/>
    <col min="928" max="928" width="9.140625" style="571"/>
    <col min="929" max="929" width="8.85546875" style="571" bestFit="1" customWidth="1"/>
    <col min="930" max="930" width="12" style="571" bestFit="1" customWidth="1"/>
    <col min="931" max="931" width="9.85546875" style="571" bestFit="1" customWidth="1"/>
    <col min="932" max="932" width="11.85546875" style="571" bestFit="1" customWidth="1"/>
    <col min="933" max="933" width="11.140625" style="571" bestFit="1" customWidth="1"/>
    <col min="934" max="934" width="9.5703125" style="571" bestFit="1" customWidth="1"/>
    <col min="935" max="935" width="10.85546875" style="571" bestFit="1" customWidth="1"/>
    <col min="936" max="936" width="8" style="571" bestFit="1" customWidth="1"/>
    <col min="937" max="937" width="7.85546875" style="571" bestFit="1" customWidth="1"/>
    <col min="938" max="938" width="13" style="571" bestFit="1" customWidth="1"/>
    <col min="939" max="939" width="9.140625" style="571"/>
    <col min="940" max="940" width="8.85546875" style="571" bestFit="1" customWidth="1"/>
    <col min="941" max="941" width="12" style="571" bestFit="1" customWidth="1"/>
    <col min="942" max="942" width="9.85546875" style="571" bestFit="1" customWidth="1"/>
    <col min="943" max="943" width="11.85546875" style="571" bestFit="1" customWidth="1"/>
    <col min="944" max="944" width="11.140625" style="571" bestFit="1" customWidth="1"/>
    <col min="945" max="945" width="9.5703125" style="571" bestFit="1" customWidth="1"/>
    <col min="946" max="946" width="10.85546875" style="571" bestFit="1" customWidth="1"/>
    <col min="947" max="947" width="8" style="571" bestFit="1" customWidth="1"/>
    <col min="948" max="948" width="7.85546875" style="571" bestFit="1" customWidth="1"/>
    <col min="949" max="949" width="13" style="571" bestFit="1" customWidth="1"/>
    <col min="950" max="950" width="9.140625" style="571"/>
    <col min="951" max="951" width="8.85546875" style="571" bestFit="1" customWidth="1"/>
    <col min="952" max="952" width="12" style="571" bestFit="1" customWidth="1"/>
    <col min="953" max="953" width="9.85546875" style="571" bestFit="1" customWidth="1"/>
    <col min="954" max="954" width="11.85546875" style="571" bestFit="1" customWidth="1"/>
    <col min="955" max="955" width="11.140625" style="571" bestFit="1" customWidth="1"/>
    <col min="956" max="956" width="9.5703125" style="571" bestFit="1" customWidth="1"/>
    <col min="957" max="957" width="10.85546875" style="571" bestFit="1" customWidth="1"/>
    <col min="958" max="958" width="8" style="571" bestFit="1" customWidth="1"/>
    <col min="959" max="959" width="7.85546875" style="571" bestFit="1" customWidth="1"/>
    <col min="960" max="960" width="13" style="571" bestFit="1" customWidth="1"/>
    <col min="961" max="961" width="9.140625" style="571"/>
    <col min="962" max="962" width="8.85546875" style="571" bestFit="1" customWidth="1"/>
    <col min="963" max="963" width="12" style="571" bestFit="1" customWidth="1"/>
    <col min="964" max="964" width="9.85546875" style="571" bestFit="1" customWidth="1"/>
    <col min="965" max="965" width="11.85546875" style="571" bestFit="1" customWidth="1"/>
    <col min="966" max="966" width="11.140625" style="571" bestFit="1" customWidth="1"/>
    <col min="967" max="967" width="9.5703125" style="571" bestFit="1" customWidth="1"/>
    <col min="968" max="968" width="10.85546875" style="571" bestFit="1" customWidth="1"/>
    <col min="969" max="969" width="8" style="571" bestFit="1" customWidth="1"/>
    <col min="970" max="970" width="7.85546875" style="571" bestFit="1" customWidth="1"/>
    <col min="971" max="971" width="13" style="571" bestFit="1" customWidth="1"/>
    <col min="972" max="972" width="9.140625" style="571"/>
    <col min="973" max="973" width="8.85546875" style="571" bestFit="1" customWidth="1"/>
    <col min="974" max="974" width="12" style="571" bestFit="1" customWidth="1"/>
    <col min="975" max="975" width="9.85546875" style="571" bestFit="1" customWidth="1"/>
    <col min="976" max="976" width="11.85546875" style="571" bestFit="1" customWidth="1"/>
    <col min="977" max="977" width="11.140625" style="571" bestFit="1" customWidth="1"/>
    <col min="978" max="978" width="9.5703125" style="571" bestFit="1" customWidth="1"/>
    <col min="979" max="979" width="10.85546875" style="571" bestFit="1" customWidth="1"/>
    <col min="980" max="980" width="8" style="571" bestFit="1" customWidth="1"/>
    <col min="981" max="981" width="7.85546875" style="571" bestFit="1" customWidth="1"/>
    <col min="982" max="982" width="13" style="571" bestFit="1" customWidth="1"/>
    <col min="983" max="983" width="9.140625" style="571"/>
    <col min="984" max="984" width="8.85546875" style="571" bestFit="1" customWidth="1"/>
    <col min="985" max="985" width="12" style="571" bestFit="1" customWidth="1"/>
    <col min="986" max="986" width="9.85546875" style="571" bestFit="1" customWidth="1"/>
    <col min="987" max="987" width="11.85546875" style="571" bestFit="1" customWidth="1"/>
    <col min="988" max="988" width="11.140625" style="571" bestFit="1" customWidth="1"/>
    <col min="989" max="989" width="9.5703125" style="571" bestFit="1" customWidth="1"/>
    <col min="990" max="990" width="10.85546875" style="571" bestFit="1" customWidth="1"/>
    <col min="991" max="991" width="8" style="571" bestFit="1" customWidth="1"/>
    <col min="992" max="992" width="7.85546875" style="571" bestFit="1" customWidth="1"/>
    <col min="993" max="993" width="13" style="571" bestFit="1" customWidth="1"/>
    <col min="994" max="994" width="9.140625" style="571"/>
    <col min="995" max="995" width="8.85546875" style="571" bestFit="1" customWidth="1"/>
    <col min="996" max="996" width="12" style="571" bestFit="1" customWidth="1"/>
    <col min="997" max="997" width="9.85546875" style="571" bestFit="1" customWidth="1"/>
    <col min="998" max="998" width="11.85546875" style="571" bestFit="1" customWidth="1"/>
    <col min="999" max="999" width="11.140625" style="571" bestFit="1" customWidth="1"/>
    <col min="1000" max="1000" width="9.5703125" style="571" bestFit="1" customWidth="1"/>
    <col min="1001" max="1001" width="10.85546875" style="571" bestFit="1" customWidth="1"/>
    <col min="1002" max="1002" width="8" style="571" bestFit="1" customWidth="1"/>
    <col min="1003" max="1003" width="7.85546875" style="571" bestFit="1" customWidth="1"/>
    <col min="1004" max="1004" width="13" style="571" bestFit="1" customWidth="1"/>
    <col min="1005" max="1005" width="9.140625" style="571"/>
    <col min="1006" max="1006" width="8.85546875" style="571" bestFit="1" customWidth="1"/>
    <col min="1007" max="1007" width="12" style="571" bestFit="1" customWidth="1"/>
    <col min="1008" max="1008" width="9.85546875" style="571" bestFit="1" customWidth="1"/>
    <col min="1009" max="1009" width="11.85546875" style="571" bestFit="1" customWidth="1"/>
    <col min="1010" max="1010" width="11.140625" style="571" bestFit="1" customWidth="1"/>
    <col min="1011" max="1011" width="9.5703125" style="571" bestFit="1" customWidth="1"/>
    <col min="1012" max="1012" width="10.85546875" style="571" bestFit="1" customWidth="1"/>
    <col min="1013" max="1013" width="8" style="571" bestFit="1" customWidth="1"/>
    <col min="1014" max="1014" width="7.85546875" style="571" bestFit="1" customWidth="1"/>
    <col min="1015" max="1015" width="13" style="571" bestFit="1" customWidth="1"/>
    <col min="1016" max="1016" width="9.140625" style="571"/>
    <col min="1017" max="1017" width="8.85546875" style="571" bestFit="1" customWidth="1"/>
    <col min="1018" max="1018" width="12" style="571" bestFit="1" customWidth="1"/>
    <col min="1019" max="1019" width="9.85546875" style="571" bestFit="1" customWidth="1"/>
    <col min="1020" max="1020" width="11.85546875" style="571" bestFit="1" customWidth="1"/>
    <col min="1021" max="1021" width="11.140625" style="571" bestFit="1" customWidth="1"/>
    <col min="1022" max="1022" width="9.5703125" style="571" bestFit="1" customWidth="1"/>
    <col min="1023" max="1023" width="10.85546875" style="571" bestFit="1" customWidth="1"/>
    <col min="1024" max="1024" width="8" style="571" bestFit="1" customWidth="1"/>
    <col min="1025" max="1025" width="7.85546875" style="571" bestFit="1" customWidth="1"/>
    <col min="1026" max="1026" width="13" style="571" bestFit="1" customWidth="1"/>
    <col min="1027" max="1027" width="9.140625" style="571"/>
    <col min="1028" max="1028" width="8.85546875" style="571" bestFit="1" customWidth="1"/>
    <col min="1029" max="1029" width="12" style="571" bestFit="1" customWidth="1"/>
    <col min="1030" max="1030" width="9.85546875" style="571" bestFit="1" customWidth="1"/>
    <col min="1031" max="1031" width="11.85546875" style="571" bestFit="1" customWidth="1"/>
    <col min="1032" max="1032" width="11.140625" style="571" bestFit="1" customWidth="1"/>
    <col min="1033" max="1033" width="9.5703125" style="571" bestFit="1" customWidth="1"/>
    <col min="1034" max="1034" width="10.85546875" style="571" bestFit="1" customWidth="1"/>
    <col min="1035" max="1035" width="8" style="571" bestFit="1" customWidth="1"/>
    <col min="1036" max="1036" width="7.85546875" style="571" bestFit="1" customWidth="1"/>
    <col min="1037" max="1037" width="13" style="571" bestFit="1" customWidth="1"/>
    <col min="1038" max="1038" width="9.140625" style="571"/>
    <col min="1039" max="1039" width="8.85546875" style="571" bestFit="1" customWidth="1"/>
    <col min="1040" max="1040" width="12" style="571" bestFit="1" customWidth="1"/>
    <col min="1041" max="1041" width="9.85546875" style="571" bestFit="1" customWidth="1"/>
    <col min="1042" max="1042" width="11.85546875" style="571" bestFit="1" customWidth="1"/>
    <col min="1043" max="1043" width="11.140625" style="571" bestFit="1" customWidth="1"/>
    <col min="1044" max="1044" width="9.5703125" style="571" bestFit="1" customWidth="1"/>
    <col min="1045" max="1045" width="10.85546875" style="571" bestFit="1" customWidth="1"/>
    <col min="1046" max="1046" width="8" style="571" bestFit="1" customWidth="1"/>
    <col min="1047" max="1047" width="7.85546875" style="571" bestFit="1" customWidth="1"/>
    <col min="1048" max="1048" width="13" style="571" bestFit="1" customWidth="1"/>
    <col min="1049" max="1049" width="9.140625" style="571"/>
    <col min="1050" max="1050" width="8.85546875" style="571" bestFit="1" customWidth="1"/>
    <col min="1051" max="1051" width="12" style="571" bestFit="1" customWidth="1"/>
    <col min="1052" max="1052" width="9.85546875" style="571" bestFit="1" customWidth="1"/>
    <col min="1053" max="1053" width="11.85546875" style="571" bestFit="1" customWidth="1"/>
    <col min="1054" max="1054" width="11.140625" style="571" bestFit="1" customWidth="1"/>
    <col min="1055" max="1055" width="9.5703125" style="571" bestFit="1" customWidth="1"/>
    <col min="1056" max="1056" width="10.85546875" style="571" bestFit="1" customWidth="1"/>
    <col min="1057" max="1057" width="8" style="571" bestFit="1" customWidth="1"/>
    <col min="1058" max="1058" width="7.85546875" style="571" bestFit="1" customWidth="1"/>
    <col min="1059" max="1059" width="13" style="571" bestFit="1" customWidth="1"/>
    <col min="1060" max="1060" width="9.140625" style="571"/>
    <col min="1061" max="1061" width="8.85546875" style="571" bestFit="1" customWidth="1"/>
    <col min="1062" max="1062" width="12" style="571" bestFit="1" customWidth="1"/>
    <col min="1063" max="1063" width="9.85546875" style="571" bestFit="1" customWidth="1"/>
    <col min="1064" max="1064" width="11.85546875" style="571" bestFit="1" customWidth="1"/>
    <col min="1065" max="1065" width="11.140625" style="571" bestFit="1" customWidth="1"/>
    <col min="1066" max="1066" width="9.5703125" style="571" bestFit="1" customWidth="1"/>
    <col min="1067" max="1067" width="10.85546875" style="571" bestFit="1" customWidth="1"/>
    <col min="1068" max="1068" width="8" style="571" bestFit="1" customWidth="1"/>
    <col min="1069" max="1069" width="7.85546875" style="571" bestFit="1" customWidth="1"/>
    <col min="1070" max="1070" width="13" style="571" bestFit="1" customWidth="1"/>
    <col min="1071" max="1071" width="9.140625" style="571"/>
    <col min="1072" max="1072" width="8.85546875" style="571" bestFit="1" customWidth="1"/>
    <col min="1073" max="1073" width="12" style="571" bestFit="1" customWidth="1"/>
    <col min="1074" max="1074" width="9.85546875" style="571" bestFit="1" customWidth="1"/>
    <col min="1075" max="1075" width="11.85546875" style="571" bestFit="1" customWidth="1"/>
    <col min="1076" max="1076" width="11.140625" style="571" bestFit="1" customWidth="1"/>
    <col min="1077" max="1077" width="9.5703125" style="571" bestFit="1" customWidth="1"/>
    <col min="1078" max="1078" width="10.85546875" style="571" bestFit="1" customWidth="1"/>
    <col min="1079" max="1079" width="8" style="571" bestFit="1" customWidth="1"/>
    <col min="1080" max="1080" width="7.85546875" style="571" bestFit="1" customWidth="1"/>
    <col min="1081" max="1081" width="13" style="571" bestFit="1" customWidth="1"/>
    <col min="1082" max="1082" width="9.140625" style="571"/>
    <col min="1083" max="1083" width="8.85546875" style="571" bestFit="1" customWidth="1"/>
    <col min="1084" max="1084" width="12" style="571" bestFit="1" customWidth="1"/>
    <col min="1085" max="1085" width="9.85546875" style="571" bestFit="1" customWidth="1"/>
    <col min="1086" max="1086" width="11.85546875" style="571" bestFit="1" customWidth="1"/>
    <col min="1087" max="1087" width="11.140625" style="571" bestFit="1" customWidth="1"/>
    <col min="1088" max="1088" width="9.5703125" style="571" bestFit="1" customWidth="1"/>
    <col min="1089" max="1089" width="10.85546875" style="571" bestFit="1" customWidth="1"/>
    <col min="1090" max="1090" width="8" style="571" bestFit="1" customWidth="1"/>
    <col min="1091" max="1091" width="7.85546875" style="571" bestFit="1" customWidth="1"/>
    <col min="1092" max="1092" width="13" style="571" bestFit="1" customWidth="1"/>
    <col min="1093" max="1093" width="9.140625" style="571"/>
    <col min="1094" max="1094" width="8.85546875" style="571" bestFit="1" customWidth="1"/>
    <col min="1095" max="1095" width="12" style="571" bestFit="1" customWidth="1"/>
    <col min="1096" max="1096" width="9.85546875" style="571" bestFit="1" customWidth="1"/>
    <col min="1097" max="1097" width="11.85546875" style="571" bestFit="1" customWidth="1"/>
    <col min="1098" max="1098" width="11.140625" style="571" bestFit="1" customWidth="1"/>
    <col min="1099" max="1099" width="9.5703125" style="571" bestFit="1" customWidth="1"/>
    <col min="1100" max="1100" width="10.85546875" style="571" bestFit="1" customWidth="1"/>
    <col min="1101" max="1101" width="8" style="571" bestFit="1" customWidth="1"/>
    <col min="1102" max="1102" width="7.85546875" style="571" bestFit="1" customWidth="1"/>
    <col min="1103" max="1103" width="13" style="571" bestFit="1" customWidth="1"/>
    <col min="1104" max="1104" width="9.140625" style="571"/>
    <col min="1105" max="1105" width="8.85546875" style="571" bestFit="1" customWidth="1"/>
    <col min="1106" max="1106" width="12" style="571" bestFit="1" customWidth="1"/>
    <col min="1107" max="1107" width="9.85546875" style="571" bestFit="1" customWidth="1"/>
    <col min="1108" max="1108" width="11.85546875" style="571" bestFit="1" customWidth="1"/>
    <col min="1109" max="1109" width="11.140625" style="571" bestFit="1" customWidth="1"/>
    <col min="1110" max="1110" width="9.5703125" style="571" bestFit="1" customWidth="1"/>
    <col min="1111" max="1111" width="10.85546875" style="571" bestFit="1" customWidth="1"/>
    <col min="1112" max="1112" width="8" style="571" bestFit="1" customWidth="1"/>
    <col min="1113" max="1113" width="7.85546875" style="571" bestFit="1" customWidth="1"/>
    <col min="1114" max="1114" width="13" style="571" bestFit="1" customWidth="1"/>
    <col min="1115" max="1115" width="9.140625" style="571"/>
    <col min="1116" max="1116" width="10.140625" style="571" bestFit="1" customWidth="1"/>
    <col min="1117" max="1117" width="9.140625" style="571"/>
    <col min="1118" max="1118" width="8.85546875" style="571" bestFit="1" customWidth="1"/>
    <col min="1119" max="1119" width="18.85546875" style="571" bestFit="1" customWidth="1"/>
    <col min="1120" max="1120" width="9.85546875" style="571" bestFit="1" customWidth="1"/>
    <col min="1121" max="1121" width="11.85546875" style="571" bestFit="1" customWidth="1"/>
    <col min="1122" max="1122" width="11.140625" style="571" bestFit="1" customWidth="1"/>
    <col min="1123" max="1123" width="9.5703125" style="571" bestFit="1" customWidth="1"/>
    <col min="1124" max="1124" width="10.85546875" style="571" bestFit="1" customWidth="1"/>
    <col min="1125" max="1125" width="8" style="571" bestFit="1" customWidth="1"/>
    <col min="1126" max="1126" width="6.5703125" style="571" bestFit="1" customWidth="1"/>
    <col min="1127" max="1127" width="13" style="571" bestFit="1" customWidth="1"/>
    <col min="1128" max="1128" width="9.140625" style="571"/>
    <col min="1129" max="1129" width="8.85546875" style="571" bestFit="1" customWidth="1"/>
    <col min="1130" max="1130" width="18.85546875" style="571" bestFit="1" customWidth="1"/>
    <col min="1131" max="1131" width="9.85546875" style="571" bestFit="1" customWidth="1"/>
    <col min="1132" max="1132" width="11.85546875" style="571" bestFit="1" customWidth="1"/>
    <col min="1133" max="1133" width="11.140625" style="571" bestFit="1" customWidth="1"/>
    <col min="1134" max="1134" width="9.5703125" style="571" bestFit="1" customWidth="1"/>
    <col min="1135" max="1135" width="10.85546875" style="571" bestFit="1" customWidth="1"/>
    <col min="1136" max="1136" width="8" style="571" bestFit="1" customWidth="1"/>
    <col min="1137" max="1137" width="6.5703125" style="571" bestFit="1" customWidth="1"/>
    <col min="1138" max="1138" width="13" style="571" bestFit="1" customWidth="1"/>
    <col min="1139" max="1139" width="9.140625" style="571"/>
    <col min="1140" max="1140" width="8.85546875" style="571" bestFit="1" customWidth="1"/>
    <col min="1141" max="1141" width="18.85546875" style="571" bestFit="1" customWidth="1"/>
    <col min="1142" max="1142" width="9.85546875" style="571" bestFit="1" customWidth="1"/>
    <col min="1143" max="1143" width="11.85546875" style="571" bestFit="1" customWidth="1"/>
    <col min="1144" max="1144" width="11.140625" style="571" bestFit="1" customWidth="1"/>
    <col min="1145" max="1145" width="9.5703125" style="571" bestFit="1" customWidth="1"/>
    <col min="1146" max="1146" width="10.85546875" style="571" bestFit="1" customWidth="1"/>
    <col min="1147" max="1147" width="8" style="571" bestFit="1" customWidth="1"/>
    <col min="1148" max="1148" width="6.5703125" style="571" bestFit="1" customWidth="1"/>
    <col min="1149" max="1149" width="13" style="571" bestFit="1" customWidth="1"/>
    <col min="1150" max="1150" width="9.140625" style="571"/>
    <col min="1151" max="1151" width="8.85546875" style="571" bestFit="1" customWidth="1"/>
    <col min="1152" max="1152" width="18.85546875" style="571" bestFit="1" customWidth="1"/>
    <col min="1153" max="1153" width="9.85546875" style="571" bestFit="1" customWidth="1"/>
    <col min="1154" max="1154" width="11.85546875" style="571" bestFit="1" customWidth="1"/>
    <col min="1155" max="1155" width="11.140625" style="571" bestFit="1" customWidth="1"/>
    <col min="1156" max="1156" width="9.5703125" style="571" bestFit="1" customWidth="1"/>
    <col min="1157" max="1157" width="10.85546875" style="571" bestFit="1" customWidth="1"/>
    <col min="1158" max="1158" width="8" style="571" bestFit="1" customWidth="1"/>
    <col min="1159" max="1159" width="6.5703125" style="571" bestFit="1" customWidth="1"/>
    <col min="1160" max="1160" width="13" style="571" bestFit="1" customWidth="1"/>
    <col min="1161" max="1161" width="9.140625" style="571"/>
    <col min="1162" max="1162" width="8.85546875" style="571" bestFit="1" customWidth="1"/>
    <col min="1163" max="1163" width="18.85546875" style="571" bestFit="1" customWidth="1"/>
    <col min="1164" max="1164" width="9.85546875" style="571" bestFit="1" customWidth="1"/>
    <col min="1165" max="1165" width="11.85546875" style="571" bestFit="1" customWidth="1"/>
    <col min="1166" max="1166" width="11.140625" style="571" bestFit="1" customWidth="1"/>
    <col min="1167" max="1167" width="9.5703125" style="571" bestFit="1" customWidth="1"/>
    <col min="1168" max="1168" width="10.85546875" style="571" bestFit="1" customWidth="1"/>
    <col min="1169" max="1169" width="8" style="571" bestFit="1" customWidth="1"/>
    <col min="1170" max="1170" width="6.5703125" style="571" bestFit="1" customWidth="1"/>
    <col min="1171" max="1171" width="13" style="571" bestFit="1" customWidth="1"/>
    <col min="1172" max="1172" width="9.140625" style="571"/>
    <col min="1173" max="1173" width="8.85546875" style="571" bestFit="1" customWidth="1"/>
    <col min="1174" max="1174" width="18.85546875" style="571" bestFit="1" customWidth="1"/>
    <col min="1175" max="1175" width="9.85546875" style="571" bestFit="1" customWidth="1"/>
    <col min="1176" max="1176" width="11.85546875" style="571" bestFit="1" customWidth="1"/>
    <col min="1177" max="1177" width="11.140625" style="571" bestFit="1" customWidth="1"/>
    <col min="1178" max="1178" width="9.5703125" style="571" bestFit="1" customWidth="1"/>
    <col min="1179" max="1179" width="10.85546875" style="571" bestFit="1" customWidth="1"/>
    <col min="1180" max="1180" width="8" style="571" bestFit="1" customWidth="1"/>
    <col min="1181" max="1181" width="6.5703125" style="571" bestFit="1" customWidth="1"/>
    <col min="1182" max="1182" width="13" style="571" bestFit="1" customWidth="1"/>
    <col min="1183" max="1183" width="9.140625" style="571"/>
    <col min="1184" max="1186" width="12" style="571" bestFit="1" customWidth="1"/>
    <col min="1187" max="1187" width="11.85546875" style="571" bestFit="1" customWidth="1"/>
    <col min="1188" max="1192" width="12" style="571" bestFit="1" customWidth="1"/>
    <col min="1193" max="1193" width="13" style="571" bestFit="1" customWidth="1"/>
    <col min="1194" max="1194" width="9.140625" style="571"/>
    <col min="1195" max="1197" width="12" style="571" bestFit="1" customWidth="1"/>
    <col min="1198" max="1198" width="12.28515625" style="571" customWidth="1"/>
    <col min="1199" max="1203" width="12" style="571" bestFit="1" customWidth="1"/>
    <col min="1204" max="1204" width="13" style="571" bestFit="1" customWidth="1"/>
    <col min="1205" max="1205" width="9.140625" style="571"/>
    <col min="1206" max="1207" width="12" style="571" bestFit="1" customWidth="1"/>
    <col min="1208" max="1208" width="9.85546875" style="571" bestFit="1" customWidth="1"/>
    <col min="1209" max="1209" width="11.85546875" style="571" bestFit="1" customWidth="1"/>
    <col min="1210" max="1210" width="11.140625" style="571" bestFit="1" customWidth="1"/>
    <col min="1211" max="1211" width="9.5703125" style="571" bestFit="1" customWidth="1"/>
    <col min="1212" max="1212" width="10.85546875" style="571" bestFit="1" customWidth="1"/>
    <col min="1213" max="1213" width="8" style="571" bestFit="1" customWidth="1"/>
    <col min="1214" max="1214" width="7.85546875" style="571" bestFit="1" customWidth="1"/>
    <col min="1215" max="1215" width="13" style="571" bestFit="1" customWidth="1"/>
    <col min="1216" max="1216" width="9.140625" style="571"/>
    <col min="1217" max="1218" width="12" style="571" bestFit="1" customWidth="1"/>
    <col min="1219" max="1219" width="9.85546875" style="571" bestFit="1" customWidth="1"/>
    <col min="1220" max="1220" width="11.85546875" style="571" bestFit="1" customWidth="1"/>
    <col min="1221" max="1221" width="11.140625" style="571" bestFit="1" customWidth="1"/>
    <col min="1222" max="1222" width="9.5703125" style="571" bestFit="1" customWidth="1"/>
    <col min="1223" max="1223" width="10.85546875" style="571" bestFit="1" customWidth="1"/>
    <col min="1224" max="1224" width="8" style="571" bestFit="1" customWidth="1"/>
    <col min="1225" max="1225" width="7.85546875" style="571" bestFit="1" customWidth="1"/>
    <col min="1226" max="1226" width="13" style="571" bestFit="1" customWidth="1"/>
    <col min="1227" max="1227" width="9.140625" style="571"/>
    <col min="1228" max="1229" width="12" style="571" bestFit="1" customWidth="1"/>
    <col min="1230" max="1230" width="9.85546875" style="571" bestFit="1" customWidth="1"/>
    <col min="1231" max="1231" width="11.85546875" style="571" bestFit="1" customWidth="1"/>
    <col min="1232" max="1232" width="11.140625" style="571" bestFit="1" customWidth="1"/>
    <col min="1233" max="1233" width="9.5703125" style="571" bestFit="1" customWidth="1"/>
    <col min="1234" max="1234" width="10.85546875" style="571" bestFit="1" customWidth="1"/>
    <col min="1235" max="1235" width="8" style="571" bestFit="1" customWidth="1"/>
    <col min="1236" max="1236" width="7.85546875" style="571" bestFit="1" customWidth="1"/>
    <col min="1237" max="1237" width="13" style="571" bestFit="1" customWidth="1"/>
    <col min="1238" max="1238" width="9.140625" style="571"/>
    <col min="1239" max="1240" width="12" style="571" bestFit="1" customWidth="1"/>
    <col min="1241" max="1241" width="9.85546875" style="571" bestFit="1" customWidth="1"/>
    <col min="1242" max="1242" width="11.85546875" style="571" bestFit="1" customWidth="1"/>
    <col min="1243" max="1243" width="11.140625" style="571" bestFit="1" customWidth="1"/>
    <col min="1244" max="1244" width="9.5703125" style="571" bestFit="1" customWidth="1"/>
    <col min="1245" max="1245" width="10.85546875" style="571" bestFit="1" customWidth="1"/>
    <col min="1246" max="1246" width="8" style="571" bestFit="1" customWidth="1"/>
    <col min="1247" max="1247" width="7.85546875" style="571" bestFit="1" customWidth="1"/>
    <col min="1248" max="1248" width="13" style="571" bestFit="1" customWidth="1"/>
    <col min="1249" max="1249" width="9.140625" style="571"/>
    <col min="1250" max="1251" width="12" style="571" bestFit="1" customWidth="1"/>
    <col min="1252" max="1252" width="9.85546875" style="571" bestFit="1" customWidth="1"/>
    <col min="1253" max="1253" width="11.85546875" style="571" bestFit="1" customWidth="1"/>
    <col min="1254" max="1254" width="11.140625" style="571" bestFit="1" customWidth="1"/>
    <col min="1255" max="1255" width="9.5703125" style="571" bestFit="1" customWidth="1"/>
    <col min="1256" max="1256" width="10.85546875" style="571" bestFit="1" customWidth="1"/>
    <col min="1257" max="1257" width="8" style="571" bestFit="1" customWidth="1"/>
    <col min="1258" max="1258" width="7.85546875" style="571" bestFit="1" customWidth="1"/>
    <col min="1259" max="1259" width="13" style="571" bestFit="1" customWidth="1"/>
    <col min="1260" max="1260" width="9.140625" style="571"/>
    <col min="1261" max="1262" width="12" style="571" bestFit="1" customWidth="1"/>
    <col min="1263" max="1263" width="9.85546875" style="571" bestFit="1" customWidth="1"/>
    <col min="1264" max="1264" width="11.85546875" style="571" bestFit="1" customWidth="1"/>
    <col min="1265" max="1265" width="11.140625" style="571" bestFit="1" customWidth="1"/>
    <col min="1266" max="1266" width="9.5703125" style="571" bestFit="1" customWidth="1"/>
    <col min="1267" max="1267" width="10.85546875" style="571" bestFit="1" customWidth="1"/>
    <col min="1268" max="1268" width="8" style="571" bestFit="1" customWidth="1"/>
    <col min="1269" max="1269" width="7.85546875" style="571" bestFit="1" customWidth="1"/>
    <col min="1270" max="1270" width="13" style="571" bestFit="1" customWidth="1"/>
    <col min="1271" max="1271" width="9.140625" style="571"/>
    <col min="1272" max="1273" width="12" style="571" bestFit="1" customWidth="1"/>
    <col min="1274" max="1274" width="9.85546875" style="571" bestFit="1" customWidth="1"/>
    <col min="1275" max="1275" width="11.85546875" style="571" bestFit="1" customWidth="1"/>
    <col min="1276" max="1276" width="11.140625" style="571" bestFit="1" customWidth="1"/>
    <col min="1277" max="1277" width="9.5703125" style="571" bestFit="1" customWidth="1"/>
    <col min="1278" max="1278" width="10.85546875" style="571" bestFit="1" customWidth="1"/>
    <col min="1279" max="1279" width="8" style="571" bestFit="1" customWidth="1"/>
    <col min="1280" max="1280" width="7.85546875" style="571" bestFit="1" customWidth="1"/>
    <col min="1281" max="1281" width="13" style="571" bestFit="1" customWidth="1"/>
    <col min="1282" max="1282" width="9.140625" style="571"/>
    <col min="1283" max="1284" width="12" style="571" bestFit="1" customWidth="1"/>
    <col min="1285" max="1285" width="9.85546875" style="571" bestFit="1" customWidth="1"/>
    <col min="1286" max="1286" width="11.85546875" style="571" bestFit="1" customWidth="1"/>
    <col min="1287" max="1287" width="11.140625" style="571" bestFit="1" customWidth="1"/>
    <col min="1288" max="1288" width="9.5703125" style="571" bestFit="1" customWidth="1"/>
    <col min="1289" max="1289" width="10.85546875" style="571" bestFit="1" customWidth="1"/>
    <col min="1290" max="1290" width="8" style="571" bestFit="1" customWidth="1"/>
    <col min="1291" max="1291" width="7.85546875" style="571" bestFit="1" customWidth="1"/>
    <col min="1292" max="1292" width="13" style="571" bestFit="1" customWidth="1"/>
    <col min="1293" max="1293" width="9.140625" style="571"/>
    <col min="1294" max="1294" width="11" style="571" bestFit="1" customWidth="1"/>
    <col min="1295" max="1295" width="9.140625" style="571"/>
    <col min="1296" max="1296" width="8.85546875" style="571" bestFit="1" customWidth="1"/>
    <col min="1297" max="1297" width="12.140625" style="571" bestFit="1" customWidth="1"/>
    <col min="1298" max="1298" width="9.85546875" style="571" bestFit="1" customWidth="1"/>
    <col min="1299" max="1299" width="11.85546875" style="571" bestFit="1" customWidth="1"/>
    <col min="1300" max="1300" width="11.140625" style="571" bestFit="1" customWidth="1"/>
    <col min="1301" max="1301" width="9.5703125" style="571" bestFit="1" customWidth="1"/>
    <col min="1302" max="1302" width="10.85546875" style="571" bestFit="1" customWidth="1"/>
    <col min="1303" max="1303" width="8" style="571" bestFit="1" customWidth="1"/>
    <col min="1304" max="1304" width="6.5703125" style="571" bestFit="1" customWidth="1"/>
    <col min="1305" max="1305" width="13" style="571" bestFit="1" customWidth="1"/>
    <col min="1306" max="1306" width="9.140625" style="571"/>
    <col min="1307" max="1307" width="8.85546875" style="571" bestFit="1" customWidth="1"/>
    <col min="1308" max="1308" width="12.140625" style="571" bestFit="1" customWidth="1"/>
    <col min="1309" max="1309" width="9.85546875" style="571" bestFit="1" customWidth="1"/>
    <col min="1310" max="1310" width="11.85546875" style="571" bestFit="1" customWidth="1"/>
    <col min="1311" max="1311" width="11.140625" style="571" bestFit="1" customWidth="1"/>
    <col min="1312" max="1312" width="9.5703125" style="571" bestFit="1" customWidth="1"/>
    <col min="1313" max="1313" width="10.85546875" style="571" bestFit="1" customWidth="1"/>
    <col min="1314" max="1314" width="8" style="571" bestFit="1" customWidth="1"/>
    <col min="1315" max="1315" width="6.5703125" style="571" bestFit="1" customWidth="1"/>
    <col min="1316" max="1316" width="13" style="571" bestFit="1" customWidth="1"/>
    <col min="1317" max="1317" width="9.140625" style="571"/>
    <col min="1318" max="1318" width="8.85546875" style="571" bestFit="1" customWidth="1"/>
    <col min="1319" max="1319" width="12.140625" style="571" bestFit="1" customWidth="1"/>
    <col min="1320" max="1320" width="9.85546875" style="571" bestFit="1" customWidth="1"/>
    <col min="1321" max="1321" width="11.85546875" style="571" bestFit="1" customWidth="1"/>
    <col min="1322" max="1322" width="11.140625" style="571" bestFit="1" customWidth="1"/>
    <col min="1323" max="1323" width="9.5703125" style="571" bestFit="1" customWidth="1"/>
    <col min="1324" max="1324" width="10.85546875" style="571" bestFit="1" customWidth="1"/>
    <col min="1325" max="1325" width="8" style="571" bestFit="1" customWidth="1"/>
    <col min="1326" max="1326" width="6.5703125" style="571" bestFit="1" customWidth="1"/>
    <col min="1327" max="1327" width="13" style="571" bestFit="1" customWidth="1"/>
    <col min="1328" max="1328" width="9.140625" style="571"/>
    <col min="1329" max="1329" width="8.85546875" style="571" bestFit="1" customWidth="1"/>
    <col min="1330" max="1330" width="12.140625" style="571" bestFit="1" customWidth="1"/>
    <col min="1331" max="1331" width="9.85546875" style="571" bestFit="1" customWidth="1"/>
    <col min="1332" max="1332" width="11.85546875" style="571" bestFit="1" customWidth="1"/>
    <col min="1333" max="1333" width="11.140625" style="571" bestFit="1" customWidth="1"/>
    <col min="1334" max="1334" width="9.5703125" style="571" bestFit="1" customWidth="1"/>
    <col min="1335" max="1335" width="10.85546875" style="571" bestFit="1" customWidth="1"/>
    <col min="1336" max="1336" width="8" style="571" bestFit="1" customWidth="1"/>
    <col min="1337" max="1337" width="6.5703125" style="571" bestFit="1" customWidth="1"/>
    <col min="1338" max="1338" width="13" style="571" bestFit="1" customWidth="1"/>
    <col min="1339" max="1339" width="9.140625" style="571"/>
    <col min="1340" max="1340" width="8.85546875" style="571" bestFit="1" customWidth="1"/>
    <col min="1341" max="1341" width="12.140625" style="571" bestFit="1" customWidth="1"/>
    <col min="1342" max="1342" width="9.85546875" style="571" bestFit="1" customWidth="1"/>
    <col min="1343" max="1343" width="11.85546875" style="571" bestFit="1" customWidth="1"/>
    <col min="1344" max="1344" width="11.140625" style="571" bestFit="1" customWidth="1"/>
    <col min="1345" max="1345" width="9.5703125" style="571" bestFit="1" customWidth="1"/>
    <col min="1346" max="1346" width="10.85546875" style="571" bestFit="1" customWidth="1"/>
    <col min="1347" max="1347" width="8" style="571" bestFit="1" customWidth="1"/>
    <col min="1348" max="1348" width="6.5703125" style="571" bestFit="1" customWidth="1"/>
    <col min="1349" max="1349" width="13" style="571" bestFit="1" customWidth="1"/>
    <col min="1350" max="1350" width="9.140625" style="571"/>
    <col min="1351" max="1351" width="8.85546875" style="571" bestFit="1" customWidth="1"/>
    <col min="1352" max="1352" width="12.140625" style="571" bestFit="1" customWidth="1"/>
    <col min="1353" max="1353" width="9.85546875" style="571" bestFit="1" customWidth="1"/>
    <col min="1354" max="1354" width="11.85546875" style="571" bestFit="1" customWidth="1"/>
    <col min="1355" max="1355" width="11.140625" style="571" bestFit="1" customWidth="1"/>
    <col min="1356" max="1356" width="9.5703125" style="571" bestFit="1" customWidth="1"/>
    <col min="1357" max="1357" width="10.85546875" style="571" bestFit="1" customWidth="1"/>
    <col min="1358" max="1358" width="8" style="571" bestFit="1" customWidth="1"/>
    <col min="1359" max="1359" width="6.5703125" style="571" bestFit="1" customWidth="1"/>
    <col min="1360" max="1360" width="13" style="571" bestFit="1" customWidth="1"/>
    <col min="1361" max="1361" width="9.140625" style="571"/>
    <col min="1362" max="1362" width="8.85546875" style="571" bestFit="1" customWidth="1"/>
    <col min="1363" max="1363" width="12.140625" style="571" bestFit="1" customWidth="1"/>
    <col min="1364" max="1364" width="9.85546875" style="571" bestFit="1" customWidth="1"/>
    <col min="1365" max="1365" width="11.85546875" style="571" bestFit="1" customWidth="1"/>
    <col min="1366" max="1366" width="11.140625" style="571" bestFit="1" customWidth="1"/>
    <col min="1367" max="1367" width="9.5703125" style="571" bestFit="1" customWidth="1"/>
    <col min="1368" max="1368" width="10.85546875" style="571" bestFit="1" customWidth="1"/>
    <col min="1369" max="1369" width="8" style="571" bestFit="1" customWidth="1"/>
    <col min="1370" max="1370" width="6.5703125" style="571" bestFit="1" customWidth="1"/>
    <col min="1371" max="1371" width="13" style="571" bestFit="1" customWidth="1"/>
    <col min="1372" max="1372" width="12.28515625" style="571" bestFit="1" customWidth="1"/>
    <col min="1373" max="1373" width="12.28515625" style="571" customWidth="1"/>
    <col min="1374" max="1374" width="11.140625" style="571" bestFit="1" customWidth="1"/>
    <col min="1375" max="1375" width="12.140625" style="571" customWidth="1"/>
    <col min="1376" max="1376" width="8.85546875" style="571" bestFit="1" customWidth="1"/>
    <col min="1377" max="1377" width="12.140625" style="571" bestFit="1" customWidth="1"/>
    <col min="1378" max="1378" width="9.85546875" style="571" bestFit="1" customWidth="1"/>
    <col min="1379" max="1379" width="11.85546875" style="571" bestFit="1" customWidth="1"/>
    <col min="1380" max="1380" width="11.140625" style="571" bestFit="1" customWidth="1"/>
    <col min="1381" max="1381" width="9.5703125" style="571" bestFit="1" customWidth="1"/>
    <col min="1382" max="1382" width="10.85546875" style="571" bestFit="1" customWidth="1"/>
    <col min="1383" max="1383" width="8" style="571" bestFit="1" customWidth="1"/>
    <col min="1384" max="1384" width="6.5703125" style="571" bestFit="1" customWidth="1"/>
    <col min="1385" max="1385" width="13" style="571" bestFit="1" customWidth="1"/>
    <col min="1386" max="1386" width="9.140625" style="571"/>
    <col min="1387" max="1387" width="8.85546875" style="571" bestFit="1" customWidth="1"/>
    <col min="1388" max="1388" width="12.140625" style="571" bestFit="1" customWidth="1"/>
    <col min="1389" max="1389" width="9.85546875" style="571" bestFit="1" customWidth="1"/>
    <col min="1390" max="1390" width="11.85546875" style="571" bestFit="1" customWidth="1"/>
    <col min="1391" max="1391" width="11.140625" style="571" bestFit="1" customWidth="1"/>
    <col min="1392" max="1392" width="9.5703125" style="571" bestFit="1" customWidth="1"/>
    <col min="1393" max="1393" width="10.85546875" style="571" bestFit="1" customWidth="1"/>
    <col min="1394" max="1394" width="8" style="571" bestFit="1" customWidth="1"/>
    <col min="1395" max="1395" width="6.5703125" style="571" bestFit="1" customWidth="1"/>
    <col min="1396" max="1396" width="13" style="571" bestFit="1" customWidth="1"/>
    <col min="1397" max="1397" width="12.140625" style="571" customWidth="1"/>
    <col min="1398" max="1398" width="8.85546875" style="571" bestFit="1" customWidth="1"/>
    <col min="1399" max="1399" width="12.140625" style="571" bestFit="1" customWidth="1"/>
    <col min="1400" max="1400" width="9.85546875" style="571" bestFit="1" customWidth="1"/>
    <col min="1401" max="1401" width="11.85546875" style="571" bestFit="1" customWidth="1"/>
    <col min="1402" max="1402" width="11.140625" style="571" bestFit="1" customWidth="1"/>
    <col min="1403" max="1403" width="9.5703125" style="571" bestFit="1" customWidth="1"/>
    <col min="1404" max="1404" width="10.85546875" style="571" bestFit="1" customWidth="1"/>
    <col min="1405" max="1405" width="8" style="571" bestFit="1" customWidth="1"/>
    <col min="1406" max="1406" width="6.5703125" style="571" bestFit="1" customWidth="1"/>
    <col min="1407" max="1407" width="13" style="571" bestFit="1" customWidth="1"/>
    <col min="1408" max="1408" width="9.140625" style="571"/>
    <col min="1409" max="1409" width="8.85546875" style="571" bestFit="1" customWidth="1"/>
    <col min="1410" max="1410" width="12.140625" style="571" bestFit="1" customWidth="1"/>
    <col min="1411" max="1411" width="9.85546875" style="571" bestFit="1" customWidth="1"/>
    <col min="1412" max="1412" width="11.85546875" style="571" bestFit="1" customWidth="1"/>
    <col min="1413" max="1413" width="11.140625" style="571" bestFit="1" customWidth="1"/>
    <col min="1414" max="1414" width="9.5703125" style="571" bestFit="1" customWidth="1"/>
    <col min="1415" max="1415" width="10.85546875" style="571" bestFit="1" customWidth="1"/>
    <col min="1416" max="1416" width="8" style="571" bestFit="1" customWidth="1"/>
    <col min="1417" max="1417" width="6.5703125" style="571" bestFit="1" customWidth="1"/>
    <col min="1418" max="1418" width="13" style="571" bestFit="1" customWidth="1"/>
    <col min="1419" max="1419" width="9.140625" style="571"/>
    <col min="1420" max="1420" width="8.85546875" style="571" bestFit="1" customWidth="1"/>
    <col min="1421" max="1421" width="12.140625" style="571" bestFit="1" customWidth="1"/>
    <col min="1422" max="1422" width="9.85546875" style="571" bestFit="1" customWidth="1"/>
    <col min="1423" max="1423" width="11.85546875" style="571" bestFit="1" customWidth="1"/>
    <col min="1424" max="1424" width="11.140625" style="571" bestFit="1" customWidth="1"/>
    <col min="1425" max="1425" width="9.5703125" style="571" bestFit="1" customWidth="1"/>
    <col min="1426" max="1426" width="10.85546875" style="571" bestFit="1" customWidth="1"/>
    <col min="1427" max="1427" width="8" style="571" bestFit="1" customWidth="1"/>
    <col min="1428" max="1428" width="6.5703125" style="571" bestFit="1" customWidth="1"/>
    <col min="1429" max="1429" width="13" style="571" bestFit="1" customWidth="1"/>
    <col min="1430" max="1430" width="9.140625" style="571"/>
    <col min="1431" max="1431" width="8.85546875" style="571" bestFit="1" customWidth="1"/>
    <col min="1432" max="1432" width="12.140625" style="571" bestFit="1" customWidth="1"/>
    <col min="1433" max="1433" width="9.85546875" style="571" bestFit="1" customWidth="1"/>
    <col min="1434" max="1434" width="11.85546875" style="571" bestFit="1" customWidth="1"/>
    <col min="1435" max="1435" width="11.140625" style="571" bestFit="1" customWidth="1"/>
    <col min="1436" max="1436" width="9.5703125" style="571" bestFit="1" customWidth="1"/>
    <col min="1437" max="1437" width="10.85546875" style="571" bestFit="1" customWidth="1"/>
    <col min="1438" max="1438" width="8" style="571" bestFit="1" customWidth="1"/>
    <col min="1439" max="1439" width="6.5703125" style="571" bestFit="1" customWidth="1"/>
    <col min="1440" max="1440" width="13" style="571" bestFit="1" customWidth="1"/>
    <col min="1441" max="1441" width="9.140625" style="571"/>
    <col min="1442" max="1442" width="8.85546875" style="571" bestFit="1" customWidth="1"/>
    <col min="1443" max="1443" width="12.140625" style="571" bestFit="1" customWidth="1"/>
    <col min="1444" max="1444" width="9.85546875" style="571" bestFit="1" customWidth="1"/>
    <col min="1445" max="1445" width="11.85546875" style="571" bestFit="1" customWidth="1"/>
    <col min="1446" max="1446" width="11.140625" style="571" bestFit="1" customWidth="1"/>
    <col min="1447" max="1447" width="9.5703125" style="571" bestFit="1" customWidth="1"/>
    <col min="1448" max="1448" width="10.85546875" style="571" bestFit="1" customWidth="1"/>
    <col min="1449" max="1449" width="8" style="571" bestFit="1" customWidth="1"/>
    <col min="1450" max="1450" width="6.5703125" style="571" bestFit="1" customWidth="1"/>
    <col min="1451" max="1451" width="13" style="571" bestFit="1" customWidth="1"/>
    <col min="1452" max="1452" width="9.140625" style="571"/>
    <col min="1453" max="1453" width="8.85546875" style="571" bestFit="1" customWidth="1"/>
    <col min="1454" max="1454" width="12.140625" style="571" bestFit="1" customWidth="1"/>
    <col min="1455" max="1455" width="9.85546875" style="571" bestFit="1" customWidth="1"/>
    <col min="1456" max="1456" width="11.85546875" style="571" bestFit="1" customWidth="1"/>
    <col min="1457" max="1457" width="11.140625" style="571" bestFit="1" customWidth="1"/>
    <col min="1458" max="1458" width="9.5703125" style="571" bestFit="1" customWidth="1"/>
    <col min="1459" max="1459" width="10.85546875" style="571" bestFit="1" customWidth="1"/>
    <col min="1460" max="1460" width="8" style="571" bestFit="1" customWidth="1"/>
    <col min="1461" max="1461" width="6.5703125" style="571" bestFit="1" customWidth="1"/>
    <col min="1462" max="1462" width="13" style="571" bestFit="1" customWidth="1"/>
    <col min="1463" max="1463" width="9.140625" style="571"/>
    <col min="1464" max="1464" width="8.85546875" style="571" bestFit="1" customWidth="1"/>
    <col min="1465" max="1465" width="12.140625" style="571" bestFit="1" customWidth="1"/>
    <col min="1466" max="1466" width="9.85546875" style="571" bestFit="1" customWidth="1"/>
    <col min="1467" max="1467" width="11.85546875" style="571" bestFit="1" customWidth="1"/>
    <col min="1468" max="1468" width="11.140625" style="571" bestFit="1" customWidth="1"/>
    <col min="1469" max="1469" width="9.5703125" style="571" bestFit="1" customWidth="1"/>
    <col min="1470" max="1470" width="10.85546875" style="571" bestFit="1" customWidth="1"/>
    <col min="1471" max="1471" width="8" style="571" bestFit="1" customWidth="1"/>
    <col min="1472" max="1472" width="6.5703125" style="571" bestFit="1" customWidth="1"/>
    <col min="1473" max="1473" width="13" style="571" bestFit="1" customWidth="1"/>
    <col min="1474" max="1474" width="9.140625" style="571"/>
    <col min="1475" max="1475" width="8.85546875" style="571" bestFit="1" customWidth="1"/>
    <col min="1476" max="1476" width="12.140625" style="571" bestFit="1" customWidth="1"/>
    <col min="1477" max="1477" width="9.85546875" style="571" bestFit="1" customWidth="1"/>
    <col min="1478" max="1478" width="11.85546875" style="571" bestFit="1" customWidth="1"/>
    <col min="1479" max="1479" width="11.140625" style="571" bestFit="1" customWidth="1"/>
    <col min="1480" max="1480" width="9.5703125" style="571" bestFit="1" customWidth="1"/>
    <col min="1481" max="1481" width="10.85546875" style="571" bestFit="1" customWidth="1"/>
    <col min="1482" max="1482" width="8" style="571" bestFit="1" customWidth="1"/>
    <col min="1483" max="1483" width="6.5703125" style="571" bestFit="1" customWidth="1"/>
    <col min="1484" max="1484" width="13" style="571" bestFit="1" customWidth="1"/>
    <col min="1485" max="1485" width="9.140625" style="571"/>
    <col min="1486" max="1486" width="8.85546875" style="571" bestFit="1" customWidth="1"/>
    <col min="1487" max="1487" width="12.140625" style="571" bestFit="1" customWidth="1"/>
    <col min="1488" max="1488" width="9.85546875" style="571" bestFit="1" customWidth="1"/>
    <col min="1489" max="1489" width="11.85546875" style="571" bestFit="1" customWidth="1"/>
    <col min="1490" max="1490" width="11.140625" style="571" bestFit="1" customWidth="1"/>
    <col min="1491" max="1491" width="9.5703125" style="571" bestFit="1" customWidth="1"/>
    <col min="1492" max="1492" width="10.85546875" style="571" bestFit="1" customWidth="1"/>
    <col min="1493" max="1493" width="8" style="571" bestFit="1" customWidth="1"/>
    <col min="1494" max="1494" width="6.5703125" style="571" bestFit="1" customWidth="1"/>
    <col min="1495" max="1495" width="13" style="571" bestFit="1" customWidth="1"/>
    <col min="1496" max="1496" width="9.140625" style="571"/>
    <col min="1497" max="1497" width="15.85546875" style="571" bestFit="1" customWidth="1"/>
    <col min="1498" max="1500" width="9.140625" style="571"/>
    <col min="1501" max="1501" width="13.85546875" style="571" bestFit="1" customWidth="1"/>
    <col min="1502" max="1502" width="9.140625" style="571"/>
    <col min="1503" max="1503" width="8.85546875" style="571" bestFit="1" customWidth="1"/>
    <col min="1504" max="1504" width="12" style="571" bestFit="1" customWidth="1"/>
    <col min="1505" max="1505" width="9.85546875" style="571" bestFit="1" customWidth="1"/>
    <col min="1506" max="1506" width="11.85546875" style="571" bestFit="1" customWidth="1"/>
    <col min="1507" max="1507" width="11.140625" style="571" bestFit="1" customWidth="1"/>
    <col min="1508" max="1508" width="9.5703125" style="571" bestFit="1" customWidth="1"/>
    <col min="1509" max="1509" width="10.85546875" style="571" bestFit="1" customWidth="1"/>
    <col min="1510" max="1510" width="8" style="571" bestFit="1" customWidth="1"/>
    <col min="1511" max="1511" width="7.85546875" style="571" bestFit="1" customWidth="1"/>
    <col min="1512" max="1512" width="13" style="571" bestFit="1" customWidth="1"/>
    <col min="1513" max="1513" width="9.140625" style="571"/>
    <col min="1514" max="1514" width="8.85546875" style="571" bestFit="1" customWidth="1"/>
    <col min="1515" max="1515" width="12" style="571" bestFit="1" customWidth="1"/>
    <col min="1516" max="1516" width="9.85546875" style="571" bestFit="1" customWidth="1"/>
    <col min="1517" max="1517" width="11.85546875" style="571" bestFit="1" customWidth="1"/>
    <col min="1518" max="1518" width="11.140625" style="571" bestFit="1" customWidth="1"/>
    <col min="1519" max="1519" width="9.5703125" style="571" bestFit="1" customWidth="1"/>
    <col min="1520" max="1520" width="10.85546875" style="571" bestFit="1" customWidth="1"/>
    <col min="1521" max="1521" width="8" style="571" bestFit="1" customWidth="1"/>
    <col min="1522" max="1522" width="7.85546875" style="571" bestFit="1" customWidth="1"/>
    <col min="1523" max="1523" width="13" style="571" bestFit="1" customWidth="1"/>
    <col min="1524" max="1524" width="9.140625" style="571"/>
    <col min="1525" max="1525" width="8.85546875" style="571" bestFit="1" customWidth="1"/>
    <col min="1526" max="1526" width="12" style="571" bestFit="1" customWidth="1"/>
    <col min="1527" max="1527" width="9.85546875" style="571" bestFit="1" customWidth="1"/>
    <col min="1528" max="1528" width="11.85546875" style="571" bestFit="1" customWidth="1"/>
    <col min="1529" max="1529" width="11.140625" style="571" bestFit="1" customWidth="1"/>
    <col min="1530" max="1530" width="9.5703125" style="571" bestFit="1" customWidth="1"/>
    <col min="1531" max="1531" width="10.85546875" style="571" bestFit="1" customWidth="1"/>
    <col min="1532" max="1532" width="8" style="571" bestFit="1" customWidth="1"/>
    <col min="1533" max="1533" width="7.85546875" style="571" bestFit="1" customWidth="1"/>
    <col min="1534" max="1534" width="13" style="571" bestFit="1" customWidth="1"/>
    <col min="1535" max="1535" width="9.140625" style="571"/>
    <col min="1536" max="1536" width="8.85546875" style="571" bestFit="1" customWidth="1"/>
    <col min="1537" max="1537" width="12" style="571" bestFit="1" customWidth="1"/>
    <col min="1538" max="1538" width="9.85546875" style="571" bestFit="1" customWidth="1"/>
    <col min="1539" max="1539" width="11.85546875" style="571" bestFit="1" customWidth="1"/>
    <col min="1540" max="1540" width="11.140625" style="571" bestFit="1" customWidth="1"/>
    <col min="1541" max="1541" width="9.5703125" style="571" bestFit="1" customWidth="1"/>
    <col min="1542" max="1542" width="10.85546875" style="571" bestFit="1" customWidth="1"/>
    <col min="1543" max="1543" width="8" style="571" bestFit="1" customWidth="1"/>
    <col min="1544" max="1544" width="7.85546875" style="571" bestFit="1" customWidth="1"/>
    <col min="1545" max="1545" width="13" style="571" bestFit="1" customWidth="1"/>
    <col min="1546" max="1546" width="9.140625" style="571"/>
    <col min="1547" max="1547" width="8.85546875" style="571" bestFit="1" customWidth="1"/>
    <col min="1548" max="1548" width="12" style="571" bestFit="1" customWidth="1"/>
    <col min="1549" max="1549" width="9.85546875" style="571" bestFit="1" customWidth="1"/>
    <col min="1550" max="1550" width="11.85546875" style="571" bestFit="1" customWidth="1"/>
    <col min="1551" max="1551" width="11.140625" style="571" bestFit="1" customWidth="1"/>
    <col min="1552" max="1552" width="9.5703125" style="571" bestFit="1" customWidth="1"/>
    <col min="1553" max="1553" width="10.85546875" style="571" bestFit="1" customWidth="1"/>
    <col min="1554" max="1554" width="8" style="571" bestFit="1" customWidth="1"/>
    <col min="1555" max="1555" width="7.85546875" style="571" bestFit="1" customWidth="1"/>
    <col min="1556" max="1556" width="13" style="571" bestFit="1" customWidth="1"/>
    <col min="1557" max="1557" width="9.140625" style="571"/>
    <col min="1558" max="1558" width="8.85546875" style="571" bestFit="1" customWidth="1"/>
    <col min="1559" max="1559" width="12" style="571" bestFit="1" customWidth="1"/>
    <col min="1560" max="1560" width="9.85546875" style="571" bestFit="1" customWidth="1"/>
    <col min="1561" max="1561" width="11.85546875" style="571" bestFit="1" customWidth="1"/>
    <col min="1562" max="1562" width="11.140625" style="571" bestFit="1" customWidth="1"/>
    <col min="1563" max="1563" width="9.5703125" style="571" bestFit="1" customWidth="1"/>
    <col min="1564" max="1564" width="10.85546875" style="571" bestFit="1" customWidth="1"/>
    <col min="1565" max="1565" width="8" style="571" bestFit="1" customWidth="1"/>
    <col min="1566" max="1566" width="7.85546875" style="571" bestFit="1" customWidth="1"/>
    <col min="1567" max="1567" width="13" style="571" bestFit="1" customWidth="1"/>
    <col min="1568" max="1568" width="9.140625" style="571"/>
    <col min="1569" max="1569" width="8.85546875" style="571" bestFit="1" customWidth="1"/>
    <col min="1570" max="1570" width="12" style="571" bestFit="1" customWidth="1"/>
    <col min="1571" max="1571" width="9.85546875" style="571" bestFit="1" customWidth="1"/>
    <col min="1572" max="1572" width="11.85546875" style="571" bestFit="1" customWidth="1"/>
    <col min="1573" max="1573" width="11.140625" style="571" bestFit="1" customWidth="1"/>
    <col min="1574" max="1574" width="9.5703125" style="571" bestFit="1" customWidth="1"/>
    <col min="1575" max="1575" width="10.85546875" style="571" bestFit="1" customWidth="1"/>
    <col min="1576" max="1576" width="8" style="571" bestFit="1" customWidth="1"/>
    <col min="1577" max="1577" width="7.85546875" style="571" bestFit="1" customWidth="1"/>
    <col min="1578" max="1578" width="13" style="571" bestFit="1" customWidth="1"/>
    <col min="1579" max="1579" width="9.140625" style="571"/>
    <col min="1580" max="1580" width="8.85546875" style="571" bestFit="1" customWidth="1"/>
    <col min="1581" max="1581" width="12" style="571" bestFit="1" customWidth="1"/>
    <col min="1582" max="1582" width="9.85546875" style="571" bestFit="1" customWidth="1"/>
    <col min="1583" max="1583" width="11.85546875" style="571" bestFit="1" customWidth="1"/>
    <col min="1584" max="1584" width="11.140625" style="571" bestFit="1" customWidth="1"/>
    <col min="1585" max="1585" width="9.5703125" style="571" bestFit="1" customWidth="1"/>
    <col min="1586" max="1586" width="10.85546875" style="571" bestFit="1" customWidth="1"/>
    <col min="1587" max="1587" width="8" style="571" bestFit="1" customWidth="1"/>
    <col min="1588" max="1588" width="7.85546875" style="571" bestFit="1" customWidth="1"/>
    <col min="1589" max="1589" width="13" style="571" bestFit="1" customWidth="1"/>
    <col min="1590" max="1590" width="9.140625" style="571"/>
    <col min="1591" max="1591" width="8.85546875" style="571" bestFit="1" customWidth="1"/>
    <col min="1592" max="1592" width="12" style="571" bestFit="1" customWidth="1"/>
    <col min="1593" max="1593" width="9.85546875" style="571" bestFit="1" customWidth="1"/>
    <col min="1594" max="1594" width="11.85546875" style="571" bestFit="1" customWidth="1"/>
    <col min="1595" max="1595" width="11.140625" style="571" bestFit="1" customWidth="1"/>
    <col min="1596" max="1596" width="9.5703125" style="571" bestFit="1" customWidth="1"/>
    <col min="1597" max="1597" width="10.85546875" style="571" bestFit="1" customWidth="1"/>
    <col min="1598" max="1598" width="8" style="571" bestFit="1" customWidth="1"/>
    <col min="1599" max="1599" width="7.85546875" style="571" bestFit="1" customWidth="1"/>
    <col min="1600" max="1600" width="13" style="571" bestFit="1" customWidth="1"/>
    <col min="1601" max="1601" width="9.140625" style="571"/>
    <col min="1602" max="1602" width="8.85546875" style="571" bestFit="1" customWidth="1"/>
    <col min="1603" max="1603" width="12" style="571" bestFit="1" customWidth="1"/>
    <col min="1604" max="1604" width="9.85546875" style="571" bestFit="1" customWidth="1"/>
    <col min="1605" max="1605" width="11.85546875" style="571" bestFit="1" customWidth="1"/>
    <col min="1606" max="1606" width="11.140625" style="571" bestFit="1" customWidth="1"/>
    <col min="1607" max="1607" width="9.5703125" style="571" bestFit="1" customWidth="1"/>
    <col min="1608" max="1608" width="10.85546875" style="571" bestFit="1" customWidth="1"/>
    <col min="1609" max="1609" width="8" style="571" bestFit="1" customWidth="1"/>
    <col min="1610" max="1610" width="7.85546875" style="571" bestFit="1" customWidth="1"/>
    <col min="1611" max="1611" width="13" style="571" bestFit="1" customWidth="1"/>
    <col min="1612" max="1612" width="9.140625" style="571"/>
    <col min="1613" max="1613" width="8.85546875" style="571" bestFit="1" customWidth="1"/>
    <col min="1614" max="1614" width="12" style="571" bestFit="1" customWidth="1"/>
    <col min="1615" max="1615" width="9.85546875" style="571" bestFit="1" customWidth="1"/>
    <col min="1616" max="1616" width="11.85546875" style="571" bestFit="1" customWidth="1"/>
    <col min="1617" max="1617" width="11.140625" style="571" bestFit="1" customWidth="1"/>
    <col min="1618" max="1618" width="9.5703125" style="571" bestFit="1" customWidth="1"/>
    <col min="1619" max="1619" width="10.85546875" style="571" bestFit="1" customWidth="1"/>
    <col min="1620" max="1620" width="8" style="571" bestFit="1" customWidth="1"/>
    <col min="1621" max="1621" width="7.85546875" style="571" bestFit="1" customWidth="1"/>
    <col min="1622" max="1622" width="13" style="571" bestFit="1" customWidth="1"/>
    <col min="1623" max="1623" width="9.140625" style="571"/>
    <col min="1624" max="1624" width="8.85546875" style="571" bestFit="1" customWidth="1"/>
    <col min="1625" max="1625" width="12" style="571" bestFit="1" customWidth="1"/>
    <col min="1626" max="1626" width="9.85546875" style="571" bestFit="1" customWidth="1"/>
    <col min="1627" max="1627" width="11.85546875" style="571" bestFit="1" customWidth="1"/>
    <col min="1628" max="1628" width="11.140625" style="571" bestFit="1" customWidth="1"/>
    <col min="1629" max="1629" width="9.5703125" style="571" bestFit="1" customWidth="1"/>
    <col min="1630" max="1630" width="10.85546875" style="571" bestFit="1" customWidth="1"/>
    <col min="1631" max="1631" width="8" style="571" bestFit="1" customWidth="1"/>
    <col min="1632" max="1632" width="7.85546875" style="571" bestFit="1" customWidth="1"/>
    <col min="1633" max="1633" width="13" style="571" bestFit="1" customWidth="1"/>
    <col min="1634" max="1634" width="9.140625" style="571"/>
    <col min="1635" max="1635" width="8.85546875" style="571" bestFit="1" customWidth="1"/>
    <col min="1636" max="1636" width="12" style="571" bestFit="1" customWidth="1"/>
    <col min="1637" max="1637" width="9.85546875" style="571" bestFit="1" customWidth="1"/>
    <col min="1638" max="1638" width="11.85546875" style="571" bestFit="1" customWidth="1"/>
    <col min="1639" max="1639" width="11.140625" style="571" bestFit="1" customWidth="1"/>
    <col min="1640" max="1640" width="9.5703125" style="571" bestFit="1" customWidth="1"/>
    <col min="1641" max="1641" width="10.85546875" style="571" bestFit="1" customWidth="1"/>
    <col min="1642" max="1642" width="8" style="571" bestFit="1" customWidth="1"/>
    <col min="1643" max="1643" width="7.85546875" style="571" bestFit="1" customWidth="1"/>
    <col min="1644" max="1644" width="13" style="571" bestFit="1" customWidth="1"/>
    <col min="1645" max="1645" width="9.140625" style="571"/>
    <col min="1646" max="1646" width="8.85546875" style="571" bestFit="1" customWidth="1"/>
    <col min="1647" max="1647" width="12" style="571" bestFit="1" customWidth="1"/>
    <col min="1648" max="1648" width="9.85546875" style="571" bestFit="1" customWidth="1"/>
    <col min="1649" max="1649" width="11.85546875" style="571" bestFit="1" customWidth="1"/>
    <col min="1650" max="1650" width="11.140625" style="571" bestFit="1" customWidth="1"/>
    <col min="1651" max="1651" width="9.5703125" style="571" bestFit="1" customWidth="1"/>
    <col min="1652" max="1652" width="10.85546875" style="571" bestFit="1" customWidth="1"/>
    <col min="1653" max="1653" width="8" style="571" bestFit="1" customWidth="1"/>
    <col min="1654" max="1654" width="7.85546875" style="571" bestFit="1" customWidth="1"/>
    <col min="1655" max="1655" width="13" style="571" bestFit="1" customWidth="1"/>
    <col min="1656" max="1656" width="9.140625" style="571"/>
    <col min="1657" max="1657" width="8.85546875" style="571" bestFit="1" customWidth="1"/>
    <col min="1658" max="1658" width="12" style="571" bestFit="1" customWidth="1"/>
    <col min="1659" max="1659" width="9.85546875" style="571" bestFit="1" customWidth="1"/>
    <col min="1660" max="1660" width="11.85546875" style="571" bestFit="1" customWidth="1"/>
    <col min="1661" max="1661" width="11.140625" style="571" bestFit="1" customWidth="1"/>
    <col min="1662" max="1662" width="9.5703125" style="571" bestFit="1" customWidth="1"/>
    <col min="1663" max="1663" width="10.85546875" style="571" bestFit="1" customWidth="1"/>
    <col min="1664" max="1664" width="8" style="571" bestFit="1" customWidth="1"/>
    <col min="1665" max="1665" width="7.85546875" style="571" bestFit="1" customWidth="1"/>
    <col min="1666" max="1666" width="13" style="571" bestFit="1" customWidth="1"/>
    <col min="1667" max="1667" width="9.140625" style="571"/>
    <col min="1668" max="1668" width="8.85546875" style="571" bestFit="1" customWidth="1"/>
    <col min="1669" max="1669" width="12" style="571" bestFit="1" customWidth="1"/>
    <col min="1670" max="1670" width="9.85546875" style="571" bestFit="1" customWidth="1"/>
    <col min="1671" max="1671" width="11.85546875" style="571" bestFit="1" customWidth="1"/>
    <col min="1672" max="1672" width="11.140625" style="571" bestFit="1" customWidth="1"/>
    <col min="1673" max="1673" width="9.5703125" style="571" bestFit="1" customWidth="1"/>
    <col min="1674" max="1674" width="10.85546875" style="571" bestFit="1" customWidth="1"/>
    <col min="1675" max="1675" width="8" style="571" bestFit="1" customWidth="1"/>
    <col min="1676" max="1676" width="7.85546875" style="571" bestFit="1" customWidth="1"/>
    <col min="1677" max="1677" width="13" style="571" bestFit="1" customWidth="1"/>
    <col min="1678" max="1678" width="9.140625" style="571"/>
    <col min="1679" max="1679" width="8.85546875" style="571" bestFit="1" customWidth="1"/>
    <col min="1680" max="1680" width="12" style="571" bestFit="1" customWidth="1"/>
    <col min="1681" max="1681" width="9.85546875" style="571" bestFit="1" customWidth="1"/>
    <col min="1682" max="1682" width="11.85546875" style="571" bestFit="1" customWidth="1"/>
    <col min="1683" max="1683" width="11.140625" style="571" bestFit="1" customWidth="1"/>
    <col min="1684" max="1684" width="9.5703125" style="571" bestFit="1" customWidth="1"/>
    <col min="1685" max="1685" width="10.85546875" style="571" bestFit="1" customWidth="1"/>
    <col min="1686" max="1686" width="8" style="571" bestFit="1" customWidth="1"/>
    <col min="1687" max="1687" width="7.85546875" style="571" bestFit="1" customWidth="1"/>
    <col min="1688" max="1688" width="13" style="571" bestFit="1" customWidth="1"/>
    <col min="1689" max="1689" width="9.140625" style="571"/>
    <col min="1690" max="1690" width="8.85546875" style="571" bestFit="1" customWidth="1"/>
    <col min="1691" max="1691" width="12" style="571" bestFit="1" customWidth="1"/>
    <col min="1692" max="1692" width="9.85546875" style="571" bestFit="1" customWidth="1"/>
    <col min="1693" max="1693" width="11.85546875" style="571" bestFit="1" customWidth="1"/>
    <col min="1694" max="1694" width="11.140625" style="571" bestFit="1" customWidth="1"/>
    <col min="1695" max="1695" width="9.5703125" style="571" bestFit="1" customWidth="1"/>
    <col min="1696" max="1696" width="10.85546875" style="571" bestFit="1" customWidth="1"/>
    <col min="1697" max="1697" width="8" style="571" bestFit="1" customWidth="1"/>
    <col min="1698" max="1698" width="7.85546875" style="571" bestFit="1" customWidth="1"/>
    <col min="1699" max="1699" width="13" style="571" bestFit="1" customWidth="1"/>
    <col min="1700" max="1700" width="9.140625" style="571"/>
    <col min="1701" max="1701" width="8.85546875" style="571" bestFit="1" customWidth="1"/>
    <col min="1702" max="1702" width="12" style="571" bestFit="1" customWidth="1"/>
    <col min="1703" max="1703" width="9.85546875" style="571" bestFit="1" customWidth="1"/>
    <col min="1704" max="1704" width="11.85546875" style="571" bestFit="1" customWidth="1"/>
    <col min="1705" max="1705" width="11.140625" style="571" bestFit="1" customWidth="1"/>
    <col min="1706" max="1706" width="9.5703125" style="571" bestFit="1" customWidth="1"/>
    <col min="1707" max="1707" width="10.85546875" style="571" bestFit="1" customWidth="1"/>
    <col min="1708" max="1708" width="8" style="571" bestFit="1" customWidth="1"/>
    <col min="1709" max="1709" width="7.85546875" style="571" bestFit="1" customWidth="1"/>
    <col min="1710" max="1710" width="13" style="571" bestFit="1" customWidth="1"/>
    <col min="1711" max="1711" width="9.140625" style="571"/>
    <col min="1712" max="1712" width="8.85546875" style="571" bestFit="1" customWidth="1"/>
    <col min="1713" max="1713" width="12" style="571" bestFit="1" customWidth="1"/>
    <col min="1714" max="1714" width="9.85546875" style="571" bestFit="1" customWidth="1"/>
    <col min="1715" max="1715" width="11.85546875" style="571" bestFit="1" customWidth="1"/>
    <col min="1716" max="1716" width="11.140625" style="571" bestFit="1" customWidth="1"/>
    <col min="1717" max="1717" width="9.5703125" style="571" bestFit="1" customWidth="1"/>
    <col min="1718" max="1718" width="10.85546875" style="571" bestFit="1" customWidth="1"/>
    <col min="1719" max="1719" width="8" style="571" bestFit="1" customWidth="1"/>
    <col min="1720" max="1720" width="7.85546875" style="571" bestFit="1" customWidth="1"/>
    <col min="1721" max="1721" width="13" style="571" bestFit="1" customWidth="1"/>
    <col min="1722" max="1722" width="11.85546875" style="571" bestFit="1" customWidth="1"/>
    <col min="1723" max="1723" width="9.140625" style="571"/>
    <col min="1724" max="1724" width="8.85546875" style="571" bestFit="1" customWidth="1"/>
    <col min="1725" max="1725" width="12" style="571" bestFit="1" customWidth="1"/>
    <col min="1726" max="1726" width="9.85546875" style="571" bestFit="1" customWidth="1"/>
    <col min="1727" max="1727" width="11.85546875" style="571" bestFit="1" customWidth="1"/>
    <col min="1728" max="1728" width="11.140625" style="571" bestFit="1" customWidth="1"/>
    <col min="1729" max="1729" width="9.5703125" style="571" bestFit="1" customWidth="1"/>
    <col min="1730" max="1730" width="10.85546875" style="571" bestFit="1" customWidth="1"/>
    <col min="1731" max="1731" width="8" style="571" bestFit="1" customWidth="1"/>
    <col min="1732" max="1732" width="6.5703125" style="571" bestFit="1" customWidth="1"/>
    <col min="1733" max="1733" width="13" style="571" bestFit="1" customWidth="1"/>
    <col min="1734" max="1734" width="9.140625" style="571"/>
    <col min="1735" max="1735" width="8.85546875" style="571" bestFit="1" customWidth="1"/>
    <col min="1736" max="1736" width="12" style="571" bestFit="1" customWidth="1"/>
    <col min="1737" max="1737" width="9.85546875" style="571" bestFit="1" customWidth="1"/>
    <col min="1738" max="1738" width="11.85546875" style="571" bestFit="1" customWidth="1"/>
    <col min="1739" max="1739" width="11.140625" style="571" bestFit="1" customWidth="1"/>
    <col min="1740" max="1740" width="9.5703125" style="571" bestFit="1" customWidth="1"/>
    <col min="1741" max="1741" width="10.85546875" style="571" bestFit="1" customWidth="1"/>
    <col min="1742" max="1742" width="8" style="571" bestFit="1" customWidth="1"/>
    <col min="1743" max="1743" width="6.5703125" style="571" bestFit="1" customWidth="1"/>
    <col min="1744" max="1744" width="13" style="571" bestFit="1" customWidth="1"/>
    <col min="1745" max="1745" width="9.140625" style="571"/>
    <col min="1746" max="1746" width="8.85546875" style="571" bestFit="1" customWidth="1"/>
    <col min="1747" max="1747" width="12" style="571" bestFit="1" customWidth="1"/>
    <col min="1748" max="1748" width="9.85546875" style="571" bestFit="1" customWidth="1"/>
    <col min="1749" max="1749" width="11.85546875" style="571" bestFit="1" customWidth="1"/>
    <col min="1750" max="1750" width="11.140625" style="571" bestFit="1" customWidth="1"/>
    <col min="1751" max="1751" width="9.5703125" style="571" bestFit="1" customWidth="1"/>
    <col min="1752" max="1752" width="10.85546875" style="571" bestFit="1" customWidth="1"/>
    <col min="1753" max="1753" width="8" style="571" bestFit="1" customWidth="1"/>
    <col min="1754" max="1754" width="6.5703125" style="571" bestFit="1" customWidth="1"/>
    <col min="1755" max="1755" width="13" style="571" bestFit="1" customWidth="1"/>
    <col min="1756" max="1756" width="9.140625" style="571"/>
    <col min="1757" max="1757" width="8.85546875" style="571" bestFit="1" customWidth="1"/>
    <col min="1758" max="1758" width="12" style="571" bestFit="1" customWidth="1"/>
    <col min="1759" max="1759" width="9.85546875" style="571" bestFit="1" customWidth="1"/>
    <col min="1760" max="1760" width="11.85546875" style="571" bestFit="1" customWidth="1"/>
    <col min="1761" max="1761" width="11.140625" style="571" bestFit="1" customWidth="1"/>
    <col min="1762" max="1762" width="9.5703125" style="571" bestFit="1" customWidth="1"/>
    <col min="1763" max="1763" width="10.85546875" style="571" bestFit="1" customWidth="1"/>
    <col min="1764" max="1764" width="8" style="571" bestFit="1" customWidth="1"/>
    <col min="1765" max="1765" width="6.5703125" style="571" bestFit="1" customWidth="1"/>
    <col min="1766" max="1766" width="13" style="571" bestFit="1" customWidth="1"/>
    <col min="1767" max="1767" width="9.140625" style="571"/>
    <col min="1768" max="1768" width="8.85546875" style="571" bestFit="1" customWidth="1"/>
    <col min="1769" max="1769" width="12" style="571" bestFit="1" customWidth="1"/>
    <col min="1770" max="1770" width="9.85546875" style="571" bestFit="1" customWidth="1"/>
    <col min="1771" max="1771" width="11.85546875" style="571" bestFit="1" customWidth="1"/>
    <col min="1772" max="1772" width="11.140625" style="571" bestFit="1" customWidth="1"/>
    <col min="1773" max="1773" width="9.5703125" style="571" bestFit="1" customWidth="1"/>
    <col min="1774" max="1774" width="10.85546875" style="571" bestFit="1" customWidth="1"/>
    <col min="1775" max="1775" width="8" style="571" bestFit="1" customWidth="1"/>
    <col min="1776" max="1776" width="6.5703125" style="571" bestFit="1" customWidth="1"/>
    <col min="1777" max="1777" width="13" style="571" bestFit="1" customWidth="1"/>
    <col min="1778" max="1778" width="9.140625" style="571"/>
    <col min="1779" max="1779" width="8.85546875" style="571" bestFit="1" customWidth="1"/>
    <col min="1780" max="1780" width="12" style="571" bestFit="1" customWidth="1"/>
    <col min="1781" max="1781" width="9.85546875" style="571" bestFit="1" customWidth="1"/>
    <col min="1782" max="1782" width="11.85546875" style="571" bestFit="1" customWidth="1"/>
    <col min="1783" max="1783" width="11.140625" style="571" bestFit="1" customWidth="1"/>
    <col min="1784" max="1784" width="9.5703125" style="571" bestFit="1" customWidth="1"/>
    <col min="1785" max="1785" width="10.85546875" style="571" bestFit="1" customWidth="1"/>
    <col min="1786" max="1787" width="8.85546875" style="571" bestFit="1" customWidth="1"/>
    <col min="1788" max="1788" width="13" style="571" bestFit="1" customWidth="1"/>
    <col min="1789" max="1789" width="9.140625" style="571"/>
    <col min="1790" max="1790" width="8.85546875" style="571" bestFit="1" customWidth="1"/>
    <col min="1791" max="1791" width="12" style="571" bestFit="1" customWidth="1"/>
    <col min="1792" max="1792" width="9.85546875" style="571" bestFit="1" customWidth="1"/>
    <col min="1793" max="1793" width="11.85546875" style="571" bestFit="1" customWidth="1"/>
    <col min="1794" max="1794" width="11.140625" style="571" bestFit="1" customWidth="1"/>
    <col min="1795" max="1795" width="9.5703125" style="571" bestFit="1" customWidth="1"/>
    <col min="1796" max="1796" width="10.85546875" style="571" bestFit="1" customWidth="1"/>
    <col min="1797" max="1798" width="8.85546875" style="571" bestFit="1" customWidth="1"/>
    <col min="1799" max="1799" width="13" style="571" bestFit="1" customWidth="1"/>
    <col min="1800" max="1800" width="9.140625" style="571"/>
    <col min="1801" max="1801" width="8.85546875" style="571" bestFit="1" customWidth="1"/>
    <col min="1802" max="1802" width="12" style="571" bestFit="1" customWidth="1"/>
    <col min="1803" max="1803" width="9.85546875" style="571" bestFit="1" customWidth="1"/>
    <col min="1804" max="1804" width="11.85546875" style="571" bestFit="1" customWidth="1"/>
    <col min="1805" max="1805" width="11.140625" style="571" bestFit="1" customWidth="1"/>
    <col min="1806" max="1806" width="9.5703125" style="571" bestFit="1" customWidth="1"/>
    <col min="1807" max="1807" width="10.85546875" style="571" bestFit="1" customWidth="1"/>
    <col min="1808" max="1809" width="8.85546875" style="571" bestFit="1" customWidth="1"/>
    <col min="1810" max="1810" width="13" style="571" bestFit="1" customWidth="1"/>
    <col min="1811" max="1811" width="9.140625" style="571"/>
    <col min="1812" max="1812" width="8.85546875" style="571" bestFit="1" customWidth="1"/>
    <col min="1813" max="1813" width="12" style="571" bestFit="1" customWidth="1"/>
    <col min="1814" max="1814" width="9.85546875" style="571" bestFit="1" customWidth="1"/>
    <col min="1815" max="1815" width="11.85546875" style="571" bestFit="1" customWidth="1"/>
    <col min="1816" max="1816" width="11.140625" style="571" bestFit="1" customWidth="1"/>
    <col min="1817" max="1817" width="9.5703125" style="571" bestFit="1" customWidth="1"/>
    <col min="1818" max="1818" width="10.85546875" style="571" bestFit="1" customWidth="1"/>
    <col min="1819" max="1819" width="8" style="571" bestFit="1" customWidth="1"/>
    <col min="1820" max="1820" width="7.85546875" style="571" bestFit="1" customWidth="1"/>
    <col min="1821" max="1821" width="13" style="571" bestFit="1" customWidth="1"/>
    <col min="1822" max="1822" width="9.140625" style="571"/>
    <col min="1823" max="1823" width="8.85546875" style="571" bestFit="1" customWidth="1"/>
    <col min="1824" max="1824" width="12" style="571" bestFit="1" customWidth="1"/>
    <col min="1825" max="1825" width="9.85546875" style="571" bestFit="1" customWidth="1"/>
    <col min="1826" max="1826" width="11.85546875" style="571" bestFit="1" customWidth="1"/>
    <col min="1827" max="1827" width="11.140625" style="571" bestFit="1" customWidth="1"/>
    <col min="1828" max="1828" width="9.5703125" style="571" bestFit="1" customWidth="1"/>
    <col min="1829" max="1829" width="10.85546875" style="571" bestFit="1" customWidth="1"/>
    <col min="1830" max="1830" width="8" style="571" bestFit="1" customWidth="1"/>
    <col min="1831" max="1831" width="7.85546875" style="571" bestFit="1" customWidth="1"/>
    <col min="1832" max="1833" width="13" style="571" bestFit="1" customWidth="1"/>
    <col min="1834" max="1834" width="9.140625" style="571"/>
    <col min="1835" max="1835" width="8.85546875" style="571" bestFit="1" customWidth="1"/>
    <col min="1836" max="1836" width="18" style="571" bestFit="1" customWidth="1"/>
    <col min="1837" max="1837" width="9.85546875" style="571" bestFit="1" customWidth="1"/>
    <col min="1838" max="1838" width="11.85546875" style="571" bestFit="1" customWidth="1"/>
    <col min="1839" max="1839" width="11.140625" style="571" bestFit="1" customWidth="1"/>
    <col min="1840" max="1840" width="9.5703125" style="571" bestFit="1" customWidth="1"/>
    <col min="1841" max="1841" width="10.85546875" style="571" bestFit="1" customWidth="1"/>
    <col min="1842" max="1842" width="8" style="571" bestFit="1" customWidth="1"/>
    <col min="1843" max="1843" width="7.85546875" style="571" bestFit="1" customWidth="1"/>
    <col min="1844" max="1844" width="13" style="571" bestFit="1" customWidth="1"/>
    <col min="1845" max="1845" width="9.140625" style="571"/>
    <col min="1846" max="1846" width="8.85546875" style="571" bestFit="1" customWidth="1"/>
    <col min="1847" max="1847" width="12" style="571" bestFit="1" customWidth="1"/>
    <col min="1848" max="1848" width="9.85546875" style="571" bestFit="1" customWidth="1"/>
    <col min="1849" max="1849" width="11.85546875" style="571" bestFit="1" customWidth="1"/>
    <col min="1850" max="1850" width="11.140625" style="571" bestFit="1" customWidth="1"/>
    <col min="1851" max="1851" width="9.5703125" style="571" bestFit="1" customWidth="1"/>
    <col min="1852" max="1852" width="10.85546875" style="571" bestFit="1" customWidth="1"/>
    <col min="1853" max="1853" width="8" style="571" bestFit="1" customWidth="1"/>
    <col min="1854" max="1854" width="7.85546875" style="571" bestFit="1" customWidth="1"/>
    <col min="1855" max="1855" width="13" style="571" bestFit="1" customWidth="1"/>
    <col min="1856" max="1856" width="9.140625" style="571"/>
    <col min="1857" max="1857" width="8.85546875" style="571" bestFit="1" customWidth="1"/>
    <col min="1858" max="1858" width="12" style="571" bestFit="1" customWidth="1"/>
    <col min="1859" max="1859" width="9.85546875" style="571" bestFit="1" customWidth="1"/>
    <col min="1860" max="1860" width="11.85546875" style="571" bestFit="1" customWidth="1"/>
    <col min="1861" max="1861" width="11.140625" style="571" bestFit="1" customWidth="1"/>
    <col min="1862" max="1862" width="9.5703125" style="571" bestFit="1" customWidth="1"/>
    <col min="1863" max="1863" width="10.85546875" style="571" bestFit="1" customWidth="1"/>
    <col min="1864" max="1864" width="8" style="571" bestFit="1" customWidth="1"/>
    <col min="1865" max="1865" width="7.85546875" style="571" bestFit="1" customWidth="1"/>
    <col min="1866" max="1866" width="13" style="571" bestFit="1" customWidth="1"/>
    <col min="1867" max="1867" width="9.140625" style="571"/>
    <col min="1868" max="1868" width="8.85546875" style="571" bestFit="1" customWidth="1"/>
    <col min="1869" max="1869" width="12" style="571" bestFit="1" customWidth="1"/>
    <col min="1870" max="1870" width="9.85546875" style="571" bestFit="1" customWidth="1"/>
    <col min="1871" max="1871" width="11.85546875" style="571" bestFit="1" customWidth="1"/>
    <col min="1872" max="1872" width="11.140625" style="571" bestFit="1" customWidth="1"/>
    <col min="1873" max="1873" width="9.5703125" style="571" bestFit="1" customWidth="1"/>
    <col min="1874" max="1874" width="10.85546875" style="571" bestFit="1" customWidth="1"/>
    <col min="1875" max="1875" width="8" style="571" bestFit="1" customWidth="1"/>
    <col min="1876" max="1876" width="7.85546875" style="571" bestFit="1" customWidth="1"/>
    <col min="1877" max="1877" width="13" style="571" bestFit="1" customWidth="1"/>
    <col min="1878" max="1878" width="9.140625" style="571"/>
    <col min="1879" max="1879" width="8.85546875" style="571" bestFit="1" customWidth="1"/>
    <col min="1880" max="1880" width="12" style="571" bestFit="1" customWidth="1"/>
    <col min="1881" max="1881" width="9.85546875" style="571" bestFit="1" customWidth="1"/>
    <col min="1882" max="1882" width="11.85546875" style="571" bestFit="1" customWidth="1"/>
    <col min="1883" max="1883" width="11.140625" style="571" bestFit="1" customWidth="1"/>
    <col min="1884" max="1884" width="9.5703125" style="571" bestFit="1" customWidth="1"/>
    <col min="1885" max="1885" width="10.85546875" style="571" bestFit="1" customWidth="1"/>
    <col min="1886" max="1886" width="8" style="571" bestFit="1" customWidth="1"/>
    <col min="1887" max="1887" width="7.85546875" style="571" bestFit="1" customWidth="1"/>
    <col min="1888" max="1888" width="13" style="571" bestFit="1" customWidth="1"/>
    <col min="1889" max="1889" width="9.140625" style="571"/>
    <col min="1890" max="1890" width="8.85546875" style="571" bestFit="1" customWidth="1"/>
    <col min="1891" max="1891" width="12" style="571" bestFit="1" customWidth="1"/>
    <col min="1892" max="1892" width="9.85546875" style="571" bestFit="1" customWidth="1"/>
    <col min="1893" max="1893" width="11.85546875" style="571" bestFit="1" customWidth="1"/>
    <col min="1894" max="1894" width="11.140625" style="571" bestFit="1" customWidth="1"/>
    <col min="1895" max="1895" width="9.5703125" style="571" bestFit="1" customWidth="1"/>
    <col min="1896" max="1896" width="10.85546875" style="571" bestFit="1" customWidth="1"/>
    <col min="1897" max="1897" width="8" style="571" bestFit="1" customWidth="1"/>
    <col min="1898" max="1898" width="7.85546875" style="571" bestFit="1" customWidth="1"/>
    <col min="1899" max="1899" width="13" style="571" bestFit="1" customWidth="1"/>
    <col min="1900" max="1900" width="9.140625" style="571"/>
    <col min="1901" max="1901" width="8.85546875" style="571" bestFit="1" customWidth="1"/>
    <col min="1902" max="1902" width="12" style="571" bestFit="1" customWidth="1"/>
    <col min="1903" max="1903" width="9.85546875" style="571" bestFit="1" customWidth="1"/>
    <col min="1904" max="1904" width="11.85546875" style="571" bestFit="1" customWidth="1"/>
    <col min="1905" max="1905" width="11.140625" style="571" bestFit="1" customWidth="1"/>
    <col min="1906" max="1906" width="9.5703125" style="571" bestFit="1" customWidth="1"/>
    <col min="1907" max="1907" width="10.85546875" style="571" bestFit="1" customWidth="1"/>
    <col min="1908" max="1908" width="8" style="571" bestFit="1" customWidth="1"/>
    <col min="1909" max="1909" width="6.140625" style="571" bestFit="1" customWidth="1"/>
    <col min="1910" max="1910" width="13" style="571" bestFit="1" customWidth="1"/>
    <col min="1911" max="1911" width="9.140625" style="571"/>
    <col min="1912" max="1912" width="8.85546875" style="571" bestFit="1" customWidth="1"/>
    <col min="1913" max="1913" width="12" style="571" bestFit="1" customWidth="1"/>
    <col min="1914" max="1914" width="9.85546875" style="571" bestFit="1" customWidth="1"/>
    <col min="1915" max="1915" width="11.85546875" style="571" bestFit="1" customWidth="1"/>
    <col min="1916" max="1916" width="11.140625" style="571" bestFit="1" customWidth="1"/>
    <col min="1917" max="1917" width="9.5703125" style="571" bestFit="1" customWidth="1"/>
    <col min="1918" max="1918" width="10.85546875" style="571" bestFit="1" customWidth="1"/>
    <col min="1919" max="1919" width="8" style="571" bestFit="1" customWidth="1"/>
    <col min="1920" max="1920" width="6.5703125" style="571" bestFit="1" customWidth="1"/>
    <col min="1921" max="1921" width="13" style="571" bestFit="1" customWidth="1"/>
    <col min="1922" max="1922" width="9.140625" style="571"/>
    <col min="1923" max="1923" width="8.85546875" style="571" bestFit="1" customWidth="1"/>
    <col min="1924" max="1924" width="12" style="571" bestFit="1" customWidth="1"/>
    <col min="1925" max="1925" width="9.85546875" style="571" bestFit="1" customWidth="1"/>
    <col min="1926" max="1926" width="11.85546875" style="571" bestFit="1" customWidth="1"/>
    <col min="1927" max="1927" width="11.140625" style="571" bestFit="1" customWidth="1"/>
    <col min="1928" max="1928" width="9.5703125" style="571" bestFit="1" customWidth="1"/>
    <col min="1929" max="1929" width="10.85546875" style="571" bestFit="1" customWidth="1"/>
    <col min="1930" max="1930" width="8" style="571" bestFit="1" customWidth="1"/>
    <col min="1931" max="1931" width="6.5703125" style="571" bestFit="1" customWidth="1"/>
    <col min="1932" max="1932" width="13" style="571" bestFit="1" customWidth="1"/>
    <col min="1933" max="1933" width="9.140625" style="571"/>
    <col min="1934" max="1934" width="8.85546875" style="571" bestFit="1" customWidth="1"/>
    <col min="1935" max="1935" width="12" style="571" bestFit="1" customWidth="1"/>
    <col min="1936" max="1936" width="9.85546875" style="571" bestFit="1" customWidth="1"/>
    <col min="1937" max="1937" width="11.85546875" style="571" bestFit="1" customWidth="1"/>
    <col min="1938" max="1938" width="11.140625" style="571" bestFit="1" customWidth="1"/>
    <col min="1939" max="1939" width="9.5703125" style="571" bestFit="1" customWidth="1"/>
    <col min="1940" max="1940" width="10.85546875" style="571" bestFit="1" customWidth="1"/>
    <col min="1941" max="1941" width="8" style="571" bestFit="1" customWidth="1"/>
    <col min="1942" max="1942" width="7.85546875" style="571" bestFit="1" customWidth="1"/>
    <col min="1943" max="1943" width="13" style="571" bestFit="1" customWidth="1"/>
    <col min="1944" max="1944" width="9.140625" style="571"/>
    <col min="1945" max="1945" width="8.85546875" style="571" bestFit="1" customWidth="1"/>
    <col min="1946" max="1946" width="12" style="571" bestFit="1" customWidth="1"/>
    <col min="1947" max="1947" width="9.85546875" style="571" bestFit="1" customWidth="1"/>
    <col min="1948" max="1948" width="11.85546875" style="571" bestFit="1" customWidth="1"/>
    <col min="1949" max="1949" width="11.140625" style="571" bestFit="1" customWidth="1"/>
    <col min="1950" max="1950" width="9.5703125" style="571" bestFit="1" customWidth="1"/>
    <col min="1951" max="1951" width="10.85546875" style="571" bestFit="1" customWidth="1"/>
    <col min="1952" max="1952" width="8" style="571" bestFit="1" customWidth="1"/>
    <col min="1953" max="1953" width="7.85546875" style="571" bestFit="1" customWidth="1"/>
    <col min="1954" max="1954" width="13" style="571" bestFit="1" customWidth="1"/>
    <col min="1955" max="1955" width="9.140625" style="571"/>
    <col min="1956" max="1956" width="8.85546875" style="571" bestFit="1" customWidth="1"/>
    <col min="1957" max="1957" width="12" style="571" bestFit="1" customWidth="1"/>
    <col min="1958" max="1958" width="9.85546875" style="571" bestFit="1" customWidth="1"/>
    <col min="1959" max="1959" width="11.85546875" style="571" bestFit="1" customWidth="1"/>
    <col min="1960" max="1960" width="11.140625" style="571" bestFit="1" customWidth="1"/>
    <col min="1961" max="1961" width="9.5703125" style="571" bestFit="1" customWidth="1"/>
    <col min="1962" max="1962" width="10.85546875" style="571" bestFit="1" customWidth="1"/>
    <col min="1963" max="1963" width="8" style="571" bestFit="1" customWidth="1"/>
    <col min="1964" max="1964" width="7.85546875" style="571" bestFit="1" customWidth="1"/>
    <col min="1965" max="1965" width="13" style="571" bestFit="1" customWidth="1"/>
    <col min="1966" max="1966" width="9.140625" style="571"/>
    <col min="1967" max="1967" width="8.85546875" style="571" bestFit="1" customWidth="1"/>
    <col min="1968" max="1968" width="12" style="571" bestFit="1" customWidth="1"/>
    <col min="1969" max="1969" width="9.85546875" style="571" bestFit="1" customWidth="1"/>
    <col min="1970" max="1970" width="11.85546875" style="571" bestFit="1" customWidth="1"/>
    <col min="1971" max="1971" width="11.140625" style="571" bestFit="1" customWidth="1"/>
    <col min="1972" max="1972" width="9.5703125" style="571" bestFit="1" customWidth="1"/>
    <col min="1973" max="1973" width="10.85546875" style="571" bestFit="1" customWidth="1"/>
    <col min="1974" max="1974" width="8" style="571" bestFit="1" customWidth="1"/>
    <col min="1975" max="1975" width="7.85546875" style="571" bestFit="1" customWidth="1"/>
    <col min="1976" max="1976" width="13" style="571" bestFit="1" customWidth="1"/>
    <col min="1977" max="1977" width="9.140625" style="571"/>
    <col min="1978" max="1978" width="8.85546875" style="571" bestFit="1" customWidth="1"/>
    <col min="1979" max="1979" width="12" style="571" bestFit="1" customWidth="1"/>
    <col min="1980" max="1980" width="9.85546875" style="571" bestFit="1" customWidth="1"/>
    <col min="1981" max="1981" width="11.85546875" style="571" bestFit="1" customWidth="1"/>
    <col min="1982" max="1982" width="11.140625" style="571" bestFit="1" customWidth="1"/>
    <col min="1983" max="1983" width="9.5703125" style="571" bestFit="1" customWidth="1"/>
    <col min="1984" max="1984" width="10.85546875" style="571" bestFit="1" customWidth="1"/>
    <col min="1985" max="1985" width="8" style="571" bestFit="1" customWidth="1"/>
    <col min="1986" max="1986" width="7.85546875" style="571" bestFit="1" customWidth="1"/>
    <col min="1987" max="1987" width="13" style="571" bestFit="1" customWidth="1"/>
    <col min="1988" max="1988" width="9.140625" style="571"/>
    <col min="1989" max="1989" width="8.85546875" style="571" bestFit="1" customWidth="1"/>
    <col min="1990" max="1990" width="12" style="571" bestFit="1" customWidth="1"/>
    <col min="1991" max="1991" width="9.85546875" style="571" bestFit="1" customWidth="1"/>
    <col min="1992" max="1992" width="11.85546875" style="571" bestFit="1" customWidth="1"/>
    <col min="1993" max="1993" width="11.140625" style="571" bestFit="1" customWidth="1"/>
    <col min="1994" max="1994" width="9.5703125" style="571" bestFit="1" customWidth="1"/>
    <col min="1995" max="1995" width="10.85546875" style="571" bestFit="1" customWidth="1"/>
    <col min="1996" max="1996" width="8" style="571" bestFit="1" customWidth="1"/>
    <col min="1997" max="1997" width="7.85546875" style="571" bestFit="1" customWidth="1"/>
    <col min="1998" max="1998" width="13" style="571" bestFit="1" customWidth="1"/>
    <col min="1999" max="1999" width="9.140625" style="571"/>
    <col min="2000" max="2000" width="8.85546875" style="571" bestFit="1" customWidth="1"/>
    <col min="2001" max="2001" width="12" style="571" bestFit="1" customWidth="1"/>
    <col min="2002" max="2002" width="9.85546875" style="571" bestFit="1" customWidth="1"/>
    <col min="2003" max="2003" width="11.85546875" style="571" bestFit="1" customWidth="1"/>
    <col min="2004" max="2004" width="11.140625" style="571" bestFit="1" customWidth="1"/>
    <col min="2005" max="2005" width="9.5703125" style="571" bestFit="1" customWidth="1"/>
    <col min="2006" max="2006" width="10.85546875" style="571" bestFit="1" customWidth="1"/>
    <col min="2007" max="2007" width="8" style="571" bestFit="1" customWidth="1"/>
    <col min="2008" max="2008" width="7.85546875" style="571" bestFit="1" customWidth="1"/>
    <col min="2009" max="2009" width="13" style="571" bestFit="1" customWidth="1"/>
    <col min="2010" max="2010" width="9.140625" style="571"/>
    <col min="2011" max="2011" width="8.85546875" style="571" bestFit="1" customWidth="1"/>
    <col min="2012" max="2012" width="12" style="571" bestFit="1" customWidth="1"/>
    <col min="2013" max="2013" width="9.85546875" style="571" bestFit="1" customWidth="1"/>
    <col min="2014" max="2014" width="11.85546875" style="571" bestFit="1" customWidth="1"/>
    <col min="2015" max="2015" width="11.140625" style="571" bestFit="1" customWidth="1"/>
    <col min="2016" max="2016" width="9.5703125" style="571" bestFit="1" customWidth="1"/>
    <col min="2017" max="2017" width="10.85546875" style="571" bestFit="1" customWidth="1"/>
    <col min="2018" max="2018" width="8" style="571" bestFit="1" customWidth="1"/>
    <col min="2019" max="2019" width="7.85546875" style="571" bestFit="1" customWidth="1"/>
    <col min="2020" max="2020" width="13" style="571" bestFit="1" customWidth="1"/>
    <col min="2021" max="2021" width="9.140625" style="571"/>
    <col min="2022" max="2022" width="8.85546875" style="571" bestFit="1" customWidth="1"/>
    <col min="2023" max="2023" width="12" style="571" bestFit="1" customWidth="1"/>
    <col min="2024" max="2024" width="9.85546875" style="571" bestFit="1" customWidth="1"/>
    <col min="2025" max="2025" width="11.85546875" style="571" bestFit="1" customWidth="1"/>
    <col min="2026" max="2026" width="11.140625" style="571" bestFit="1" customWidth="1"/>
    <col min="2027" max="2027" width="9.5703125" style="571" bestFit="1" customWidth="1"/>
    <col min="2028" max="2028" width="10.85546875" style="571" bestFit="1" customWidth="1"/>
    <col min="2029" max="2029" width="8" style="571" bestFit="1" customWidth="1"/>
    <col min="2030" max="2030" width="7.85546875" style="571" bestFit="1" customWidth="1"/>
    <col min="2031" max="2031" width="13" style="571" bestFit="1" customWidth="1"/>
    <col min="2032" max="2032" width="9.140625" style="571"/>
    <col min="2033" max="2033" width="8.85546875" style="571" bestFit="1" customWidth="1"/>
    <col min="2034" max="2034" width="12" style="571" bestFit="1" customWidth="1"/>
    <col min="2035" max="2035" width="9.85546875" style="571" bestFit="1" customWidth="1"/>
    <col min="2036" max="2036" width="11.85546875" style="571" bestFit="1" customWidth="1"/>
    <col min="2037" max="2037" width="11.140625" style="571" bestFit="1" customWidth="1"/>
    <col min="2038" max="2038" width="9.5703125" style="571" bestFit="1" customWidth="1"/>
    <col min="2039" max="2039" width="10.85546875" style="571" bestFit="1" customWidth="1"/>
    <col min="2040" max="2040" width="8" style="571" bestFit="1" customWidth="1"/>
    <col min="2041" max="2041" width="7.85546875" style="571" bestFit="1" customWidth="1"/>
    <col min="2042" max="2042" width="13" style="571" bestFit="1" customWidth="1"/>
    <col min="2043" max="2043" width="9.140625" style="571"/>
    <col min="2044" max="2044" width="8.85546875" style="571" bestFit="1" customWidth="1"/>
    <col min="2045" max="2045" width="12" style="571" bestFit="1" customWidth="1"/>
    <col min="2046" max="2046" width="9.85546875" style="571" bestFit="1" customWidth="1"/>
    <col min="2047" max="2047" width="11.85546875" style="571" bestFit="1" customWidth="1"/>
    <col min="2048" max="2048" width="11.140625" style="571" bestFit="1" customWidth="1"/>
    <col min="2049" max="2049" width="9.5703125" style="571" bestFit="1" customWidth="1"/>
    <col min="2050" max="2050" width="10.85546875" style="571" bestFit="1" customWidth="1"/>
    <col min="2051" max="2051" width="8" style="571" bestFit="1" customWidth="1"/>
    <col min="2052" max="2052" width="7.85546875" style="571" bestFit="1" customWidth="1"/>
    <col min="2053" max="2053" width="13" style="571" bestFit="1" customWidth="1"/>
    <col min="2054" max="2054" width="13" style="571" customWidth="1"/>
    <col min="2055" max="2055" width="8.85546875" style="571" bestFit="1" customWidth="1"/>
    <col min="2056" max="2056" width="12" style="571" bestFit="1" customWidth="1"/>
    <col min="2057" max="2057" width="9.85546875" style="571" bestFit="1" customWidth="1"/>
    <col min="2058" max="2058" width="11.85546875" style="571" bestFit="1" customWidth="1"/>
    <col min="2059" max="2059" width="11.140625" style="571" bestFit="1" customWidth="1"/>
    <col min="2060" max="2060" width="9.5703125" style="571" bestFit="1" customWidth="1"/>
    <col min="2061" max="2061" width="10.85546875" style="571" bestFit="1" customWidth="1"/>
    <col min="2062" max="2062" width="8" style="571" bestFit="1" customWidth="1"/>
    <col min="2063" max="2063" width="7.85546875" style="571" bestFit="1" customWidth="1"/>
    <col min="2064" max="2064" width="13" style="571" bestFit="1" customWidth="1"/>
    <col min="2065" max="2065" width="9.140625" style="571"/>
    <col min="2066" max="2066" width="8.85546875" style="571" bestFit="1" customWidth="1"/>
    <col min="2067" max="2067" width="12" style="571" bestFit="1" customWidth="1"/>
    <col min="2068" max="2068" width="9.85546875" style="571" bestFit="1" customWidth="1"/>
    <col min="2069" max="2069" width="11.85546875" style="571" bestFit="1" customWidth="1"/>
    <col min="2070" max="2070" width="11.140625" style="571" bestFit="1" customWidth="1"/>
    <col min="2071" max="2071" width="9.5703125" style="571" bestFit="1" customWidth="1"/>
    <col min="2072" max="2072" width="10.85546875" style="571" bestFit="1" customWidth="1"/>
    <col min="2073" max="2073" width="8" style="571" bestFit="1" customWidth="1"/>
    <col min="2074" max="2074" width="7.85546875" style="571" bestFit="1" customWidth="1"/>
    <col min="2075" max="2075" width="13" style="571" bestFit="1" customWidth="1"/>
    <col min="2076" max="2076" width="9.140625" style="571"/>
    <col min="2077" max="2077" width="8.85546875" style="571" bestFit="1" customWidth="1"/>
    <col min="2078" max="2078" width="12" style="571" bestFit="1" customWidth="1"/>
    <col min="2079" max="2079" width="9.85546875" style="571" bestFit="1" customWidth="1"/>
    <col min="2080" max="2080" width="11.85546875" style="571" bestFit="1" customWidth="1"/>
    <col min="2081" max="2081" width="11.140625" style="571" bestFit="1" customWidth="1"/>
    <col min="2082" max="2082" width="9.5703125" style="571" bestFit="1" customWidth="1"/>
    <col min="2083" max="2083" width="10.85546875" style="571" bestFit="1" customWidth="1"/>
    <col min="2084" max="2084" width="8" style="571" bestFit="1" customWidth="1"/>
    <col min="2085" max="2085" width="7.85546875" style="571" bestFit="1" customWidth="1"/>
    <col min="2086" max="2086" width="13" style="571" bestFit="1" customWidth="1"/>
    <col min="2087" max="2087" width="9.140625" style="571"/>
    <col min="2088" max="2088" width="8.85546875" style="571" bestFit="1" customWidth="1"/>
    <col min="2089" max="2089" width="12" style="571" bestFit="1" customWidth="1"/>
    <col min="2090" max="2090" width="9.85546875" style="571" bestFit="1" customWidth="1"/>
    <col min="2091" max="2091" width="11.85546875" style="571" bestFit="1" customWidth="1"/>
    <col min="2092" max="2092" width="11.140625" style="571" bestFit="1" customWidth="1"/>
    <col min="2093" max="2093" width="9.5703125" style="571" bestFit="1" customWidth="1"/>
    <col min="2094" max="2094" width="10.85546875" style="571" bestFit="1" customWidth="1"/>
    <col min="2095" max="2095" width="8" style="571" bestFit="1" customWidth="1"/>
    <col min="2096" max="2096" width="7.85546875" style="571" bestFit="1" customWidth="1"/>
    <col min="2097" max="2097" width="13" style="571" bestFit="1" customWidth="1"/>
    <col min="2098" max="2098" width="9.140625" style="571"/>
    <col min="2099" max="2099" width="8.85546875" style="571" bestFit="1" customWidth="1"/>
    <col min="2100" max="2100" width="12" style="571" bestFit="1" customWidth="1"/>
    <col min="2101" max="2101" width="9.85546875" style="571" bestFit="1" customWidth="1"/>
    <col min="2102" max="2102" width="11.85546875" style="571" bestFit="1" customWidth="1"/>
    <col min="2103" max="2103" width="11.140625" style="571" bestFit="1" customWidth="1"/>
    <col min="2104" max="2104" width="9.5703125" style="571" bestFit="1" customWidth="1"/>
    <col min="2105" max="2105" width="10.85546875" style="571" bestFit="1" customWidth="1"/>
    <col min="2106" max="2106" width="8" style="571" bestFit="1" customWidth="1"/>
    <col min="2107" max="2107" width="7.85546875" style="571" bestFit="1" customWidth="1"/>
    <col min="2108" max="2108" width="13" style="571" bestFit="1" customWidth="1"/>
    <col min="2109" max="2109" width="13" style="571" customWidth="1"/>
    <col min="2110" max="2110" width="8.85546875" style="571" bestFit="1" customWidth="1"/>
    <col min="2111" max="2111" width="12" style="571" bestFit="1" customWidth="1"/>
    <col min="2112" max="2112" width="9.85546875" style="571" bestFit="1" customWidth="1"/>
    <col min="2113" max="2113" width="11.85546875" style="571" bestFit="1" customWidth="1"/>
    <col min="2114" max="2114" width="11.140625" style="571" bestFit="1" customWidth="1"/>
    <col min="2115" max="2115" width="9.5703125" style="571" bestFit="1" customWidth="1"/>
    <col min="2116" max="2116" width="10.85546875" style="571" bestFit="1" customWidth="1"/>
    <col min="2117" max="2117" width="8" style="571" bestFit="1" customWidth="1"/>
    <col min="2118" max="2118" width="7.85546875" style="571" bestFit="1" customWidth="1"/>
    <col min="2119" max="2119" width="13" style="571" bestFit="1" customWidth="1"/>
    <col min="2120" max="2120" width="18" style="571" bestFit="1" customWidth="1"/>
    <col min="2121" max="2121" width="9.140625" style="571"/>
    <col min="2122" max="2122" width="8.85546875" style="571" bestFit="1" customWidth="1"/>
    <col min="2123" max="2123" width="12.42578125" style="571" bestFit="1" customWidth="1"/>
    <col min="2124" max="2124" width="9.85546875" style="571" bestFit="1" customWidth="1"/>
    <col min="2125" max="2125" width="11.85546875" style="571" bestFit="1" customWidth="1"/>
    <col min="2126" max="2126" width="11.140625" style="571" bestFit="1" customWidth="1"/>
    <col min="2127" max="2127" width="9.5703125" style="571" bestFit="1" customWidth="1"/>
    <col min="2128" max="2128" width="10.85546875" style="571" bestFit="1" customWidth="1"/>
    <col min="2129" max="2129" width="8" style="571" bestFit="1" customWidth="1"/>
    <col min="2130" max="2130" width="6.5703125" style="571" bestFit="1" customWidth="1"/>
    <col min="2131" max="2131" width="13" style="571" bestFit="1" customWidth="1"/>
    <col min="2132" max="2132" width="9.140625" style="571"/>
    <col min="2133" max="2133" width="8.85546875" style="571" bestFit="1" customWidth="1"/>
    <col min="2134" max="2134" width="12.42578125" style="571" bestFit="1" customWidth="1"/>
    <col min="2135" max="2135" width="9.85546875" style="571" bestFit="1" customWidth="1"/>
    <col min="2136" max="2136" width="11.85546875" style="571" bestFit="1" customWidth="1"/>
    <col min="2137" max="2137" width="11.140625" style="571" bestFit="1" customWidth="1"/>
    <col min="2138" max="2138" width="9.5703125" style="571" bestFit="1" customWidth="1"/>
    <col min="2139" max="2139" width="10.85546875" style="571" bestFit="1" customWidth="1"/>
    <col min="2140" max="2140" width="8" style="571" bestFit="1" customWidth="1"/>
    <col min="2141" max="2141" width="6.5703125" style="571" bestFit="1" customWidth="1"/>
    <col min="2142" max="2142" width="13" style="571" bestFit="1" customWidth="1"/>
    <col min="2143" max="2143" width="9.140625" style="571"/>
    <col min="2144" max="2144" width="8.85546875" style="571" bestFit="1" customWidth="1"/>
    <col min="2145" max="2145" width="12.42578125" style="571" bestFit="1" customWidth="1"/>
    <col min="2146" max="2146" width="9.85546875" style="571" bestFit="1" customWidth="1"/>
    <col min="2147" max="2147" width="11.85546875" style="571" bestFit="1" customWidth="1"/>
    <col min="2148" max="2148" width="11.140625" style="571" bestFit="1" customWidth="1"/>
    <col min="2149" max="2149" width="9.5703125" style="571" bestFit="1" customWidth="1"/>
    <col min="2150" max="2150" width="10.85546875" style="571" bestFit="1" customWidth="1"/>
    <col min="2151" max="2151" width="8" style="571" bestFit="1" customWidth="1"/>
    <col min="2152" max="2152" width="6.5703125" style="571" bestFit="1" customWidth="1"/>
    <col min="2153" max="2153" width="13" style="571" bestFit="1" customWidth="1"/>
    <col min="2154" max="2154" width="9.140625" style="571"/>
    <col min="2155" max="2155" width="8.85546875" style="571" bestFit="1" customWidth="1"/>
    <col min="2156" max="2156" width="12.42578125" style="571" bestFit="1" customWidth="1"/>
    <col min="2157" max="2157" width="9.85546875" style="571" bestFit="1" customWidth="1"/>
    <col min="2158" max="2158" width="11.85546875" style="571" bestFit="1" customWidth="1"/>
    <col min="2159" max="2159" width="11.140625" style="571" bestFit="1" customWidth="1"/>
    <col min="2160" max="2160" width="9.5703125" style="571" bestFit="1" customWidth="1"/>
    <col min="2161" max="2161" width="10.85546875" style="571" bestFit="1" customWidth="1"/>
    <col min="2162" max="2162" width="8" style="571" bestFit="1" customWidth="1"/>
    <col min="2163" max="2163" width="6.5703125" style="571" bestFit="1" customWidth="1"/>
    <col min="2164" max="2164" width="13" style="571" bestFit="1" customWidth="1"/>
    <col min="2165" max="2165" width="12.42578125" style="571" bestFit="1" customWidth="1"/>
    <col min="2166" max="2166" width="9.140625" style="571"/>
    <col min="2167" max="2167" width="8.85546875" style="571" bestFit="1" customWidth="1"/>
    <col min="2168" max="2168" width="12.42578125" style="571" bestFit="1" customWidth="1"/>
    <col min="2169" max="2169" width="9.85546875" style="571" bestFit="1" customWidth="1"/>
    <col min="2170" max="2170" width="11.85546875" style="571" bestFit="1" customWidth="1"/>
    <col min="2171" max="2171" width="11.140625" style="571" bestFit="1" customWidth="1"/>
    <col min="2172" max="2172" width="9.5703125" style="571" bestFit="1" customWidth="1"/>
    <col min="2173" max="2173" width="10.85546875" style="571" bestFit="1" customWidth="1"/>
    <col min="2174" max="2174" width="8" style="571" bestFit="1" customWidth="1"/>
    <col min="2175" max="2175" width="7.85546875" style="571" bestFit="1" customWidth="1"/>
    <col min="2176" max="2176" width="13" style="571" bestFit="1" customWidth="1"/>
    <col min="2177" max="2177" width="9.140625" style="571"/>
    <col min="2178" max="2178" width="8.85546875" style="571" bestFit="1" customWidth="1"/>
    <col min="2179" max="2179" width="12.42578125" style="571" bestFit="1" customWidth="1"/>
    <col min="2180" max="2180" width="9.85546875" style="571" bestFit="1" customWidth="1"/>
    <col min="2181" max="2181" width="11.85546875" style="571" bestFit="1" customWidth="1"/>
    <col min="2182" max="2182" width="11.140625" style="571" bestFit="1" customWidth="1"/>
    <col min="2183" max="2183" width="9.5703125" style="571" bestFit="1" customWidth="1"/>
    <col min="2184" max="2184" width="10.85546875" style="571" bestFit="1" customWidth="1"/>
    <col min="2185" max="2185" width="8" style="571" bestFit="1" customWidth="1"/>
    <col min="2186" max="2186" width="7.85546875" style="571" bestFit="1" customWidth="1"/>
    <col min="2187" max="2187" width="13" style="571" bestFit="1" customWidth="1"/>
    <col min="2188" max="2188" width="9.140625" style="571"/>
    <col min="2189" max="2189" width="8.85546875" style="571" bestFit="1" customWidth="1"/>
    <col min="2190" max="2190" width="12.42578125" style="571" bestFit="1" customWidth="1"/>
    <col min="2191" max="2191" width="9.85546875" style="571" bestFit="1" customWidth="1"/>
    <col min="2192" max="2192" width="11.85546875" style="571" bestFit="1" customWidth="1"/>
    <col min="2193" max="2193" width="11.140625" style="571" bestFit="1" customWidth="1"/>
    <col min="2194" max="2194" width="9.5703125" style="571" bestFit="1" customWidth="1"/>
    <col min="2195" max="2195" width="10.85546875" style="571" bestFit="1" customWidth="1"/>
    <col min="2196" max="2196" width="8" style="571" bestFit="1" customWidth="1"/>
    <col min="2197" max="2197" width="7.85546875" style="571" bestFit="1" customWidth="1"/>
    <col min="2198" max="2198" width="13" style="571" bestFit="1" customWidth="1"/>
    <col min="2199" max="2199" width="12.42578125" style="571" bestFit="1" customWidth="1"/>
    <col min="2200" max="2200" width="9.140625" style="571"/>
    <col min="2201" max="2201" width="8.85546875" style="571" bestFit="1" customWidth="1"/>
    <col min="2202" max="2202" width="12" style="571" bestFit="1" customWidth="1"/>
    <col min="2203" max="2203" width="9.85546875" style="571" bestFit="1" customWidth="1"/>
    <col min="2204" max="2204" width="11.85546875" style="571" bestFit="1" customWidth="1"/>
    <col min="2205" max="2205" width="11.140625" style="571" bestFit="1" customWidth="1"/>
    <col min="2206" max="2206" width="9.5703125" style="571" bestFit="1" customWidth="1"/>
    <col min="2207" max="2207" width="10.85546875" style="571" bestFit="1" customWidth="1"/>
    <col min="2208" max="2208" width="8" style="571" bestFit="1" customWidth="1"/>
    <col min="2209" max="2209" width="6.5703125" style="571" bestFit="1" customWidth="1"/>
    <col min="2210" max="2210" width="13" style="571" bestFit="1" customWidth="1"/>
    <col min="2211" max="2211" width="9.140625" style="571"/>
    <col min="2212" max="2212" width="8.85546875" style="571" bestFit="1" customWidth="1"/>
    <col min="2213" max="2213" width="12" style="571" bestFit="1" customWidth="1"/>
    <col min="2214" max="2214" width="9.85546875" style="571" bestFit="1" customWidth="1"/>
    <col min="2215" max="2215" width="11.85546875" style="571" bestFit="1" customWidth="1"/>
    <col min="2216" max="2216" width="11.140625" style="571" bestFit="1" customWidth="1"/>
    <col min="2217" max="2217" width="9.5703125" style="571" bestFit="1" customWidth="1"/>
    <col min="2218" max="2218" width="10.85546875" style="571" bestFit="1" customWidth="1"/>
    <col min="2219" max="2219" width="8" style="571" bestFit="1" customWidth="1"/>
    <col min="2220" max="2220" width="6.5703125" style="571" bestFit="1" customWidth="1"/>
    <col min="2221" max="2221" width="13" style="571" bestFit="1" customWidth="1"/>
    <col min="2222" max="2222" width="9.140625" style="571"/>
    <col min="2223" max="2223" width="8.85546875" style="571" bestFit="1" customWidth="1"/>
    <col min="2224" max="2224" width="12" style="571" bestFit="1" customWidth="1"/>
    <col min="2225" max="2225" width="9.85546875" style="571" bestFit="1" customWidth="1"/>
    <col min="2226" max="2226" width="11.85546875" style="571" bestFit="1" customWidth="1"/>
    <col min="2227" max="2227" width="11.140625" style="571" bestFit="1" customWidth="1"/>
    <col min="2228" max="2228" width="9.5703125" style="571" bestFit="1" customWidth="1"/>
    <col min="2229" max="2229" width="10.85546875" style="571" bestFit="1" customWidth="1"/>
    <col min="2230" max="2230" width="8" style="571" bestFit="1" customWidth="1"/>
    <col min="2231" max="2231" width="7.85546875" style="571" bestFit="1" customWidth="1"/>
    <col min="2232" max="2232" width="13" style="571" bestFit="1" customWidth="1"/>
    <col min="2233" max="2233" width="9.140625" style="571"/>
    <col min="2234" max="2234" width="8.85546875" style="571" bestFit="1" customWidth="1"/>
    <col min="2235" max="2235" width="12" style="571" bestFit="1" customWidth="1"/>
    <col min="2236" max="2236" width="9.85546875" style="571" bestFit="1" customWidth="1"/>
    <col min="2237" max="2237" width="11.85546875" style="571" bestFit="1" customWidth="1"/>
    <col min="2238" max="2238" width="11.140625" style="571" bestFit="1" customWidth="1"/>
    <col min="2239" max="2239" width="9.5703125" style="571" bestFit="1" customWidth="1"/>
    <col min="2240" max="2240" width="10.85546875" style="571" bestFit="1" customWidth="1"/>
    <col min="2241" max="2241" width="8" style="571" bestFit="1" customWidth="1"/>
    <col min="2242" max="2242" width="6.5703125" style="571" bestFit="1" customWidth="1"/>
    <col min="2243" max="2243" width="13" style="571" bestFit="1" customWidth="1"/>
    <col min="2244" max="2244" width="9.140625" style="571"/>
    <col min="2245" max="2245" width="8.85546875" style="571" bestFit="1" customWidth="1"/>
    <col min="2246" max="2246" width="12" style="571" bestFit="1" customWidth="1"/>
    <col min="2247" max="2247" width="9.85546875" style="571" bestFit="1" customWidth="1"/>
    <col min="2248" max="2248" width="11.85546875" style="571" bestFit="1" customWidth="1"/>
    <col min="2249" max="2249" width="11.140625" style="571" bestFit="1" customWidth="1"/>
    <col min="2250" max="2250" width="9.5703125" style="571" bestFit="1" customWidth="1"/>
    <col min="2251" max="2251" width="10.85546875" style="571" bestFit="1" customWidth="1"/>
    <col min="2252" max="2252" width="8" style="571" bestFit="1" customWidth="1"/>
    <col min="2253" max="2253" width="6.5703125" style="571" bestFit="1" customWidth="1"/>
    <col min="2254" max="2254" width="13" style="571" bestFit="1" customWidth="1"/>
    <col min="2255" max="2255" width="9.140625" style="571"/>
    <col min="2256" max="2256" width="8.85546875" style="571" bestFit="1" customWidth="1"/>
    <col min="2257" max="2257" width="12" style="571" bestFit="1" customWidth="1"/>
    <col min="2258" max="2258" width="9.85546875" style="571" bestFit="1" customWidth="1"/>
    <col min="2259" max="2259" width="11.85546875" style="571" bestFit="1" customWidth="1"/>
    <col min="2260" max="2260" width="11.140625" style="571" bestFit="1" customWidth="1"/>
    <col min="2261" max="2261" width="9.5703125" style="571" bestFit="1" customWidth="1"/>
    <col min="2262" max="2262" width="10.85546875" style="571" bestFit="1" customWidth="1"/>
    <col min="2263" max="2263" width="8" style="571" bestFit="1" customWidth="1"/>
    <col min="2264" max="2264" width="7.85546875" style="571" bestFit="1" customWidth="1"/>
    <col min="2265" max="2265" width="13" style="571" bestFit="1" customWidth="1"/>
    <col min="2266" max="2266" width="9.140625" style="571"/>
    <col min="2267" max="2267" width="8.85546875" style="571" bestFit="1" customWidth="1"/>
    <col min="2268" max="2268" width="12" style="571" bestFit="1" customWidth="1"/>
    <col min="2269" max="2269" width="9.85546875" style="571" bestFit="1" customWidth="1"/>
    <col min="2270" max="2270" width="11.85546875" style="571" bestFit="1" customWidth="1"/>
    <col min="2271" max="2271" width="11.140625" style="571" bestFit="1" customWidth="1"/>
    <col min="2272" max="2272" width="9.5703125" style="571" bestFit="1" customWidth="1"/>
    <col min="2273" max="2273" width="10.85546875" style="571" bestFit="1" customWidth="1"/>
    <col min="2274" max="2274" width="8" style="571" bestFit="1" customWidth="1"/>
    <col min="2275" max="2275" width="7.85546875" style="571" bestFit="1" customWidth="1"/>
    <col min="2276" max="2276" width="13" style="571" bestFit="1" customWidth="1"/>
    <col min="2277" max="2278" width="9.140625" style="571"/>
    <col min="2279" max="2279" width="8.85546875" style="571" bestFit="1" customWidth="1"/>
    <col min="2280" max="2280" width="12" style="571" bestFit="1" customWidth="1"/>
    <col min="2281" max="2281" width="9.85546875" style="571" bestFit="1" customWidth="1"/>
    <col min="2282" max="2282" width="11.85546875" style="571" bestFit="1" customWidth="1"/>
    <col min="2283" max="2283" width="11.140625" style="571" bestFit="1" customWidth="1"/>
    <col min="2284" max="2284" width="9.5703125" style="571" bestFit="1" customWidth="1"/>
    <col min="2285" max="2285" width="10.85546875" style="571" bestFit="1" customWidth="1"/>
    <col min="2286" max="2286" width="8" style="571" bestFit="1" customWidth="1"/>
    <col min="2287" max="2287" width="6.5703125" style="571" bestFit="1" customWidth="1"/>
    <col min="2288" max="2288" width="13" style="571" bestFit="1" customWidth="1"/>
    <col min="2289" max="2289" width="9.140625" style="571"/>
    <col min="2290" max="2290" width="8.85546875" style="571" bestFit="1" customWidth="1"/>
    <col min="2291" max="2291" width="12" style="571" bestFit="1" customWidth="1"/>
    <col min="2292" max="2292" width="9.85546875" style="571" bestFit="1" customWidth="1"/>
    <col min="2293" max="2293" width="11.85546875" style="571" bestFit="1" customWidth="1"/>
    <col min="2294" max="2294" width="11.140625" style="571" bestFit="1" customWidth="1"/>
    <col min="2295" max="2295" width="9.5703125" style="571" bestFit="1" customWidth="1"/>
    <col min="2296" max="2296" width="10.85546875" style="571" bestFit="1" customWidth="1"/>
    <col min="2297" max="2297" width="8" style="571" bestFit="1" customWidth="1"/>
    <col min="2298" max="2298" width="6.5703125" style="571" bestFit="1" customWidth="1"/>
    <col min="2299" max="2299" width="13" style="571" bestFit="1" customWidth="1"/>
    <col min="2300" max="2300" width="9.140625" style="571"/>
    <col min="2301" max="2301" width="8.85546875" style="571" bestFit="1" customWidth="1"/>
    <col min="2302" max="2302" width="12" style="571" bestFit="1" customWidth="1"/>
    <col min="2303" max="2303" width="9.85546875" style="571" bestFit="1" customWidth="1"/>
    <col min="2304" max="2304" width="11.85546875" style="571" bestFit="1" customWidth="1"/>
    <col min="2305" max="2305" width="11.140625" style="571" bestFit="1" customWidth="1"/>
    <col min="2306" max="2306" width="9.5703125" style="571" bestFit="1" customWidth="1"/>
    <col min="2307" max="2307" width="10.85546875" style="571" bestFit="1" customWidth="1"/>
    <col min="2308" max="2308" width="8" style="571" bestFit="1" customWidth="1"/>
    <col min="2309" max="2309" width="7.85546875" style="571" bestFit="1" customWidth="1"/>
    <col min="2310" max="2310" width="13" style="571" bestFit="1" customWidth="1"/>
    <col min="2311" max="2311" width="9.140625" style="571"/>
    <col min="2312" max="2312" width="8.85546875" style="571" bestFit="1" customWidth="1"/>
    <col min="2313" max="2313" width="12" style="571" bestFit="1" customWidth="1"/>
    <col min="2314" max="2314" width="9.85546875" style="571" bestFit="1" customWidth="1"/>
    <col min="2315" max="2315" width="11.85546875" style="571" bestFit="1" customWidth="1"/>
    <col min="2316" max="2316" width="11.140625" style="571" bestFit="1" customWidth="1"/>
    <col min="2317" max="2317" width="9.5703125" style="571" bestFit="1" customWidth="1"/>
    <col min="2318" max="2318" width="10.85546875" style="571" bestFit="1" customWidth="1"/>
    <col min="2319" max="2319" width="8" style="571" bestFit="1" customWidth="1"/>
    <col min="2320" max="2320" width="7.85546875" style="571" bestFit="1" customWidth="1"/>
    <col min="2321" max="2321" width="13" style="571" bestFit="1" customWidth="1"/>
    <col min="2322" max="2322" width="9.140625" style="571"/>
    <col min="2323" max="2323" width="8.85546875" style="571" bestFit="1" customWidth="1"/>
    <col min="2324" max="2324" width="12" style="571" bestFit="1" customWidth="1"/>
    <col min="2325" max="2325" width="9.85546875" style="571" bestFit="1" customWidth="1"/>
    <col min="2326" max="2326" width="11.85546875" style="571" bestFit="1" customWidth="1"/>
    <col min="2327" max="2327" width="11.140625" style="571" bestFit="1" customWidth="1"/>
    <col min="2328" max="2328" width="9.5703125" style="571" bestFit="1" customWidth="1"/>
    <col min="2329" max="2329" width="10.85546875" style="571" bestFit="1" customWidth="1"/>
    <col min="2330" max="2330" width="8" style="571" bestFit="1" customWidth="1"/>
    <col min="2331" max="2331" width="7.85546875" style="571" bestFit="1" customWidth="1"/>
    <col min="2332" max="2332" width="13" style="571" bestFit="1" customWidth="1"/>
    <col min="2333" max="2333" width="9.140625" style="571"/>
    <col min="2334" max="2334" width="8.85546875" style="571" bestFit="1" customWidth="1"/>
    <col min="2335" max="2335" width="12" style="571" bestFit="1" customWidth="1"/>
    <col min="2336" max="2336" width="9.85546875" style="571" bestFit="1" customWidth="1"/>
    <col min="2337" max="2337" width="11.85546875" style="571" bestFit="1" customWidth="1"/>
    <col min="2338" max="2338" width="11.140625" style="571" bestFit="1" customWidth="1"/>
    <col min="2339" max="2339" width="9.5703125" style="571" bestFit="1" customWidth="1"/>
    <col min="2340" max="2340" width="10.85546875" style="571" bestFit="1" customWidth="1"/>
    <col min="2341" max="2341" width="8" style="571" bestFit="1" customWidth="1"/>
    <col min="2342" max="2342" width="7.85546875" style="571" bestFit="1" customWidth="1"/>
    <col min="2343" max="2343" width="13" style="571" bestFit="1" customWidth="1"/>
    <col min="2344" max="2344" width="9.140625" style="571"/>
    <col min="2345" max="2345" width="8.85546875" style="571" bestFit="1" customWidth="1"/>
    <col min="2346" max="2346" width="12" style="571" bestFit="1" customWidth="1"/>
    <col min="2347" max="2347" width="9.85546875" style="571" bestFit="1" customWidth="1"/>
    <col min="2348" max="2348" width="11.85546875" style="571" bestFit="1" customWidth="1"/>
    <col min="2349" max="2349" width="11.140625" style="571" bestFit="1" customWidth="1"/>
    <col min="2350" max="2350" width="9.5703125" style="571" bestFit="1" customWidth="1"/>
    <col min="2351" max="2351" width="10.85546875" style="571" bestFit="1" customWidth="1"/>
    <col min="2352" max="2352" width="8" style="571" bestFit="1" customWidth="1"/>
    <col min="2353" max="2353" width="7.85546875" style="571" bestFit="1" customWidth="1"/>
    <col min="2354" max="2354" width="13" style="571" bestFit="1" customWidth="1"/>
    <col min="2355" max="2355" width="9.140625" style="571"/>
    <col min="2356" max="2356" width="8.85546875" style="571" bestFit="1" customWidth="1"/>
    <col min="2357" max="2357" width="12" style="571" bestFit="1" customWidth="1"/>
    <col min="2358" max="2358" width="9.85546875" style="571" bestFit="1" customWidth="1"/>
    <col min="2359" max="2359" width="11.85546875" style="571" bestFit="1" customWidth="1"/>
    <col min="2360" max="2360" width="11.140625" style="571" bestFit="1" customWidth="1"/>
    <col min="2361" max="2361" width="9.5703125" style="571" bestFit="1" customWidth="1"/>
    <col min="2362" max="2362" width="10.85546875" style="571" bestFit="1" customWidth="1"/>
    <col min="2363" max="2363" width="8" style="571" bestFit="1" customWidth="1"/>
    <col min="2364" max="2364" width="7.85546875" style="571" bestFit="1" customWidth="1"/>
    <col min="2365" max="2365" width="13" style="571" bestFit="1" customWidth="1"/>
    <col min="2366" max="2366" width="9.140625" style="571"/>
    <col min="2367" max="2367" width="8.85546875" style="571" bestFit="1" customWidth="1"/>
    <col min="2368" max="2368" width="12" style="571" bestFit="1" customWidth="1"/>
    <col min="2369" max="2369" width="9.85546875" style="571" bestFit="1" customWidth="1"/>
    <col min="2370" max="2370" width="11.85546875" style="571" bestFit="1" customWidth="1"/>
    <col min="2371" max="2371" width="11.140625" style="571" bestFit="1" customWidth="1"/>
    <col min="2372" max="2372" width="9.5703125" style="571" bestFit="1" customWidth="1"/>
    <col min="2373" max="2373" width="10.85546875" style="571" bestFit="1" customWidth="1"/>
    <col min="2374" max="2374" width="8" style="571" bestFit="1" customWidth="1"/>
    <col min="2375" max="2375" width="7.85546875" style="571" bestFit="1" customWidth="1"/>
    <col min="2376" max="2376" width="13" style="571" bestFit="1" customWidth="1"/>
    <col min="2377" max="2377" width="9.140625" style="571"/>
    <col min="2378" max="2378" width="8.85546875" style="571" bestFit="1" customWidth="1"/>
    <col min="2379" max="2379" width="12" style="571" bestFit="1" customWidth="1"/>
    <col min="2380" max="2380" width="9.85546875" style="571" bestFit="1" customWidth="1"/>
    <col min="2381" max="2381" width="11.85546875" style="571" bestFit="1" customWidth="1"/>
    <col min="2382" max="2382" width="11.140625" style="571" bestFit="1" customWidth="1"/>
    <col min="2383" max="2383" width="9.5703125" style="571" bestFit="1" customWidth="1"/>
    <col min="2384" max="2384" width="10.85546875" style="571" bestFit="1" customWidth="1"/>
    <col min="2385" max="2385" width="8" style="571" bestFit="1" customWidth="1"/>
    <col min="2386" max="2386" width="7.85546875" style="571" bestFit="1" customWidth="1"/>
    <col min="2387" max="2387" width="13" style="571" bestFit="1" customWidth="1"/>
    <col min="2388" max="2388" width="9.140625" style="571"/>
    <col min="2389" max="2389" width="8.85546875" style="571" bestFit="1" customWidth="1"/>
    <col min="2390" max="2390" width="12" style="571" bestFit="1" customWidth="1"/>
    <col min="2391" max="2391" width="9.85546875" style="571" bestFit="1" customWidth="1"/>
    <col min="2392" max="2392" width="11.85546875" style="571" bestFit="1" customWidth="1"/>
    <col min="2393" max="2393" width="11.140625" style="571" bestFit="1" customWidth="1"/>
    <col min="2394" max="2394" width="9.5703125" style="571" bestFit="1" customWidth="1"/>
    <col min="2395" max="2395" width="10.85546875" style="571" bestFit="1" customWidth="1"/>
    <col min="2396" max="2396" width="8" style="571" bestFit="1" customWidth="1"/>
    <col min="2397" max="2397" width="7.85546875" style="571" bestFit="1" customWidth="1"/>
    <col min="2398" max="2398" width="13" style="571" bestFit="1" customWidth="1"/>
    <col min="2399" max="2399" width="9.140625" style="571"/>
    <col min="2400" max="2400" width="8.85546875" style="571" bestFit="1" customWidth="1"/>
    <col min="2401" max="2401" width="12" style="571" bestFit="1" customWidth="1"/>
    <col min="2402" max="2402" width="9.85546875" style="571" bestFit="1" customWidth="1"/>
    <col min="2403" max="2403" width="11.85546875" style="571" bestFit="1" customWidth="1"/>
    <col min="2404" max="2404" width="11.140625" style="571" bestFit="1" customWidth="1"/>
    <col min="2405" max="2405" width="9.5703125" style="571" bestFit="1" customWidth="1"/>
    <col min="2406" max="2406" width="10.85546875" style="571" bestFit="1" customWidth="1"/>
    <col min="2407" max="2407" width="8" style="571" bestFit="1" customWidth="1"/>
    <col min="2408" max="2408" width="7.85546875" style="571" bestFit="1" customWidth="1"/>
    <col min="2409" max="2409" width="13" style="571" bestFit="1" customWidth="1"/>
    <col min="2410" max="2410" width="9.140625" style="571"/>
    <col min="2411" max="2411" width="8.85546875" style="571" bestFit="1" customWidth="1"/>
    <col min="2412" max="2412" width="12" style="571" bestFit="1" customWidth="1"/>
    <col min="2413" max="2413" width="9.85546875" style="571" bestFit="1" customWidth="1"/>
    <col min="2414" max="2414" width="11.85546875" style="571" bestFit="1" customWidth="1"/>
    <col min="2415" max="2415" width="11.140625" style="571" bestFit="1" customWidth="1"/>
    <col min="2416" max="2416" width="9.5703125" style="571" bestFit="1" customWidth="1"/>
    <col min="2417" max="2417" width="10.85546875" style="571" bestFit="1" customWidth="1"/>
    <col min="2418" max="2418" width="8" style="571" bestFit="1" customWidth="1"/>
    <col min="2419" max="2419" width="7.85546875" style="571" bestFit="1" customWidth="1"/>
    <col min="2420" max="2420" width="13" style="571" bestFit="1" customWidth="1"/>
    <col min="2421" max="2421" width="9.140625" style="571"/>
    <col min="2422" max="2422" width="8.85546875" style="571" bestFit="1" customWidth="1"/>
    <col min="2423" max="2423" width="12" style="571" bestFit="1" customWidth="1"/>
    <col min="2424" max="2424" width="9.85546875" style="571" bestFit="1" customWidth="1"/>
    <col min="2425" max="2425" width="11.85546875" style="571" bestFit="1" customWidth="1"/>
    <col min="2426" max="2426" width="11.140625" style="571" bestFit="1" customWidth="1"/>
    <col min="2427" max="2427" width="9.5703125" style="571" bestFit="1" customWidth="1"/>
    <col min="2428" max="2428" width="10.85546875" style="571" bestFit="1" customWidth="1"/>
    <col min="2429" max="2429" width="8" style="571" bestFit="1" customWidth="1"/>
    <col min="2430" max="2430" width="7.85546875" style="571" bestFit="1" customWidth="1"/>
    <col min="2431" max="2431" width="13" style="571" bestFit="1" customWidth="1"/>
    <col min="2432" max="2432" width="9.85546875" style="571" bestFit="1" customWidth="1"/>
    <col min="2433" max="2433" width="9.140625" style="571"/>
    <col min="2434" max="2434" width="8.85546875" style="571" bestFit="1" customWidth="1"/>
    <col min="2435" max="2435" width="12" style="571" bestFit="1" customWidth="1"/>
    <col min="2436" max="2436" width="9.85546875" style="571" bestFit="1" customWidth="1"/>
    <col min="2437" max="2437" width="11.85546875" style="571" bestFit="1" customWidth="1"/>
    <col min="2438" max="2438" width="11.140625" style="571" bestFit="1" customWidth="1"/>
    <col min="2439" max="2439" width="9.5703125" style="571" bestFit="1" customWidth="1"/>
    <col min="2440" max="2440" width="10.85546875" style="571" bestFit="1" customWidth="1"/>
    <col min="2441" max="2441" width="8" style="571" bestFit="1" customWidth="1"/>
    <col min="2442" max="2442" width="7.85546875" style="571" bestFit="1" customWidth="1"/>
    <col min="2443" max="2443" width="13" style="571" bestFit="1" customWidth="1"/>
    <col min="2444" max="2444" width="9.140625" style="571"/>
    <col min="2445" max="2445" width="8.85546875" style="571" bestFit="1" customWidth="1"/>
    <col min="2446" max="2446" width="12" style="571" bestFit="1" customWidth="1"/>
    <col min="2447" max="2447" width="9.85546875" style="571" bestFit="1" customWidth="1"/>
    <col min="2448" max="2448" width="11.85546875" style="571" bestFit="1" customWidth="1"/>
    <col min="2449" max="2449" width="11.140625" style="571" bestFit="1" customWidth="1"/>
    <col min="2450" max="2450" width="9.5703125" style="571" bestFit="1" customWidth="1"/>
    <col min="2451" max="2451" width="10.85546875" style="571" bestFit="1" customWidth="1"/>
    <col min="2452" max="2452" width="8" style="571" bestFit="1" customWidth="1"/>
    <col min="2453" max="2453" width="7.85546875" style="571" bestFit="1" customWidth="1"/>
    <col min="2454" max="2454" width="13" style="571" bestFit="1" customWidth="1"/>
    <col min="2455" max="2455" width="9.140625" style="571"/>
    <col min="2456" max="2456" width="8.85546875" style="571" bestFit="1" customWidth="1"/>
    <col min="2457" max="2457" width="12" style="571" bestFit="1" customWidth="1"/>
    <col min="2458" max="2458" width="9.85546875" style="571" bestFit="1" customWidth="1"/>
    <col min="2459" max="2459" width="11.85546875" style="571" bestFit="1" customWidth="1"/>
    <col min="2460" max="2460" width="11.140625" style="571" bestFit="1" customWidth="1"/>
    <col min="2461" max="2461" width="9.5703125" style="571" bestFit="1" customWidth="1"/>
    <col min="2462" max="2462" width="10.85546875" style="571" bestFit="1" customWidth="1"/>
    <col min="2463" max="2463" width="8" style="571" bestFit="1" customWidth="1"/>
    <col min="2464" max="2464" width="6.5703125" style="571" bestFit="1" customWidth="1"/>
    <col min="2465" max="2465" width="13" style="571" bestFit="1" customWidth="1"/>
    <col min="2466" max="2466" width="9.140625" style="571"/>
    <col min="2467" max="2467" width="8.85546875" style="571" bestFit="1" customWidth="1"/>
    <col min="2468" max="2468" width="12" style="571" bestFit="1" customWidth="1"/>
    <col min="2469" max="2469" width="9.85546875" style="571" bestFit="1" customWidth="1"/>
    <col min="2470" max="2470" width="11.85546875" style="571" bestFit="1" customWidth="1"/>
    <col min="2471" max="2471" width="11.140625" style="571" bestFit="1" customWidth="1"/>
    <col min="2472" max="2472" width="9.5703125" style="571" bestFit="1" customWidth="1"/>
    <col min="2473" max="2473" width="10.85546875" style="571" bestFit="1" customWidth="1"/>
    <col min="2474" max="2474" width="8" style="571" bestFit="1" customWidth="1"/>
    <col min="2475" max="2475" width="7.85546875" style="571" bestFit="1" customWidth="1"/>
    <col min="2476" max="2476" width="13" style="571" bestFit="1" customWidth="1"/>
    <col min="2477" max="2477" width="9.140625" style="571"/>
    <col min="2478" max="2478" width="8.85546875" style="571" bestFit="1" customWidth="1"/>
    <col min="2479" max="2479" width="12" style="571" bestFit="1" customWidth="1"/>
    <col min="2480" max="2480" width="9.85546875" style="571" bestFit="1" customWidth="1"/>
    <col min="2481" max="2481" width="11.85546875" style="571" bestFit="1" customWidth="1"/>
    <col min="2482" max="2482" width="11.140625" style="571" bestFit="1" customWidth="1"/>
    <col min="2483" max="2483" width="9.5703125" style="571" bestFit="1" customWidth="1"/>
    <col min="2484" max="2484" width="10.85546875" style="571" bestFit="1" customWidth="1"/>
    <col min="2485" max="2485" width="8" style="571" bestFit="1" customWidth="1"/>
    <col min="2486" max="2486" width="7.85546875" style="571" bestFit="1" customWidth="1"/>
    <col min="2487" max="2487" width="13" style="571" bestFit="1" customWidth="1"/>
    <col min="2488" max="2488" width="9.140625" style="571"/>
    <col min="2489" max="2489" width="8.85546875" style="571" bestFit="1" customWidth="1"/>
    <col min="2490" max="2490" width="12" style="571" bestFit="1" customWidth="1"/>
    <col min="2491" max="2491" width="9.85546875" style="571" bestFit="1" customWidth="1"/>
    <col min="2492" max="2492" width="11.85546875" style="571" bestFit="1" customWidth="1"/>
    <col min="2493" max="2493" width="11.140625" style="571" bestFit="1" customWidth="1"/>
    <col min="2494" max="2494" width="9.5703125" style="571" bestFit="1" customWidth="1"/>
    <col min="2495" max="2495" width="10.85546875" style="571" bestFit="1" customWidth="1"/>
    <col min="2496" max="2496" width="8" style="571" bestFit="1" customWidth="1"/>
    <col min="2497" max="2497" width="7.85546875" style="571" bestFit="1" customWidth="1"/>
    <col min="2498" max="2498" width="13" style="571" bestFit="1" customWidth="1"/>
    <col min="2499" max="2499" width="9.42578125" style="571" bestFit="1" customWidth="1"/>
    <col min="2500" max="2500" width="9.140625" style="571"/>
    <col min="2501" max="2501" width="8.85546875" style="571" bestFit="1" customWidth="1"/>
    <col min="2502" max="2502" width="12" style="571" bestFit="1" customWidth="1"/>
    <col min="2503" max="2503" width="9.85546875" style="571" bestFit="1" customWidth="1"/>
    <col min="2504" max="2504" width="11.85546875" style="571" bestFit="1" customWidth="1"/>
    <col min="2505" max="2505" width="11.140625" style="571" bestFit="1" customWidth="1"/>
    <col min="2506" max="2506" width="9.5703125" style="571" bestFit="1" customWidth="1"/>
    <col min="2507" max="2507" width="10.85546875" style="571" bestFit="1" customWidth="1"/>
    <col min="2508" max="2508" width="8" style="571" bestFit="1" customWidth="1"/>
    <col min="2509" max="2509" width="6.140625" style="571" bestFit="1" customWidth="1"/>
    <col min="2510" max="2510" width="13" style="571" bestFit="1" customWidth="1"/>
    <col min="2511" max="2511" width="9.140625" style="571"/>
    <col min="2512" max="2512" width="8.85546875" style="571" bestFit="1" customWidth="1"/>
    <col min="2513" max="2513" width="12" style="571" bestFit="1" customWidth="1"/>
    <col min="2514" max="2514" width="9.85546875" style="571" bestFit="1" customWidth="1"/>
    <col min="2515" max="2515" width="11.85546875" style="571" bestFit="1" customWidth="1"/>
    <col min="2516" max="2516" width="11.140625" style="571" bestFit="1" customWidth="1"/>
    <col min="2517" max="2517" width="9.5703125" style="571" bestFit="1" customWidth="1"/>
    <col min="2518" max="2518" width="10.85546875" style="571" bestFit="1" customWidth="1"/>
    <col min="2519" max="2519" width="8" style="571" bestFit="1" customWidth="1"/>
    <col min="2520" max="2520" width="6.140625" style="571" bestFit="1" customWidth="1"/>
    <col min="2521" max="2521" width="13" style="571" bestFit="1" customWidth="1"/>
    <col min="2522" max="2522" width="9.140625" style="571"/>
    <col min="2523" max="2523" width="8.85546875" style="571" bestFit="1" customWidth="1"/>
    <col min="2524" max="2524" width="12" style="571" bestFit="1" customWidth="1"/>
    <col min="2525" max="2525" width="9.85546875" style="571" bestFit="1" customWidth="1"/>
    <col min="2526" max="2526" width="11.85546875" style="571" bestFit="1" customWidth="1"/>
    <col min="2527" max="2527" width="11.140625" style="571" bestFit="1" customWidth="1"/>
    <col min="2528" max="2528" width="9.5703125" style="571" bestFit="1" customWidth="1"/>
    <col min="2529" max="2529" width="10.85546875" style="571" bestFit="1" customWidth="1"/>
    <col min="2530" max="2530" width="8" style="571" bestFit="1" customWidth="1"/>
    <col min="2531" max="2531" width="6.140625" style="571" bestFit="1" customWidth="1"/>
    <col min="2532" max="2532" width="13" style="571" bestFit="1" customWidth="1"/>
    <col min="2533" max="2533" width="9.140625" style="571"/>
    <col min="2534" max="2534" width="8.85546875" style="571" bestFit="1" customWidth="1"/>
    <col min="2535" max="2535" width="12" style="571" bestFit="1" customWidth="1"/>
    <col min="2536" max="2536" width="9.85546875" style="571" bestFit="1" customWidth="1"/>
    <col min="2537" max="2537" width="11.85546875" style="571" bestFit="1" customWidth="1"/>
    <col min="2538" max="2538" width="11.140625" style="571" bestFit="1" customWidth="1"/>
    <col min="2539" max="2539" width="9.5703125" style="571" bestFit="1" customWidth="1"/>
    <col min="2540" max="2540" width="10.85546875" style="571" bestFit="1" customWidth="1"/>
    <col min="2541" max="2541" width="8" style="571" bestFit="1" customWidth="1"/>
    <col min="2542" max="2542" width="6.140625" style="571" bestFit="1" customWidth="1"/>
    <col min="2543" max="2543" width="13" style="571" bestFit="1" customWidth="1"/>
    <col min="2544" max="2544" width="11.5703125" style="571" bestFit="1" customWidth="1"/>
    <col min="2545" max="2545" width="9.140625" style="571"/>
    <col min="2546" max="2546" width="8.85546875" style="571" bestFit="1" customWidth="1"/>
    <col min="2547" max="2547" width="12.42578125" style="571" bestFit="1" customWidth="1"/>
    <col min="2548" max="2548" width="9.85546875" style="571" bestFit="1" customWidth="1"/>
    <col min="2549" max="2549" width="11.85546875" style="571" bestFit="1" customWidth="1"/>
    <col min="2550" max="2550" width="11.140625" style="571" bestFit="1" customWidth="1"/>
    <col min="2551" max="2551" width="9.5703125" style="571" bestFit="1" customWidth="1"/>
    <col min="2552" max="2552" width="10.85546875" style="571" bestFit="1" customWidth="1"/>
    <col min="2553" max="2553" width="8" style="571" bestFit="1" customWidth="1"/>
    <col min="2554" max="2554" width="6.140625" style="571" bestFit="1" customWidth="1"/>
    <col min="2555" max="2555" width="13" style="571" bestFit="1" customWidth="1"/>
    <col min="2556" max="2556" width="9.140625" style="571"/>
    <col min="2557" max="2557" width="8.85546875" style="571" bestFit="1" customWidth="1"/>
    <col min="2558" max="2558" width="12.42578125" style="571" bestFit="1" customWidth="1"/>
    <col min="2559" max="2559" width="9.85546875" style="571" bestFit="1" customWidth="1"/>
    <col min="2560" max="2560" width="11.85546875" style="571" bestFit="1" customWidth="1"/>
    <col min="2561" max="2561" width="11.140625" style="571" bestFit="1" customWidth="1"/>
    <col min="2562" max="2562" width="9.5703125" style="571" bestFit="1" customWidth="1"/>
    <col min="2563" max="2563" width="10.85546875" style="571" bestFit="1" customWidth="1"/>
    <col min="2564" max="2564" width="8" style="571" bestFit="1" customWidth="1"/>
    <col min="2565" max="2565" width="6.140625" style="571" bestFit="1" customWidth="1"/>
    <col min="2566" max="2566" width="13" style="571" bestFit="1" customWidth="1"/>
    <col min="2567" max="2567" width="9.140625" style="571"/>
    <col min="2568" max="2568" width="8.85546875" style="571" bestFit="1" customWidth="1"/>
    <col min="2569" max="2569" width="12.42578125" style="571" bestFit="1" customWidth="1"/>
    <col min="2570" max="2570" width="9.85546875" style="571" bestFit="1" customWidth="1"/>
    <col min="2571" max="2571" width="11.85546875" style="571" bestFit="1" customWidth="1"/>
    <col min="2572" max="2572" width="11.140625" style="571" bestFit="1" customWidth="1"/>
    <col min="2573" max="2573" width="9.5703125" style="571" bestFit="1" customWidth="1"/>
    <col min="2574" max="2574" width="10.85546875" style="571" bestFit="1" customWidth="1"/>
    <col min="2575" max="2575" width="8" style="571" bestFit="1" customWidth="1"/>
    <col min="2576" max="2576" width="6.140625" style="571" bestFit="1" customWidth="1"/>
    <col min="2577" max="2577" width="13" style="571" bestFit="1" customWidth="1"/>
    <col min="2578" max="2578" width="9.140625" style="571"/>
    <col min="2579" max="2579" width="8.85546875" style="571" bestFit="1" customWidth="1"/>
    <col min="2580" max="2580" width="12.42578125" style="571" bestFit="1" customWidth="1"/>
    <col min="2581" max="2581" width="9.85546875" style="571" bestFit="1" customWidth="1"/>
    <col min="2582" max="2582" width="11.85546875" style="571" bestFit="1" customWidth="1"/>
    <col min="2583" max="2583" width="11.140625" style="571" bestFit="1" customWidth="1"/>
    <col min="2584" max="2584" width="9.5703125" style="571" bestFit="1" customWidth="1"/>
    <col min="2585" max="2585" width="10.85546875" style="571" bestFit="1" customWidth="1"/>
    <col min="2586" max="2586" width="8" style="571" bestFit="1" customWidth="1"/>
    <col min="2587" max="2587" width="6.140625" style="571" bestFit="1" customWidth="1"/>
    <col min="2588" max="2588" width="13" style="571" bestFit="1" customWidth="1"/>
    <col min="2589" max="2589" width="9.140625" style="571"/>
    <col min="2590" max="2590" width="8.85546875" style="571" bestFit="1" customWidth="1"/>
    <col min="2591" max="2591" width="12.42578125" style="571" bestFit="1" customWidth="1"/>
    <col min="2592" max="2592" width="9.85546875" style="571" bestFit="1" customWidth="1"/>
    <col min="2593" max="2593" width="11.85546875" style="571" bestFit="1" customWidth="1"/>
    <col min="2594" max="2594" width="11.140625" style="571" bestFit="1" customWidth="1"/>
    <col min="2595" max="2595" width="9.5703125" style="571" bestFit="1" customWidth="1"/>
    <col min="2596" max="2596" width="10.85546875" style="571" bestFit="1" customWidth="1"/>
    <col min="2597" max="2597" width="8" style="571" bestFit="1" customWidth="1"/>
    <col min="2598" max="2598" width="6.140625" style="571" bestFit="1" customWidth="1"/>
    <col min="2599" max="2599" width="13" style="571" bestFit="1" customWidth="1"/>
    <col min="2600" max="2600" width="9.140625" style="571"/>
    <col min="2601" max="2601" width="8.85546875" style="571" bestFit="1" customWidth="1"/>
    <col min="2602" max="2602" width="12.42578125" style="571" bestFit="1" customWidth="1"/>
    <col min="2603" max="2603" width="9.85546875" style="571" bestFit="1" customWidth="1"/>
    <col min="2604" max="2604" width="11.85546875" style="571" bestFit="1" customWidth="1"/>
    <col min="2605" max="2605" width="11.140625" style="571" bestFit="1" customWidth="1"/>
    <col min="2606" max="2606" width="9.5703125" style="571" bestFit="1" customWidth="1"/>
    <col min="2607" max="2607" width="10.85546875" style="571" bestFit="1" customWidth="1"/>
    <col min="2608" max="2608" width="8" style="571" bestFit="1" customWidth="1"/>
    <col min="2609" max="2609" width="6.140625" style="571" bestFit="1" customWidth="1"/>
    <col min="2610" max="2610" width="13" style="571" bestFit="1" customWidth="1"/>
    <col min="2611" max="2611" width="9.140625" style="571"/>
    <col min="2612" max="2612" width="8.85546875" style="571" bestFit="1" customWidth="1"/>
    <col min="2613" max="2613" width="12.42578125" style="571" bestFit="1" customWidth="1"/>
    <col min="2614" max="2614" width="9.85546875" style="571" bestFit="1" customWidth="1"/>
    <col min="2615" max="2615" width="11.85546875" style="571" bestFit="1" customWidth="1"/>
    <col min="2616" max="2616" width="11.140625" style="571" bestFit="1" customWidth="1"/>
    <col min="2617" max="2617" width="9.5703125" style="571" bestFit="1" customWidth="1"/>
    <col min="2618" max="2618" width="10.85546875" style="571" bestFit="1" customWidth="1"/>
    <col min="2619" max="2619" width="8" style="571" bestFit="1" customWidth="1"/>
    <col min="2620" max="2620" width="6.140625" style="571" bestFit="1" customWidth="1"/>
    <col min="2621" max="2621" width="13" style="571" bestFit="1" customWidth="1"/>
    <col min="2622" max="2622" width="9.140625" style="571"/>
    <col min="2623" max="2623" width="8.85546875" style="571" bestFit="1" customWidth="1"/>
    <col min="2624" max="2624" width="12.42578125" style="571" bestFit="1" customWidth="1"/>
    <col min="2625" max="2625" width="9.85546875" style="571" bestFit="1" customWidth="1"/>
    <col min="2626" max="2626" width="11.85546875" style="571" bestFit="1" customWidth="1"/>
    <col min="2627" max="2627" width="11.140625" style="571" bestFit="1" customWidth="1"/>
    <col min="2628" max="2628" width="9.5703125" style="571" bestFit="1" customWidth="1"/>
    <col min="2629" max="2629" width="10.85546875" style="571" bestFit="1" customWidth="1"/>
    <col min="2630" max="2630" width="8" style="571" bestFit="1" customWidth="1"/>
    <col min="2631" max="2631" width="6.140625" style="571" bestFit="1" customWidth="1"/>
    <col min="2632" max="2632" width="13" style="571" bestFit="1" customWidth="1"/>
    <col min="2633" max="2633" width="9.140625" style="571"/>
    <col min="2634" max="2634" width="8.85546875" style="571" bestFit="1" customWidth="1"/>
    <col min="2635" max="2635" width="12.42578125" style="571" bestFit="1" customWidth="1"/>
    <col min="2636" max="2636" width="9.85546875" style="571" bestFit="1" customWidth="1"/>
    <col min="2637" max="2637" width="11.85546875" style="571" bestFit="1" customWidth="1"/>
    <col min="2638" max="2638" width="11.140625" style="571" bestFit="1" customWidth="1"/>
    <col min="2639" max="2639" width="9.5703125" style="571" bestFit="1" customWidth="1"/>
    <col min="2640" max="2640" width="10.85546875" style="571" bestFit="1" customWidth="1"/>
    <col min="2641" max="2641" width="8" style="571" bestFit="1" customWidth="1"/>
    <col min="2642" max="2642" width="6.140625" style="571" bestFit="1" customWidth="1"/>
    <col min="2643" max="2643" width="13" style="571" bestFit="1" customWidth="1"/>
    <col min="2644" max="2644" width="9.140625" style="571"/>
    <col min="2645" max="2645" width="8.85546875" style="571" bestFit="1" customWidth="1"/>
    <col min="2646" max="2646" width="12.42578125" style="571" bestFit="1" customWidth="1"/>
    <col min="2647" max="2647" width="9.85546875" style="571" bestFit="1" customWidth="1"/>
    <col min="2648" max="2648" width="11.85546875" style="571" bestFit="1" customWidth="1"/>
    <col min="2649" max="2649" width="11.140625" style="571" bestFit="1" customWidth="1"/>
    <col min="2650" max="2650" width="9.5703125" style="571" bestFit="1" customWidth="1"/>
    <col min="2651" max="2651" width="10.85546875" style="571" bestFit="1" customWidth="1"/>
    <col min="2652" max="2652" width="8" style="571" bestFit="1" customWidth="1"/>
    <col min="2653" max="2653" width="6.140625" style="571" bestFit="1" customWidth="1"/>
    <col min="2654" max="2654" width="13" style="571" bestFit="1" customWidth="1"/>
    <col min="2655" max="2655" width="9.140625" style="571"/>
    <col min="2656" max="2656" width="8.85546875" style="571" bestFit="1" customWidth="1"/>
    <col min="2657" max="2657" width="12.42578125" style="571" bestFit="1" customWidth="1"/>
    <col min="2658" max="2658" width="9.85546875" style="571" bestFit="1" customWidth="1"/>
    <col min="2659" max="2659" width="11.85546875" style="571" bestFit="1" customWidth="1"/>
    <col min="2660" max="2660" width="11.140625" style="571" bestFit="1" customWidth="1"/>
    <col min="2661" max="2661" width="9.5703125" style="571" bestFit="1" customWidth="1"/>
    <col min="2662" max="2662" width="10.85546875" style="571" bestFit="1" customWidth="1"/>
    <col min="2663" max="2663" width="8" style="571" bestFit="1" customWidth="1"/>
    <col min="2664" max="2664" width="6.140625" style="571" bestFit="1" customWidth="1"/>
    <col min="2665" max="2665" width="13" style="571" bestFit="1" customWidth="1"/>
    <col min="2666" max="2666" width="12.42578125" style="571" bestFit="1" customWidth="1"/>
    <col min="2667" max="2667" width="9.140625" style="571"/>
    <col min="2668" max="2668" width="13.85546875" style="571" bestFit="1" customWidth="1"/>
    <col min="2669" max="2669" width="9.140625" style="571"/>
    <col min="2670" max="2670" width="8.85546875" style="571" bestFit="1" customWidth="1"/>
    <col min="2671" max="2671" width="12" style="571" bestFit="1" customWidth="1"/>
    <col min="2672" max="2672" width="9.85546875" style="571" bestFit="1" customWidth="1"/>
    <col min="2673" max="2673" width="11.85546875" style="571" bestFit="1" customWidth="1"/>
    <col min="2674" max="2674" width="11.140625" style="571" bestFit="1" customWidth="1"/>
    <col min="2675" max="2675" width="9.5703125" style="571" bestFit="1" customWidth="1"/>
    <col min="2676" max="2676" width="10.85546875" style="571" bestFit="1" customWidth="1"/>
    <col min="2677" max="2677" width="8" style="571" bestFit="1" customWidth="1"/>
    <col min="2678" max="2678" width="6.5703125" style="571" bestFit="1" customWidth="1"/>
    <col min="2679" max="2679" width="13" style="571" bestFit="1" customWidth="1"/>
    <col min="2680" max="2680" width="9.140625" style="571"/>
    <col min="2681" max="2681" width="8.85546875" style="571" bestFit="1" customWidth="1"/>
    <col min="2682" max="2682" width="12" style="571" bestFit="1" customWidth="1"/>
    <col min="2683" max="2683" width="9.85546875" style="571" bestFit="1" customWidth="1"/>
    <col min="2684" max="2684" width="11.85546875" style="571" bestFit="1" customWidth="1"/>
    <col min="2685" max="2685" width="11.140625" style="571" bestFit="1" customWidth="1"/>
    <col min="2686" max="2686" width="9.5703125" style="571" bestFit="1" customWidth="1"/>
    <col min="2687" max="2687" width="10.85546875" style="571" bestFit="1" customWidth="1"/>
    <col min="2688" max="2688" width="8" style="571" bestFit="1" customWidth="1"/>
    <col min="2689" max="2689" width="6.5703125" style="571" bestFit="1" customWidth="1"/>
    <col min="2690" max="2690" width="13" style="571" bestFit="1" customWidth="1"/>
    <col min="2691" max="2691" width="9.140625" style="571"/>
    <col min="2692" max="2692" width="8.85546875" style="571" bestFit="1" customWidth="1"/>
    <col min="2693" max="2693" width="12" style="571" bestFit="1" customWidth="1"/>
    <col min="2694" max="2694" width="9.85546875" style="571" bestFit="1" customWidth="1"/>
    <col min="2695" max="2695" width="11.85546875" style="571" bestFit="1" customWidth="1"/>
    <col min="2696" max="2696" width="11.140625" style="571" bestFit="1" customWidth="1"/>
    <col min="2697" max="2697" width="9.5703125" style="571" bestFit="1" customWidth="1"/>
    <col min="2698" max="2698" width="10.85546875" style="571" bestFit="1" customWidth="1"/>
    <col min="2699" max="2699" width="8" style="571" bestFit="1" customWidth="1"/>
    <col min="2700" max="2700" width="6.5703125" style="571" bestFit="1" customWidth="1"/>
    <col min="2701" max="2701" width="13" style="571" bestFit="1" customWidth="1"/>
    <col min="2702" max="2702" width="9.140625" style="571"/>
    <col min="2703" max="2703" width="8.85546875" style="571" bestFit="1" customWidth="1"/>
    <col min="2704" max="2704" width="12" style="571" bestFit="1" customWidth="1"/>
    <col min="2705" max="2705" width="9.85546875" style="571" bestFit="1" customWidth="1"/>
    <col min="2706" max="2706" width="11.85546875" style="571" bestFit="1" customWidth="1"/>
    <col min="2707" max="2707" width="11.140625" style="571" bestFit="1" customWidth="1"/>
    <col min="2708" max="2708" width="9.5703125" style="571" bestFit="1" customWidth="1"/>
    <col min="2709" max="2709" width="10.85546875" style="571" bestFit="1" customWidth="1"/>
    <col min="2710" max="2710" width="8" style="571" bestFit="1" customWidth="1"/>
    <col min="2711" max="2711" width="6.5703125" style="571" bestFit="1" customWidth="1"/>
    <col min="2712" max="2712" width="13" style="571" bestFit="1" customWidth="1"/>
    <col min="2713" max="2713" width="9.140625" style="571"/>
    <col min="2714" max="2714" width="8.85546875" style="571" bestFit="1" customWidth="1"/>
    <col min="2715" max="2715" width="12" style="571" bestFit="1" customWidth="1"/>
    <col min="2716" max="2716" width="9.85546875" style="571" bestFit="1" customWidth="1"/>
    <col min="2717" max="2717" width="11.85546875" style="571" bestFit="1" customWidth="1"/>
    <col min="2718" max="2718" width="11.140625" style="571" bestFit="1" customWidth="1"/>
    <col min="2719" max="2719" width="9.5703125" style="571" bestFit="1" customWidth="1"/>
    <col min="2720" max="2720" width="10.85546875" style="571" bestFit="1" customWidth="1"/>
    <col min="2721" max="2721" width="8" style="571" bestFit="1" customWidth="1"/>
    <col min="2722" max="2722" width="6.5703125" style="571" bestFit="1" customWidth="1"/>
    <col min="2723" max="2723" width="13" style="571" bestFit="1" customWidth="1"/>
    <col min="2724" max="2724" width="9.140625" style="571"/>
    <col min="2725" max="2725" width="8.85546875" style="571" bestFit="1" customWidth="1"/>
    <col min="2726" max="2726" width="12" style="571" bestFit="1" customWidth="1"/>
    <col min="2727" max="2727" width="9.85546875" style="571" bestFit="1" customWidth="1"/>
    <col min="2728" max="2728" width="11.85546875" style="571" bestFit="1" customWidth="1"/>
    <col min="2729" max="2729" width="11.140625" style="571" bestFit="1" customWidth="1"/>
    <col min="2730" max="2730" width="9.5703125" style="571" bestFit="1" customWidth="1"/>
    <col min="2731" max="2731" width="10.85546875" style="571" bestFit="1" customWidth="1"/>
    <col min="2732" max="2732" width="8" style="571" bestFit="1" customWidth="1"/>
    <col min="2733" max="2733" width="6.5703125" style="571" bestFit="1" customWidth="1"/>
    <col min="2734" max="2734" width="13" style="571" bestFit="1" customWidth="1"/>
    <col min="2735" max="2735" width="9.140625" style="571"/>
    <col min="2736" max="2736" width="8.85546875" style="571" bestFit="1" customWidth="1"/>
    <col min="2737" max="2737" width="12" style="571" bestFit="1" customWidth="1"/>
    <col min="2738" max="2738" width="9.85546875" style="571" bestFit="1" customWidth="1"/>
    <col min="2739" max="2739" width="11.85546875" style="571" bestFit="1" customWidth="1"/>
    <col min="2740" max="2740" width="11.140625" style="571" bestFit="1" customWidth="1"/>
    <col min="2741" max="2741" width="9.5703125" style="571" bestFit="1" customWidth="1"/>
    <col min="2742" max="2742" width="10.85546875" style="571" bestFit="1" customWidth="1"/>
    <col min="2743" max="2743" width="8" style="571" bestFit="1" customWidth="1"/>
    <col min="2744" max="2744" width="6.5703125" style="571" bestFit="1" customWidth="1"/>
    <col min="2745" max="2745" width="13" style="571" bestFit="1" customWidth="1"/>
    <col min="2746" max="2746" width="9.140625" style="571"/>
    <col min="2747" max="2747" width="8.85546875" style="571" bestFit="1" customWidth="1"/>
    <col min="2748" max="2748" width="12" style="571" bestFit="1" customWidth="1"/>
    <col min="2749" max="2749" width="9.85546875" style="571" bestFit="1" customWidth="1"/>
    <col min="2750" max="2750" width="11.85546875" style="571" bestFit="1" customWidth="1"/>
    <col min="2751" max="2751" width="11.140625" style="571" bestFit="1" customWidth="1"/>
    <col min="2752" max="2752" width="9.5703125" style="571" bestFit="1" customWidth="1"/>
    <col min="2753" max="2753" width="10.85546875" style="571" bestFit="1" customWidth="1"/>
    <col min="2754" max="2754" width="8" style="571" bestFit="1" customWidth="1"/>
    <col min="2755" max="2755" width="6.5703125" style="571" bestFit="1" customWidth="1"/>
    <col min="2756" max="2756" width="13" style="571" bestFit="1" customWidth="1"/>
    <col min="2757" max="2757" width="9.140625" style="571"/>
    <col min="2758" max="2758" width="8.85546875" style="571" bestFit="1" customWidth="1"/>
    <col min="2759" max="2759" width="12" style="571" bestFit="1" customWidth="1"/>
    <col min="2760" max="2760" width="9.85546875" style="571" bestFit="1" customWidth="1"/>
    <col min="2761" max="2761" width="11.85546875" style="571" bestFit="1" customWidth="1"/>
    <col min="2762" max="2762" width="11.140625" style="571" bestFit="1" customWidth="1"/>
    <col min="2763" max="2763" width="9.5703125" style="571" bestFit="1" customWidth="1"/>
    <col min="2764" max="2764" width="10.85546875" style="571" bestFit="1" customWidth="1"/>
    <col min="2765" max="2765" width="8" style="571" bestFit="1" customWidth="1"/>
    <col min="2766" max="2766" width="6.5703125" style="571" bestFit="1" customWidth="1"/>
    <col min="2767" max="2767" width="13" style="571" bestFit="1" customWidth="1"/>
    <col min="2768" max="2768" width="9.140625" style="571"/>
    <col min="2769" max="2769" width="8.85546875" style="571" bestFit="1" customWidth="1"/>
    <col min="2770" max="2770" width="12" style="571" bestFit="1" customWidth="1"/>
    <col min="2771" max="2771" width="9.85546875" style="571" bestFit="1" customWidth="1"/>
    <col min="2772" max="2772" width="11.85546875" style="571" bestFit="1" customWidth="1"/>
    <col min="2773" max="2773" width="11.140625" style="571" bestFit="1" customWidth="1"/>
    <col min="2774" max="2774" width="9.5703125" style="571" bestFit="1" customWidth="1"/>
    <col min="2775" max="2775" width="10.85546875" style="571" bestFit="1" customWidth="1"/>
    <col min="2776" max="2776" width="8" style="571" bestFit="1" customWidth="1"/>
    <col min="2777" max="2777" width="6.5703125" style="571" bestFit="1" customWidth="1"/>
    <col min="2778" max="2778" width="13" style="571" bestFit="1" customWidth="1"/>
    <col min="2779" max="2779" width="9.140625" style="571"/>
    <col min="2780" max="2780" width="8.85546875" style="571" bestFit="1" customWidth="1"/>
    <col min="2781" max="2781" width="12" style="571" bestFit="1" customWidth="1"/>
    <col min="2782" max="2782" width="9.85546875" style="571" bestFit="1" customWidth="1"/>
    <col min="2783" max="2783" width="11.85546875" style="571" bestFit="1" customWidth="1"/>
    <col min="2784" max="2784" width="11.140625" style="571" bestFit="1" customWidth="1"/>
    <col min="2785" max="2785" width="9.5703125" style="571" bestFit="1" customWidth="1"/>
    <col min="2786" max="2786" width="10.85546875" style="571" bestFit="1" customWidth="1"/>
    <col min="2787" max="2787" width="8" style="571" bestFit="1" customWidth="1"/>
    <col min="2788" max="2788" width="6.5703125" style="571" bestFit="1" customWidth="1"/>
    <col min="2789" max="2789" width="13" style="571" bestFit="1" customWidth="1"/>
    <col min="2790" max="2790" width="9.140625" style="571"/>
    <col min="2791" max="2791" width="8.85546875" style="571" bestFit="1" customWidth="1"/>
    <col min="2792" max="2792" width="12" style="571" bestFit="1" customWidth="1"/>
    <col min="2793" max="2793" width="9.85546875" style="571" bestFit="1" customWidth="1"/>
    <col min="2794" max="2794" width="11.85546875" style="571" bestFit="1" customWidth="1"/>
    <col min="2795" max="2795" width="11.140625" style="571" bestFit="1" customWidth="1"/>
    <col min="2796" max="2796" width="9.5703125" style="571" bestFit="1" customWidth="1"/>
    <col min="2797" max="2797" width="10.85546875" style="571" bestFit="1" customWidth="1"/>
    <col min="2798" max="2798" width="8" style="571" bestFit="1" customWidth="1"/>
    <col min="2799" max="2799" width="6.5703125" style="571" bestFit="1" customWidth="1"/>
    <col min="2800" max="2800" width="13" style="571" bestFit="1" customWidth="1"/>
    <col min="2801" max="2801" width="9.140625" style="571"/>
    <col min="2802" max="2802" width="8.85546875" style="571" bestFit="1" customWidth="1"/>
    <col min="2803" max="2803" width="12" style="571" bestFit="1" customWidth="1"/>
    <col min="2804" max="2804" width="9.85546875" style="571" bestFit="1" customWidth="1"/>
    <col min="2805" max="2805" width="11.85546875" style="571" bestFit="1" customWidth="1"/>
    <col min="2806" max="2806" width="11.140625" style="571" bestFit="1" customWidth="1"/>
    <col min="2807" max="2807" width="9.5703125" style="571" bestFit="1" customWidth="1"/>
    <col min="2808" max="2808" width="10.85546875" style="571" bestFit="1" customWidth="1"/>
    <col min="2809" max="2809" width="8" style="571" bestFit="1" customWidth="1"/>
    <col min="2810" max="2810" width="6.5703125" style="571" bestFit="1" customWidth="1"/>
    <col min="2811" max="2811" width="13" style="571" bestFit="1" customWidth="1"/>
    <col min="2812" max="2812" width="9.140625" style="571"/>
    <col min="2813" max="2813" width="8.85546875" style="571" bestFit="1" customWidth="1"/>
    <col min="2814" max="2814" width="12" style="571" bestFit="1" customWidth="1"/>
    <col min="2815" max="2815" width="9.85546875" style="571" bestFit="1" customWidth="1"/>
    <col min="2816" max="2816" width="11.85546875" style="571" bestFit="1" customWidth="1"/>
    <col min="2817" max="2817" width="11.140625" style="571" bestFit="1" customWidth="1"/>
    <col min="2818" max="2818" width="9.5703125" style="571" bestFit="1" customWidth="1"/>
    <col min="2819" max="2819" width="10.85546875" style="571" bestFit="1" customWidth="1"/>
    <col min="2820" max="2820" width="8" style="571" bestFit="1" customWidth="1"/>
    <col min="2821" max="2821" width="6.5703125" style="571" bestFit="1" customWidth="1"/>
    <col min="2822" max="2822" width="13" style="571" bestFit="1" customWidth="1"/>
    <col min="2823" max="2823" width="9.140625" style="571"/>
    <col min="2824" max="2824" width="8.85546875" style="571" bestFit="1" customWidth="1"/>
    <col min="2825" max="2825" width="12" style="571" bestFit="1" customWidth="1"/>
    <col min="2826" max="2826" width="9.85546875" style="571" bestFit="1" customWidth="1"/>
    <col min="2827" max="2827" width="11.85546875" style="571" bestFit="1" customWidth="1"/>
    <col min="2828" max="2828" width="11.140625" style="571" bestFit="1" customWidth="1"/>
    <col min="2829" max="2829" width="9.5703125" style="571" bestFit="1" customWidth="1"/>
    <col min="2830" max="2830" width="10.85546875" style="571" bestFit="1" customWidth="1"/>
    <col min="2831" max="2831" width="8" style="571" bestFit="1" customWidth="1"/>
    <col min="2832" max="2832" width="6.5703125" style="571" bestFit="1" customWidth="1"/>
    <col min="2833" max="2833" width="13" style="571" bestFit="1" customWidth="1"/>
    <col min="2834" max="2834" width="9.140625" style="571"/>
    <col min="2835" max="2835" width="8.85546875" style="571" bestFit="1" customWidth="1"/>
    <col min="2836" max="2836" width="12" style="571" bestFit="1" customWidth="1"/>
    <col min="2837" max="2837" width="9.85546875" style="571" bestFit="1" customWidth="1"/>
    <col min="2838" max="2838" width="11.85546875" style="571" bestFit="1" customWidth="1"/>
    <col min="2839" max="2839" width="11.140625" style="571" bestFit="1" customWidth="1"/>
    <col min="2840" max="2840" width="9.5703125" style="571" bestFit="1" customWidth="1"/>
    <col min="2841" max="2841" width="10.85546875" style="571" bestFit="1" customWidth="1"/>
    <col min="2842" max="2842" width="8" style="571" bestFit="1" customWidth="1"/>
    <col min="2843" max="2843" width="6.5703125" style="571" bestFit="1" customWidth="1"/>
    <col min="2844" max="2844" width="13" style="571" bestFit="1" customWidth="1"/>
    <col min="2845" max="2845" width="9.140625" style="571"/>
    <col min="2846" max="2846" width="8.85546875" style="571" bestFit="1" customWidth="1"/>
    <col min="2847" max="2847" width="12" style="571" bestFit="1" customWidth="1"/>
    <col min="2848" max="2848" width="9.85546875" style="571" bestFit="1" customWidth="1"/>
    <col min="2849" max="2849" width="11.85546875" style="571" bestFit="1" customWidth="1"/>
    <col min="2850" max="2850" width="11.140625" style="571" bestFit="1" customWidth="1"/>
    <col min="2851" max="2851" width="9.5703125" style="571" bestFit="1" customWidth="1"/>
    <col min="2852" max="2852" width="10.85546875" style="571" bestFit="1" customWidth="1"/>
    <col min="2853" max="2853" width="8" style="571" bestFit="1" customWidth="1"/>
    <col min="2854" max="2854" width="6.5703125" style="571" bestFit="1" customWidth="1"/>
    <col min="2855" max="2855" width="13" style="571" bestFit="1" customWidth="1"/>
    <col min="2856" max="2856" width="9.140625" style="571"/>
    <col min="2857" max="2857" width="8.85546875" style="571" bestFit="1" customWidth="1"/>
    <col min="2858" max="2858" width="12" style="571" bestFit="1" customWidth="1"/>
    <col min="2859" max="2859" width="9.85546875" style="571" bestFit="1" customWidth="1"/>
    <col min="2860" max="2860" width="11.85546875" style="571" bestFit="1" customWidth="1"/>
    <col min="2861" max="2861" width="11.140625" style="571" bestFit="1" customWidth="1"/>
    <col min="2862" max="2862" width="9.5703125" style="571" bestFit="1" customWidth="1"/>
    <col min="2863" max="2863" width="10.85546875" style="571" bestFit="1" customWidth="1"/>
    <col min="2864" max="2864" width="8" style="571" bestFit="1" customWidth="1"/>
    <col min="2865" max="2865" width="6.5703125" style="571" bestFit="1" customWidth="1"/>
    <col min="2866" max="2866" width="13" style="571" bestFit="1" customWidth="1"/>
    <col min="2867" max="2867" width="10.85546875" style="571" bestFit="1" customWidth="1"/>
    <col min="2868" max="2868" width="9.140625" style="571"/>
    <col min="2869" max="2869" width="15.140625" style="571" bestFit="1" customWidth="1"/>
    <col min="2870" max="2870" width="9.140625" style="571"/>
    <col min="2871" max="2871" width="14.85546875" style="571" bestFit="1" customWidth="1"/>
    <col min="2872" max="2872" width="9.140625" style="571"/>
    <col min="2873" max="2881" width="12.140625" style="571" bestFit="1" customWidth="1"/>
    <col min="2882" max="2882" width="13" style="571" bestFit="1" customWidth="1"/>
    <col min="2883" max="2883" width="9.140625" style="571"/>
    <col min="2884" max="2893" width="13.140625" style="571" bestFit="1" customWidth="1"/>
    <col min="2894" max="2894" width="9.140625" style="571"/>
    <col min="2895" max="2895" width="11" style="571" bestFit="1" customWidth="1"/>
    <col min="2896" max="2896" width="12" style="571" bestFit="1" customWidth="1"/>
    <col min="2897" max="2897" width="11" style="571" bestFit="1" customWidth="1"/>
    <col min="2898" max="2898" width="11.85546875" style="571" bestFit="1" customWidth="1"/>
    <col min="2899" max="2899" width="11.140625" style="571" bestFit="1" customWidth="1"/>
    <col min="2900" max="2903" width="11" style="571" bestFit="1" customWidth="1"/>
    <col min="2904" max="2904" width="13" style="571" bestFit="1" customWidth="1"/>
    <col min="2905" max="2905" width="9.140625" style="571"/>
    <col min="2906" max="2906" width="9.85546875" style="571" bestFit="1" customWidth="1"/>
    <col min="2907" max="2907" width="12" style="571" bestFit="1" customWidth="1"/>
    <col min="2908" max="2908" width="9.85546875" style="571" bestFit="1" customWidth="1"/>
    <col min="2909" max="2909" width="11.85546875" style="571" bestFit="1" customWidth="1"/>
    <col min="2910" max="2910" width="11.140625" style="571" bestFit="1" customWidth="1"/>
    <col min="2911" max="2911" width="9.85546875" style="571" bestFit="1" customWidth="1"/>
    <col min="2912" max="2912" width="10.85546875" style="571" bestFit="1" customWidth="1"/>
    <col min="2913" max="2914" width="9.85546875" style="571" bestFit="1" customWidth="1"/>
    <col min="2915" max="2915" width="13" style="571" bestFit="1" customWidth="1"/>
    <col min="2916" max="2916" width="9.140625" style="571"/>
    <col min="2917" max="2925" width="12.140625" style="571" bestFit="1" customWidth="1"/>
    <col min="2926" max="2926" width="13" style="571" bestFit="1" customWidth="1"/>
    <col min="2927" max="2927" width="9.140625" style="571"/>
    <col min="2928" max="2937" width="14.5703125" style="571" bestFit="1" customWidth="1"/>
    <col min="2938" max="2938" width="9.140625" style="571"/>
    <col min="2939" max="2939" width="8.85546875" style="571" bestFit="1" customWidth="1"/>
    <col min="2940" max="2940" width="12" style="571" bestFit="1" customWidth="1"/>
    <col min="2941" max="2941" width="9.85546875" style="571" bestFit="1" customWidth="1"/>
    <col min="2942" max="2942" width="11.85546875" style="571" bestFit="1" customWidth="1"/>
    <col min="2943" max="2943" width="11.140625" style="571" bestFit="1" customWidth="1"/>
    <col min="2944" max="2944" width="9.5703125" style="571" bestFit="1" customWidth="1"/>
    <col min="2945" max="2945" width="10.85546875" style="571" bestFit="1" customWidth="1"/>
    <col min="2946" max="2946" width="8" style="571" bestFit="1" customWidth="1"/>
    <col min="2947" max="2947" width="7.85546875" style="571" bestFit="1" customWidth="1"/>
    <col min="2948" max="2948" width="13" style="571" bestFit="1" customWidth="1"/>
    <col min="2949" max="2949" width="9.140625" style="571"/>
    <col min="2950" max="2950" width="8.85546875" style="571" bestFit="1" customWidth="1"/>
    <col min="2951" max="2951" width="12" style="571" bestFit="1" customWidth="1"/>
    <col min="2952" max="2952" width="9.85546875" style="571" bestFit="1" customWidth="1"/>
    <col min="2953" max="2953" width="11.85546875" style="571" bestFit="1" customWidth="1"/>
    <col min="2954" max="2954" width="11.140625" style="571" bestFit="1" customWidth="1"/>
    <col min="2955" max="2955" width="9.5703125" style="571" bestFit="1" customWidth="1"/>
    <col min="2956" max="2956" width="10.85546875" style="571" bestFit="1" customWidth="1"/>
    <col min="2957" max="2957" width="8" style="571" bestFit="1" customWidth="1"/>
    <col min="2958" max="2958" width="7.85546875" style="571" bestFit="1" customWidth="1"/>
    <col min="2959" max="2959" width="13" style="571" bestFit="1" customWidth="1"/>
    <col min="2960" max="2960" width="9.140625" style="571"/>
    <col min="2961" max="2970" width="13.85546875" style="571" bestFit="1" customWidth="1"/>
    <col min="2971" max="2971" width="9.140625" style="571"/>
    <col min="2972" max="2972" width="10.85546875" style="571" bestFit="1" customWidth="1"/>
    <col min="2973" max="2973" width="12" style="571" bestFit="1" customWidth="1"/>
    <col min="2974" max="2974" width="10.85546875" style="571" bestFit="1" customWidth="1"/>
    <col min="2975" max="2975" width="11.85546875" style="571" bestFit="1" customWidth="1"/>
    <col min="2976" max="2976" width="11.140625" style="571" bestFit="1" customWidth="1"/>
    <col min="2977" max="2980" width="10.85546875" style="571" bestFit="1" customWidth="1"/>
    <col min="2981" max="2981" width="13" style="571" bestFit="1" customWidth="1"/>
    <col min="2982" max="2982" width="10.85546875" style="571" bestFit="1" customWidth="1"/>
    <col min="2983" max="2983" width="9.140625" style="571"/>
    <col min="2984" max="2984" width="8.85546875" style="571" bestFit="1" customWidth="1"/>
    <col min="2985" max="2985" width="12.42578125" style="571" bestFit="1" customWidth="1"/>
    <col min="2986" max="2986" width="9.85546875" style="571" bestFit="1" customWidth="1"/>
    <col min="2987" max="2987" width="11.85546875" style="571" bestFit="1" customWidth="1"/>
    <col min="2988" max="2988" width="11.140625" style="571" bestFit="1" customWidth="1"/>
    <col min="2989" max="2989" width="9.5703125" style="571" bestFit="1" customWidth="1"/>
    <col min="2990" max="2990" width="10.85546875" style="571" bestFit="1" customWidth="1"/>
    <col min="2991" max="2991" width="8" style="571" bestFit="1" customWidth="1"/>
    <col min="2992" max="2992" width="6.85546875" style="571" bestFit="1" customWidth="1"/>
    <col min="2993" max="2993" width="13" style="571" bestFit="1" customWidth="1"/>
    <col min="2994" max="2994" width="9.140625" style="571"/>
    <col min="2995" max="2995" width="8.85546875" style="571" bestFit="1" customWidth="1"/>
    <col min="2996" max="2996" width="12.42578125" style="571" bestFit="1" customWidth="1"/>
    <col min="2997" max="2997" width="9.85546875" style="571" bestFit="1" customWidth="1"/>
    <col min="2998" max="2998" width="11.85546875" style="571" bestFit="1" customWidth="1"/>
    <col min="2999" max="2999" width="11.140625" style="571" bestFit="1" customWidth="1"/>
    <col min="3000" max="3000" width="9.5703125" style="571" bestFit="1" customWidth="1"/>
    <col min="3001" max="3001" width="10.85546875" style="571" bestFit="1" customWidth="1"/>
    <col min="3002" max="3002" width="8" style="571" bestFit="1" customWidth="1"/>
    <col min="3003" max="3003" width="6.85546875" style="571" bestFit="1" customWidth="1"/>
    <col min="3004" max="3004" width="13" style="571" bestFit="1" customWidth="1"/>
    <col min="3005" max="3005" width="9.140625" style="571"/>
    <col min="3006" max="3006" width="8.85546875" style="571" bestFit="1" customWidth="1"/>
    <col min="3007" max="3007" width="12.42578125" style="571" bestFit="1" customWidth="1"/>
    <col min="3008" max="3008" width="9.85546875" style="571" bestFit="1" customWidth="1"/>
    <col min="3009" max="3009" width="11.85546875" style="571" bestFit="1" customWidth="1"/>
    <col min="3010" max="3010" width="11.140625" style="571" bestFit="1" customWidth="1"/>
    <col min="3011" max="3011" width="9.5703125" style="571" bestFit="1" customWidth="1"/>
    <col min="3012" max="3012" width="10.85546875" style="571" bestFit="1" customWidth="1"/>
    <col min="3013" max="3013" width="8" style="571" bestFit="1" customWidth="1"/>
    <col min="3014" max="3014" width="6.85546875" style="571" bestFit="1" customWidth="1"/>
    <col min="3015" max="3015" width="13" style="571" bestFit="1" customWidth="1"/>
    <col min="3016" max="3016" width="9.140625" style="571"/>
    <col min="3017" max="3017" width="8.85546875" style="571" bestFit="1" customWidth="1"/>
    <col min="3018" max="3018" width="12.42578125" style="571" bestFit="1" customWidth="1"/>
    <col min="3019" max="3019" width="9.85546875" style="571" bestFit="1" customWidth="1"/>
    <col min="3020" max="3020" width="11.85546875" style="571" bestFit="1" customWidth="1"/>
    <col min="3021" max="3021" width="11.140625" style="571" bestFit="1" customWidth="1"/>
    <col min="3022" max="3022" width="9.5703125" style="571" bestFit="1" customWidth="1"/>
    <col min="3023" max="3023" width="10.85546875" style="571" bestFit="1" customWidth="1"/>
    <col min="3024" max="3024" width="8" style="571" bestFit="1" customWidth="1"/>
    <col min="3025" max="3025" width="6.85546875" style="571" bestFit="1" customWidth="1"/>
    <col min="3026" max="3026" width="13" style="571" bestFit="1" customWidth="1"/>
    <col min="3027" max="3027" width="9.140625" style="571"/>
    <col min="3028" max="3028" width="8.85546875" style="571" bestFit="1" customWidth="1"/>
    <col min="3029" max="3029" width="12.42578125" style="571" bestFit="1" customWidth="1"/>
    <col min="3030" max="3030" width="9.85546875" style="571" bestFit="1" customWidth="1"/>
    <col min="3031" max="3031" width="11.85546875" style="571" bestFit="1" customWidth="1"/>
    <col min="3032" max="3032" width="11.140625" style="571" bestFit="1" customWidth="1"/>
    <col min="3033" max="3033" width="9.5703125" style="571" bestFit="1" customWidth="1"/>
    <col min="3034" max="3034" width="10.85546875" style="571" bestFit="1" customWidth="1"/>
    <col min="3035" max="3035" width="8" style="571" bestFit="1" customWidth="1"/>
    <col min="3036" max="3036" width="6.85546875" style="571" bestFit="1" customWidth="1"/>
    <col min="3037" max="3037" width="13" style="571" bestFit="1" customWidth="1"/>
    <col min="3038" max="3038" width="9.140625" style="571"/>
    <col min="3039" max="3039" width="8.85546875" style="571" bestFit="1" customWidth="1"/>
    <col min="3040" max="3040" width="12.42578125" style="571" bestFit="1" customWidth="1"/>
    <col min="3041" max="3041" width="9.85546875" style="571" bestFit="1" customWidth="1"/>
    <col min="3042" max="3042" width="11.85546875" style="571" bestFit="1" customWidth="1"/>
    <col min="3043" max="3043" width="11.140625" style="571" bestFit="1" customWidth="1"/>
    <col min="3044" max="3044" width="9.5703125" style="571" bestFit="1" customWidth="1"/>
    <col min="3045" max="3045" width="10.85546875" style="571" bestFit="1" customWidth="1"/>
    <col min="3046" max="3046" width="8" style="571" bestFit="1" customWidth="1"/>
    <col min="3047" max="3047" width="6.85546875" style="571" bestFit="1" customWidth="1"/>
    <col min="3048" max="3048" width="13" style="571" bestFit="1" customWidth="1"/>
    <col min="3049" max="3049" width="9.140625" style="571"/>
    <col min="3050" max="3050" width="8.85546875" style="571" bestFit="1" customWidth="1"/>
    <col min="3051" max="3051" width="12.42578125" style="571" bestFit="1" customWidth="1"/>
    <col min="3052" max="3052" width="9.85546875" style="571" bestFit="1" customWidth="1"/>
    <col min="3053" max="3053" width="11.85546875" style="571" bestFit="1" customWidth="1"/>
    <col min="3054" max="3054" width="11.140625" style="571" bestFit="1" customWidth="1"/>
    <col min="3055" max="3055" width="9.5703125" style="571" bestFit="1" customWidth="1"/>
    <col min="3056" max="3056" width="10.85546875" style="571" bestFit="1" customWidth="1"/>
    <col min="3057" max="3057" width="8" style="571" bestFit="1" customWidth="1"/>
    <col min="3058" max="3058" width="6.85546875" style="571" bestFit="1" customWidth="1"/>
    <col min="3059" max="3059" width="13" style="571" bestFit="1" customWidth="1"/>
    <col min="3060" max="3060" width="9.140625" style="571"/>
    <col min="3061" max="3061" width="8.85546875" style="571" bestFit="1" customWidth="1"/>
    <col min="3062" max="3062" width="12.42578125" style="571" bestFit="1" customWidth="1"/>
    <col min="3063" max="3063" width="9.85546875" style="571" bestFit="1" customWidth="1"/>
    <col min="3064" max="3064" width="11.85546875" style="571" bestFit="1" customWidth="1"/>
    <col min="3065" max="3065" width="11.140625" style="571" bestFit="1" customWidth="1"/>
    <col min="3066" max="3066" width="9.5703125" style="571" bestFit="1" customWidth="1"/>
    <col min="3067" max="3067" width="10.85546875" style="571" bestFit="1" customWidth="1"/>
    <col min="3068" max="3068" width="8" style="571" bestFit="1" customWidth="1"/>
    <col min="3069" max="3069" width="6.85546875" style="571" bestFit="1" customWidth="1"/>
    <col min="3070" max="3070" width="13" style="571" bestFit="1" customWidth="1"/>
    <col min="3071" max="3071" width="9.140625" style="571"/>
    <col min="3072" max="3072" width="8.85546875" style="571" bestFit="1" customWidth="1"/>
    <col min="3073" max="3073" width="12.42578125" style="571" bestFit="1" customWidth="1"/>
    <col min="3074" max="3074" width="9.85546875" style="571" bestFit="1" customWidth="1"/>
    <col min="3075" max="3075" width="11.85546875" style="571" bestFit="1" customWidth="1"/>
    <col min="3076" max="3076" width="11.140625" style="571" bestFit="1" customWidth="1"/>
    <col min="3077" max="3077" width="9.5703125" style="571" bestFit="1" customWidth="1"/>
    <col min="3078" max="3078" width="10.85546875" style="571" bestFit="1" customWidth="1"/>
    <col min="3079" max="3079" width="8" style="571" bestFit="1" customWidth="1"/>
    <col min="3080" max="3080" width="6.85546875" style="571" bestFit="1" customWidth="1"/>
    <col min="3081" max="3081" width="13" style="571" bestFit="1" customWidth="1"/>
    <col min="3082" max="3082" width="9.140625" style="571"/>
    <col min="3083" max="3083" width="8.85546875" style="571" bestFit="1" customWidth="1"/>
    <col min="3084" max="3084" width="12.42578125" style="571" bestFit="1" customWidth="1"/>
    <col min="3085" max="3085" width="9.85546875" style="571" bestFit="1" customWidth="1"/>
    <col min="3086" max="3086" width="11.85546875" style="571" bestFit="1" customWidth="1"/>
    <col min="3087" max="3087" width="11.140625" style="571" bestFit="1" customWidth="1"/>
    <col min="3088" max="3088" width="9.5703125" style="571" bestFit="1" customWidth="1"/>
    <col min="3089" max="3089" width="10.85546875" style="571" bestFit="1" customWidth="1"/>
    <col min="3090" max="3090" width="8" style="571" bestFit="1" customWidth="1"/>
    <col min="3091" max="3091" width="6.85546875" style="571" bestFit="1" customWidth="1"/>
    <col min="3092" max="3092" width="13" style="571" bestFit="1" customWidth="1"/>
    <col min="3093" max="3093" width="10.85546875" style="571" bestFit="1" customWidth="1"/>
    <col min="3094" max="3094" width="9.140625" style="571"/>
    <col min="3095" max="3095" width="8.85546875" style="571" bestFit="1" customWidth="1"/>
    <col min="3096" max="3096" width="12" style="571" bestFit="1" customWidth="1"/>
    <col min="3097" max="3097" width="9.85546875" style="571" bestFit="1" customWidth="1"/>
    <col min="3098" max="3098" width="11.85546875" style="571" bestFit="1" customWidth="1"/>
    <col min="3099" max="3099" width="11.140625" style="571" bestFit="1" customWidth="1"/>
    <col min="3100" max="3100" width="9.5703125" style="571" bestFit="1" customWidth="1"/>
    <col min="3101" max="3101" width="10.85546875" style="571" bestFit="1" customWidth="1"/>
    <col min="3102" max="3102" width="8" style="571" bestFit="1" customWidth="1"/>
    <col min="3103" max="3103" width="6.140625" style="571" bestFit="1" customWidth="1"/>
    <col min="3104" max="3104" width="13" style="571" bestFit="1" customWidth="1"/>
    <col min="3105" max="3105" width="10.85546875" style="571" bestFit="1" customWidth="1"/>
    <col min="3106" max="3106" width="9.140625" style="571"/>
    <col min="3107" max="3107" width="8.85546875" style="571" bestFit="1" customWidth="1"/>
    <col min="3108" max="3108" width="13.85546875" style="571" bestFit="1" customWidth="1"/>
    <col min="3109" max="3109" width="9.85546875" style="571" bestFit="1" customWidth="1"/>
    <col min="3110" max="3110" width="11.85546875" style="571" bestFit="1" customWidth="1"/>
    <col min="3111" max="3111" width="11.140625" style="571" bestFit="1" customWidth="1"/>
    <col min="3112" max="3112" width="9.5703125" style="571" bestFit="1" customWidth="1"/>
    <col min="3113" max="3113" width="10.85546875" style="571" bestFit="1" customWidth="1"/>
    <col min="3114" max="3114" width="8" style="571" bestFit="1" customWidth="1"/>
    <col min="3115" max="3115" width="6.140625" style="571" bestFit="1" customWidth="1"/>
    <col min="3116" max="3116" width="13" style="571" bestFit="1" customWidth="1"/>
    <col min="3117" max="3117" width="12.140625" style="571" bestFit="1" customWidth="1"/>
    <col min="3118" max="3118" width="9.140625" style="571"/>
    <col min="3119" max="3119" width="8.85546875" style="571" bestFit="1" customWidth="1"/>
    <col min="3120" max="3120" width="12.42578125" style="571" bestFit="1" customWidth="1"/>
    <col min="3121" max="3121" width="9.85546875" style="571" bestFit="1" customWidth="1"/>
    <col min="3122" max="3122" width="11.85546875" style="571" bestFit="1" customWidth="1"/>
    <col min="3123" max="3123" width="11.140625" style="571" bestFit="1" customWidth="1"/>
    <col min="3124" max="3124" width="9.5703125" style="571" bestFit="1" customWidth="1"/>
    <col min="3125" max="3125" width="10.85546875" style="571" bestFit="1" customWidth="1"/>
    <col min="3126" max="3126" width="8" style="571" bestFit="1" customWidth="1"/>
    <col min="3127" max="3127" width="6.5703125" style="571" bestFit="1" customWidth="1"/>
    <col min="3128" max="3128" width="13" style="571" bestFit="1" customWidth="1"/>
    <col min="3129" max="3129" width="9.140625" style="571"/>
    <col min="3130" max="3130" width="8.85546875" style="571" bestFit="1" customWidth="1"/>
    <col min="3131" max="3131" width="12" style="571" bestFit="1" customWidth="1"/>
    <col min="3132" max="3132" width="9.85546875" style="571" bestFit="1" customWidth="1"/>
    <col min="3133" max="3133" width="11.85546875" style="571" bestFit="1" customWidth="1"/>
    <col min="3134" max="3134" width="11.140625" style="571" bestFit="1" customWidth="1"/>
    <col min="3135" max="3135" width="9.5703125" style="571" bestFit="1" customWidth="1"/>
    <col min="3136" max="3136" width="10.85546875" style="571" bestFit="1" customWidth="1"/>
    <col min="3137" max="3137" width="8" style="571" bestFit="1" customWidth="1"/>
    <col min="3138" max="3138" width="6.5703125" style="571" bestFit="1" customWidth="1"/>
    <col min="3139" max="3139" width="13" style="571" bestFit="1" customWidth="1"/>
    <col min="3140" max="3140" width="9.140625" style="571"/>
    <col min="3141" max="3141" width="8.85546875" style="571" bestFit="1" customWidth="1"/>
    <col min="3142" max="3142" width="12" style="571" bestFit="1" customWidth="1"/>
    <col min="3143" max="3143" width="9.85546875" style="571" bestFit="1" customWidth="1"/>
    <col min="3144" max="3144" width="11.85546875" style="571" bestFit="1" customWidth="1"/>
    <col min="3145" max="3145" width="11.140625" style="571" bestFit="1" customWidth="1"/>
    <col min="3146" max="3146" width="9.5703125" style="571" bestFit="1" customWidth="1"/>
    <col min="3147" max="3147" width="10.85546875" style="571" bestFit="1" customWidth="1"/>
    <col min="3148" max="3148" width="8" style="571" bestFit="1" customWidth="1"/>
    <col min="3149" max="3149" width="6.5703125" style="571" bestFit="1" customWidth="1"/>
    <col min="3150" max="3150" width="13" style="571" bestFit="1" customWidth="1"/>
    <col min="3151" max="3151" width="9.140625" style="571"/>
    <col min="3152" max="3152" width="8.85546875" style="571" bestFit="1" customWidth="1"/>
    <col min="3153" max="3153" width="12" style="571" bestFit="1" customWidth="1"/>
    <col min="3154" max="3154" width="9.85546875" style="571" bestFit="1" customWidth="1"/>
    <col min="3155" max="3155" width="11.85546875" style="571" bestFit="1" customWidth="1"/>
    <col min="3156" max="3156" width="11.140625" style="571" bestFit="1" customWidth="1"/>
    <col min="3157" max="3157" width="9.5703125" style="571" bestFit="1" customWidth="1"/>
    <col min="3158" max="3158" width="10.85546875" style="571" bestFit="1" customWidth="1"/>
    <col min="3159" max="3159" width="8" style="571" bestFit="1" customWidth="1"/>
    <col min="3160" max="3160" width="6.5703125" style="571" bestFit="1" customWidth="1"/>
    <col min="3161" max="3161" width="13" style="571" bestFit="1" customWidth="1"/>
    <col min="3162" max="3162" width="9.140625" style="571"/>
    <col min="3163" max="3163" width="8.85546875" style="571" bestFit="1" customWidth="1"/>
    <col min="3164" max="3164" width="12" style="571" bestFit="1" customWidth="1"/>
    <col min="3165" max="3165" width="9.85546875" style="571" bestFit="1" customWidth="1"/>
    <col min="3166" max="3166" width="11.85546875" style="571" bestFit="1" customWidth="1"/>
    <col min="3167" max="3167" width="11.140625" style="571" bestFit="1" customWidth="1"/>
    <col min="3168" max="3168" width="9.5703125" style="571" bestFit="1" customWidth="1"/>
    <col min="3169" max="3169" width="10.85546875" style="571" bestFit="1" customWidth="1"/>
    <col min="3170" max="3170" width="8" style="571" bestFit="1" customWidth="1"/>
    <col min="3171" max="3171" width="6.140625" style="571" bestFit="1" customWidth="1"/>
    <col min="3172" max="3172" width="13" style="571" bestFit="1" customWidth="1"/>
    <col min="3173" max="3173" width="9.140625" style="571"/>
    <col min="3174" max="3174" width="8.85546875" style="571" bestFit="1" customWidth="1"/>
    <col min="3175" max="3175" width="12" style="571" bestFit="1" customWidth="1"/>
    <col min="3176" max="3176" width="9.85546875" style="571" bestFit="1" customWidth="1"/>
    <col min="3177" max="3177" width="11.85546875" style="571" bestFit="1" customWidth="1"/>
    <col min="3178" max="3178" width="11.140625" style="571" bestFit="1" customWidth="1"/>
    <col min="3179" max="3179" width="9.5703125" style="571" bestFit="1" customWidth="1"/>
    <col min="3180" max="3180" width="10.85546875" style="571" bestFit="1" customWidth="1"/>
    <col min="3181" max="3181" width="8" style="571" bestFit="1" customWidth="1"/>
    <col min="3182" max="3182" width="6.140625" style="571" bestFit="1" customWidth="1"/>
    <col min="3183" max="3183" width="13" style="571" bestFit="1" customWidth="1"/>
    <col min="3184" max="3184" width="9.140625" style="571"/>
    <col min="3185" max="3185" width="8.85546875" style="571" bestFit="1" customWidth="1"/>
    <col min="3186" max="3186" width="12" style="571" bestFit="1" customWidth="1"/>
    <col min="3187" max="3187" width="9.85546875" style="571" bestFit="1" customWidth="1"/>
    <col min="3188" max="3188" width="11.85546875" style="571" bestFit="1" customWidth="1"/>
    <col min="3189" max="3189" width="11.140625" style="571" bestFit="1" customWidth="1"/>
    <col min="3190" max="3190" width="9.5703125" style="571" bestFit="1" customWidth="1"/>
    <col min="3191" max="3191" width="10.85546875" style="571" bestFit="1" customWidth="1"/>
    <col min="3192" max="3192" width="8" style="571" bestFit="1" customWidth="1"/>
    <col min="3193" max="3193" width="6.140625" style="571" bestFit="1" customWidth="1"/>
    <col min="3194" max="3194" width="13" style="571" bestFit="1" customWidth="1"/>
    <col min="3195" max="3195" width="9.140625" style="571"/>
    <col min="3196" max="3196" width="8.85546875" style="571" bestFit="1" customWidth="1"/>
    <col min="3197" max="3197" width="12" style="571" bestFit="1" customWidth="1"/>
    <col min="3198" max="3198" width="9.85546875" style="571" bestFit="1" customWidth="1"/>
    <col min="3199" max="3199" width="11.85546875" style="571" bestFit="1" customWidth="1"/>
    <col min="3200" max="3200" width="11.140625" style="571" bestFit="1" customWidth="1"/>
    <col min="3201" max="3201" width="9.5703125" style="571" bestFit="1" customWidth="1"/>
    <col min="3202" max="3202" width="10.85546875" style="571" bestFit="1" customWidth="1"/>
    <col min="3203" max="3203" width="8" style="571" bestFit="1" customWidth="1"/>
    <col min="3204" max="3204" width="6.140625" style="571" bestFit="1" customWidth="1"/>
    <col min="3205" max="3205" width="13" style="571" bestFit="1" customWidth="1"/>
    <col min="3206" max="3206" width="9.140625" style="571"/>
    <col min="3207" max="3207" width="8.85546875" style="571" bestFit="1" customWidth="1"/>
    <col min="3208" max="3208" width="12" style="571" bestFit="1" customWidth="1"/>
    <col min="3209" max="3209" width="9.85546875" style="571" bestFit="1" customWidth="1"/>
    <col min="3210" max="3210" width="11.85546875" style="571" bestFit="1" customWidth="1"/>
    <col min="3211" max="3211" width="11.140625" style="571" bestFit="1" customWidth="1"/>
    <col min="3212" max="3212" width="9.5703125" style="571" bestFit="1" customWidth="1"/>
    <col min="3213" max="3213" width="10.85546875" style="571" bestFit="1" customWidth="1"/>
    <col min="3214" max="3214" width="8" style="571" bestFit="1" customWidth="1"/>
    <col min="3215" max="3215" width="6.140625" style="571" bestFit="1" customWidth="1"/>
    <col min="3216" max="3216" width="13" style="571" bestFit="1" customWidth="1"/>
    <col min="3217" max="3217" width="9.140625" style="571"/>
    <col min="3218" max="3218" width="8.85546875" style="571" bestFit="1" customWidth="1"/>
    <col min="3219" max="3219" width="12" style="571" bestFit="1" customWidth="1"/>
    <col min="3220" max="3220" width="9.85546875" style="571" bestFit="1" customWidth="1"/>
    <col min="3221" max="3221" width="11.85546875" style="571" bestFit="1" customWidth="1"/>
    <col min="3222" max="3222" width="11.140625" style="571" bestFit="1" customWidth="1"/>
    <col min="3223" max="3223" width="9.5703125" style="571" bestFit="1" customWidth="1"/>
    <col min="3224" max="3224" width="10.85546875" style="571" bestFit="1" customWidth="1"/>
    <col min="3225" max="3225" width="8" style="571" bestFit="1" customWidth="1"/>
    <col min="3226" max="3226" width="6.140625" style="571" bestFit="1" customWidth="1"/>
    <col min="3227" max="3227" width="13" style="571" bestFit="1" customWidth="1"/>
    <col min="3228" max="3228" width="9.140625" style="571"/>
    <col min="3229" max="3229" width="8.85546875" style="571" bestFit="1" customWidth="1"/>
    <col min="3230" max="3230" width="12" style="571" bestFit="1" customWidth="1"/>
    <col min="3231" max="3231" width="9.85546875" style="571" bestFit="1" customWidth="1"/>
    <col min="3232" max="3232" width="11.85546875" style="571" bestFit="1" customWidth="1"/>
    <col min="3233" max="3233" width="11.140625" style="571" bestFit="1" customWidth="1"/>
    <col min="3234" max="3234" width="9.5703125" style="571" bestFit="1" customWidth="1"/>
    <col min="3235" max="3235" width="10.85546875" style="571" bestFit="1" customWidth="1"/>
    <col min="3236" max="3236" width="8" style="571" bestFit="1" customWidth="1"/>
    <col min="3237" max="3237" width="6.140625" style="571" bestFit="1" customWidth="1"/>
    <col min="3238" max="3238" width="13" style="571" bestFit="1" customWidth="1"/>
    <col min="3239" max="3239" width="9.140625" style="571"/>
    <col min="3240" max="3240" width="8.85546875" style="571" bestFit="1" customWidth="1"/>
    <col min="3241" max="3241" width="12" style="571" bestFit="1" customWidth="1"/>
    <col min="3242" max="3242" width="9.85546875" style="571" bestFit="1" customWidth="1"/>
    <col min="3243" max="3243" width="11.85546875" style="571" bestFit="1" customWidth="1"/>
    <col min="3244" max="3244" width="11.140625" style="571" bestFit="1" customWidth="1"/>
    <col min="3245" max="3245" width="9.5703125" style="571" bestFit="1" customWidth="1"/>
    <col min="3246" max="3246" width="10.85546875" style="571" bestFit="1" customWidth="1"/>
    <col min="3247" max="3247" width="8" style="571" bestFit="1" customWidth="1"/>
    <col min="3248" max="3248" width="6.140625" style="571" bestFit="1" customWidth="1"/>
    <col min="3249" max="3249" width="13" style="571" bestFit="1" customWidth="1"/>
    <col min="3250" max="3250" width="9.140625" style="571"/>
    <col min="3251" max="3251" width="8.85546875" style="571" bestFit="1" customWidth="1"/>
    <col min="3252" max="3252" width="12" style="571" bestFit="1" customWidth="1"/>
    <col min="3253" max="3253" width="9.85546875" style="571" bestFit="1" customWidth="1"/>
    <col min="3254" max="3254" width="11.85546875" style="571" bestFit="1" customWidth="1"/>
    <col min="3255" max="3255" width="11.140625" style="571" bestFit="1" customWidth="1"/>
    <col min="3256" max="3256" width="9.5703125" style="571" bestFit="1" customWidth="1"/>
    <col min="3257" max="3257" width="10.85546875" style="571" bestFit="1" customWidth="1"/>
    <col min="3258" max="3258" width="8" style="571" bestFit="1" customWidth="1"/>
    <col min="3259" max="3259" width="6.140625" style="571" bestFit="1" customWidth="1"/>
    <col min="3260" max="3260" width="13" style="571" bestFit="1" customWidth="1"/>
    <col min="3261" max="3261" width="9.140625" style="571"/>
    <col min="3262" max="3262" width="8.85546875" style="571" bestFit="1" customWidth="1"/>
    <col min="3263" max="3263" width="12" style="571" bestFit="1" customWidth="1"/>
    <col min="3264" max="3264" width="9.85546875" style="571" bestFit="1" customWidth="1"/>
    <col min="3265" max="3265" width="11.85546875" style="571" bestFit="1" customWidth="1"/>
    <col min="3266" max="3266" width="11.140625" style="571" bestFit="1" customWidth="1"/>
    <col min="3267" max="3267" width="9.5703125" style="571" bestFit="1" customWidth="1"/>
    <col min="3268" max="3268" width="10.85546875" style="571" bestFit="1" customWidth="1"/>
    <col min="3269" max="3269" width="8" style="571" bestFit="1" customWidth="1"/>
    <col min="3270" max="3270" width="6.140625" style="571" bestFit="1" customWidth="1"/>
    <col min="3271" max="3271" width="13" style="571" bestFit="1" customWidth="1"/>
    <col min="3272" max="3272" width="9.140625" style="571"/>
    <col min="3273" max="3273" width="8.85546875" style="571" bestFit="1" customWidth="1"/>
    <col min="3274" max="3274" width="12" style="571" bestFit="1" customWidth="1"/>
    <col min="3275" max="3275" width="9.85546875" style="571" bestFit="1" customWidth="1"/>
    <col min="3276" max="3276" width="11.85546875" style="571" bestFit="1" customWidth="1"/>
    <col min="3277" max="3277" width="11.140625" style="571" bestFit="1" customWidth="1"/>
    <col min="3278" max="3278" width="9.5703125" style="571" bestFit="1" customWidth="1"/>
    <col min="3279" max="3279" width="10.85546875" style="571" bestFit="1" customWidth="1"/>
    <col min="3280" max="3280" width="8" style="571" bestFit="1" customWidth="1"/>
    <col min="3281" max="3281" width="6.140625" style="571" bestFit="1" customWidth="1"/>
    <col min="3282" max="3282" width="13" style="571" bestFit="1" customWidth="1"/>
    <col min="3283" max="3283" width="9.140625" style="571"/>
    <col min="3284" max="3284" width="8.85546875" style="571" bestFit="1" customWidth="1"/>
    <col min="3285" max="3285" width="12" style="571" bestFit="1" customWidth="1"/>
    <col min="3286" max="3286" width="9.85546875" style="571" bestFit="1" customWidth="1"/>
    <col min="3287" max="3287" width="11.85546875" style="571" bestFit="1" customWidth="1"/>
    <col min="3288" max="3288" width="11.140625" style="571" bestFit="1" customWidth="1"/>
    <col min="3289" max="3289" width="9.5703125" style="571" bestFit="1" customWidth="1"/>
    <col min="3290" max="3290" width="10.85546875" style="571" bestFit="1" customWidth="1"/>
    <col min="3291" max="3291" width="8" style="571" bestFit="1" customWidth="1"/>
    <col min="3292" max="3292" width="6.140625" style="571" bestFit="1" customWidth="1"/>
    <col min="3293" max="3293" width="13" style="571" bestFit="1" customWidth="1"/>
    <col min="3294" max="3294" width="9.140625" style="571"/>
    <col min="3295" max="3295" width="8.85546875" style="571" bestFit="1" customWidth="1"/>
    <col min="3296" max="3296" width="12" style="571" bestFit="1" customWidth="1"/>
    <col min="3297" max="3297" width="9.85546875" style="571" bestFit="1" customWidth="1"/>
    <col min="3298" max="3298" width="11.85546875" style="571" bestFit="1" customWidth="1"/>
    <col min="3299" max="3299" width="11.140625" style="571" bestFit="1" customWidth="1"/>
    <col min="3300" max="3300" width="9.5703125" style="571" bestFit="1" customWidth="1"/>
    <col min="3301" max="3301" width="10.85546875" style="571" bestFit="1" customWidth="1"/>
    <col min="3302" max="3302" width="8" style="571" bestFit="1" customWidth="1"/>
    <col min="3303" max="3303" width="6.140625" style="571" bestFit="1" customWidth="1"/>
    <col min="3304" max="3304" width="13" style="571" bestFit="1" customWidth="1"/>
    <col min="3305" max="3305" width="16.42578125" style="571" bestFit="1" customWidth="1"/>
    <col min="3306" max="3306" width="9.140625" style="571"/>
    <col min="3307" max="3307" width="16.42578125" style="571" bestFit="1" customWidth="1"/>
    <col min="3308" max="3308" width="9.140625" style="571"/>
    <col min="3309" max="3309" width="8.85546875" style="571" bestFit="1" customWidth="1"/>
    <col min="3310" max="3310" width="12" style="571" bestFit="1" customWidth="1"/>
    <col min="3311" max="3311" width="9.85546875" style="571" bestFit="1" customWidth="1"/>
    <col min="3312" max="3312" width="11.85546875" style="571" bestFit="1" customWidth="1"/>
    <col min="3313" max="3313" width="11.140625" style="571" bestFit="1" customWidth="1"/>
    <col min="3314" max="3314" width="9.5703125" style="571" bestFit="1" customWidth="1"/>
    <col min="3315" max="3315" width="10.85546875" style="571" bestFit="1" customWidth="1"/>
    <col min="3316" max="3316" width="8" style="571" bestFit="1" customWidth="1"/>
    <col min="3317" max="3317" width="6.140625" style="571" bestFit="1" customWidth="1"/>
    <col min="3318" max="3318" width="13" style="571" bestFit="1" customWidth="1"/>
    <col min="3319" max="3319" width="9.140625" style="571"/>
    <col min="3320" max="3320" width="8.85546875" style="571" bestFit="1" customWidth="1"/>
    <col min="3321" max="3321" width="12" style="571" bestFit="1" customWidth="1"/>
    <col min="3322" max="3322" width="9.85546875" style="571" bestFit="1" customWidth="1"/>
    <col min="3323" max="3323" width="11.85546875" style="571" bestFit="1" customWidth="1"/>
    <col min="3324" max="3324" width="11.140625" style="571" bestFit="1" customWidth="1"/>
    <col min="3325" max="3325" width="9.5703125" style="571" bestFit="1" customWidth="1"/>
    <col min="3326" max="3326" width="10.85546875" style="571" bestFit="1" customWidth="1"/>
    <col min="3327" max="3327" width="8" style="571" bestFit="1" customWidth="1"/>
    <col min="3328" max="3328" width="6.140625" style="571" bestFit="1" customWidth="1"/>
    <col min="3329" max="3329" width="13" style="571" bestFit="1" customWidth="1"/>
    <col min="3330" max="3330" width="9.140625" style="571"/>
    <col min="3331" max="3331" width="8.85546875" style="571" bestFit="1" customWidth="1"/>
    <col min="3332" max="3332" width="12" style="571" bestFit="1" customWidth="1"/>
    <col min="3333" max="3333" width="9.85546875" style="571" bestFit="1" customWidth="1"/>
    <col min="3334" max="3334" width="11.85546875" style="571" bestFit="1" customWidth="1"/>
    <col min="3335" max="3335" width="11.140625" style="571" bestFit="1" customWidth="1"/>
    <col min="3336" max="3336" width="9.5703125" style="571" bestFit="1" customWidth="1"/>
    <col min="3337" max="3337" width="10.85546875" style="571" bestFit="1" customWidth="1"/>
    <col min="3338" max="3338" width="8" style="571" bestFit="1" customWidth="1"/>
    <col min="3339" max="3339" width="6.140625" style="571" bestFit="1" customWidth="1"/>
    <col min="3340" max="3340" width="13" style="571" bestFit="1" customWidth="1"/>
    <col min="3341" max="3341" width="9.140625" style="571"/>
    <col min="3342" max="3342" width="8.85546875" style="571" bestFit="1" customWidth="1"/>
    <col min="3343" max="3343" width="12" style="571" bestFit="1" customWidth="1"/>
    <col min="3344" max="3344" width="9.85546875" style="571" bestFit="1" customWidth="1"/>
    <col min="3345" max="3345" width="11.85546875" style="571" bestFit="1" customWidth="1"/>
    <col min="3346" max="3346" width="11.140625" style="571" bestFit="1" customWidth="1"/>
    <col min="3347" max="3347" width="9.5703125" style="571" bestFit="1" customWidth="1"/>
    <col min="3348" max="3348" width="10.85546875" style="571" bestFit="1" customWidth="1"/>
    <col min="3349" max="3349" width="8" style="571" bestFit="1" customWidth="1"/>
    <col min="3350" max="3350" width="6.140625" style="571" bestFit="1" customWidth="1"/>
    <col min="3351" max="3351" width="13" style="571" bestFit="1" customWidth="1"/>
    <col min="3352" max="3352" width="9.140625" style="571"/>
    <col min="3353" max="3353" width="8.85546875" style="571" bestFit="1" customWidth="1"/>
    <col min="3354" max="3354" width="12" style="571" bestFit="1" customWidth="1"/>
    <col min="3355" max="3355" width="9.85546875" style="571" bestFit="1" customWidth="1"/>
    <col min="3356" max="3356" width="11.85546875" style="571" bestFit="1" customWidth="1"/>
    <col min="3357" max="3357" width="11.140625" style="571" bestFit="1" customWidth="1"/>
    <col min="3358" max="3358" width="9.5703125" style="571" bestFit="1" customWidth="1"/>
    <col min="3359" max="3359" width="10.85546875" style="571" bestFit="1" customWidth="1"/>
    <col min="3360" max="3360" width="8" style="571" bestFit="1" customWidth="1"/>
    <col min="3361" max="3361" width="6.140625" style="571" bestFit="1" customWidth="1"/>
    <col min="3362" max="3362" width="13" style="571" bestFit="1" customWidth="1"/>
    <col min="3363" max="3363" width="9.140625" style="571"/>
    <col min="3364" max="3364" width="8.85546875" style="571" bestFit="1" customWidth="1"/>
    <col min="3365" max="3365" width="12" style="571" bestFit="1" customWidth="1"/>
    <col min="3366" max="3366" width="9.85546875" style="571" bestFit="1" customWidth="1"/>
    <col min="3367" max="3367" width="11.85546875" style="571" bestFit="1" customWidth="1"/>
    <col min="3368" max="3368" width="11.140625" style="571" bestFit="1" customWidth="1"/>
    <col min="3369" max="3369" width="9.5703125" style="571" bestFit="1" customWidth="1"/>
    <col min="3370" max="3370" width="10.85546875" style="571" bestFit="1" customWidth="1"/>
    <col min="3371" max="3371" width="8" style="571" bestFit="1" customWidth="1"/>
    <col min="3372" max="3372" width="6.140625" style="571" bestFit="1" customWidth="1"/>
    <col min="3373" max="3373" width="13" style="571" bestFit="1" customWidth="1"/>
    <col min="3374" max="3374" width="9.140625" style="571"/>
    <col min="3375" max="3375" width="8.85546875" style="571" bestFit="1" customWidth="1"/>
    <col min="3376" max="3376" width="12" style="571" bestFit="1" customWidth="1"/>
    <col min="3377" max="3377" width="9.85546875" style="571" bestFit="1" customWidth="1"/>
    <col min="3378" max="3378" width="11.85546875" style="571" bestFit="1" customWidth="1"/>
    <col min="3379" max="3379" width="11.140625" style="571" bestFit="1" customWidth="1"/>
    <col min="3380" max="3380" width="9.5703125" style="571" bestFit="1" customWidth="1"/>
    <col min="3381" max="3381" width="10.85546875" style="571" bestFit="1" customWidth="1"/>
    <col min="3382" max="3382" width="8" style="571" bestFit="1" customWidth="1"/>
    <col min="3383" max="3383" width="7.85546875" style="571" bestFit="1" customWidth="1"/>
    <col min="3384" max="3384" width="13" style="571" bestFit="1" customWidth="1"/>
    <col min="3385" max="3385" width="9.140625" style="571"/>
    <col min="3386" max="3386" width="8.85546875" style="571" bestFit="1" customWidth="1"/>
    <col min="3387" max="3387" width="12" style="571" bestFit="1" customWidth="1"/>
    <col min="3388" max="3388" width="9.85546875" style="571" bestFit="1" customWidth="1"/>
    <col min="3389" max="3389" width="11.85546875" style="571" bestFit="1" customWidth="1"/>
    <col min="3390" max="3390" width="11.140625" style="571" bestFit="1" customWidth="1"/>
    <col min="3391" max="3391" width="9.5703125" style="571" bestFit="1" customWidth="1"/>
    <col min="3392" max="3392" width="10.85546875" style="571" bestFit="1" customWidth="1"/>
    <col min="3393" max="3393" width="8" style="571" bestFit="1" customWidth="1"/>
    <col min="3394" max="3394" width="7.85546875" style="571" bestFit="1" customWidth="1"/>
    <col min="3395" max="3395" width="13" style="571" bestFit="1" customWidth="1"/>
    <col min="3396" max="3396" width="9.140625" style="571"/>
    <col min="3397" max="3397" width="8.85546875" style="571" bestFit="1" customWidth="1"/>
    <col min="3398" max="3398" width="12" style="571" bestFit="1" customWidth="1"/>
    <col min="3399" max="3399" width="9.85546875" style="571" bestFit="1" customWidth="1"/>
    <col min="3400" max="3400" width="11.85546875" style="571" bestFit="1" customWidth="1"/>
    <col min="3401" max="3401" width="11.140625" style="571" bestFit="1" customWidth="1"/>
    <col min="3402" max="3402" width="9.5703125" style="571" bestFit="1" customWidth="1"/>
    <col min="3403" max="3403" width="10.85546875" style="571" bestFit="1" customWidth="1"/>
    <col min="3404" max="3404" width="8" style="571" bestFit="1" customWidth="1"/>
    <col min="3405" max="3405" width="7.85546875" style="571" bestFit="1" customWidth="1"/>
    <col min="3406" max="3406" width="13" style="571" bestFit="1" customWidth="1"/>
    <col min="3407" max="3407" width="9.140625" style="571"/>
    <col min="3408" max="3408" width="8.85546875" style="571" bestFit="1" customWidth="1"/>
    <col min="3409" max="3409" width="12" style="571" bestFit="1" customWidth="1"/>
    <col min="3410" max="3410" width="9.85546875" style="571" bestFit="1" customWidth="1"/>
    <col min="3411" max="3411" width="11.85546875" style="571" bestFit="1" customWidth="1"/>
    <col min="3412" max="3412" width="11.140625" style="571" bestFit="1" customWidth="1"/>
    <col min="3413" max="3413" width="9.5703125" style="571" bestFit="1" customWidth="1"/>
    <col min="3414" max="3414" width="10.85546875" style="571" bestFit="1" customWidth="1"/>
    <col min="3415" max="3415" width="8" style="571" bestFit="1" customWidth="1"/>
    <col min="3416" max="3416" width="7.85546875" style="571" bestFit="1" customWidth="1"/>
    <col min="3417" max="3417" width="13" style="571" bestFit="1" customWidth="1"/>
    <col min="3418" max="3418" width="9.140625" style="571"/>
    <col min="3419" max="3419" width="8.85546875" style="571" bestFit="1" customWidth="1"/>
    <col min="3420" max="3420" width="12" style="571" bestFit="1" customWidth="1"/>
    <col min="3421" max="3421" width="9.85546875" style="571" bestFit="1" customWidth="1"/>
    <col min="3422" max="3422" width="11.85546875" style="571" bestFit="1" customWidth="1"/>
    <col min="3423" max="3423" width="11.140625" style="571" bestFit="1" customWidth="1"/>
    <col min="3424" max="3424" width="9.5703125" style="571" bestFit="1" customWidth="1"/>
    <col min="3425" max="3425" width="10.85546875" style="571" bestFit="1" customWidth="1"/>
    <col min="3426" max="3426" width="8" style="571" bestFit="1" customWidth="1"/>
    <col min="3427" max="3427" width="7.85546875" style="571" bestFit="1" customWidth="1"/>
    <col min="3428" max="3428" width="13" style="571" bestFit="1" customWidth="1"/>
    <col min="3429" max="3429" width="9.140625" style="571"/>
    <col min="3430" max="3430" width="8.85546875" style="571" bestFit="1" customWidth="1"/>
    <col min="3431" max="3431" width="12" style="571" bestFit="1" customWidth="1"/>
    <col min="3432" max="3432" width="9.85546875" style="571" bestFit="1" customWidth="1"/>
    <col min="3433" max="3433" width="11.85546875" style="571" bestFit="1" customWidth="1"/>
    <col min="3434" max="3434" width="11.140625" style="571" bestFit="1" customWidth="1"/>
    <col min="3435" max="3435" width="9.5703125" style="571" bestFit="1" customWidth="1"/>
    <col min="3436" max="3436" width="10.85546875" style="571" bestFit="1" customWidth="1"/>
    <col min="3437" max="3437" width="8" style="571" bestFit="1" customWidth="1"/>
    <col min="3438" max="3438" width="6.140625" style="571" bestFit="1" customWidth="1"/>
    <col min="3439" max="3439" width="13" style="571" bestFit="1" customWidth="1"/>
    <col min="3440" max="3440" width="9.140625" style="571"/>
    <col min="3441" max="3441" width="8.85546875" style="571" bestFit="1" customWidth="1"/>
    <col min="3442" max="3442" width="12" style="571" bestFit="1" customWidth="1"/>
    <col min="3443" max="3443" width="9.85546875" style="571" bestFit="1" customWidth="1"/>
    <col min="3444" max="3444" width="11.85546875" style="571" bestFit="1" customWidth="1"/>
    <col min="3445" max="3445" width="11.140625" style="571" bestFit="1" customWidth="1"/>
    <col min="3446" max="3446" width="9.5703125" style="571" bestFit="1" customWidth="1"/>
    <col min="3447" max="3447" width="10.85546875" style="571" bestFit="1" customWidth="1"/>
    <col min="3448" max="3448" width="8" style="571" bestFit="1" customWidth="1"/>
    <col min="3449" max="3449" width="6.140625" style="571" bestFit="1" customWidth="1"/>
    <col min="3450" max="3450" width="13" style="571" bestFit="1" customWidth="1"/>
    <col min="3451" max="3451" width="9.140625" style="571"/>
    <col min="3452" max="3452" width="8.85546875" style="571" bestFit="1" customWidth="1"/>
    <col min="3453" max="3453" width="12" style="571" bestFit="1" customWidth="1"/>
    <col min="3454" max="3454" width="9.85546875" style="571" bestFit="1" customWidth="1"/>
    <col min="3455" max="3455" width="11.85546875" style="571" bestFit="1" customWidth="1"/>
    <col min="3456" max="3456" width="11.140625" style="571" bestFit="1" customWidth="1"/>
    <col min="3457" max="3457" width="9.5703125" style="571" bestFit="1" customWidth="1"/>
    <col min="3458" max="3458" width="10.85546875" style="571" bestFit="1" customWidth="1"/>
    <col min="3459" max="3459" width="8" style="571" bestFit="1" customWidth="1"/>
    <col min="3460" max="3460" width="6.140625" style="571" bestFit="1" customWidth="1"/>
    <col min="3461" max="3461" width="13" style="571" bestFit="1" customWidth="1"/>
    <col min="3462" max="3462" width="9.5703125" style="571" bestFit="1" customWidth="1"/>
    <col min="3463" max="3463" width="9.140625" style="571"/>
    <col min="3464" max="3464" width="9.42578125" style="571" bestFit="1" customWidth="1"/>
    <col min="3465" max="3465" width="12" style="571" bestFit="1" customWidth="1"/>
    <col min="3466" max="3466" width="9.85546875" style="571" bestFit="1" customWidth="1"/>
    <col min="3467" max="3467" width="11.85546875" style="571" bestFit="1" customWidth="1"/>
    <col min="3468" max="3468" width="11.140625" style="571" bestFit="1" customWidth="1"/>
    <col min="3469" max="3469" width="9.5703125" style="571" bestFit="1" customWidth="1"/>
    <col min="3470" max="3470" width="10.85546875" style="571" bestFit="1" customWidth="1"/>
    <col min="3471" max="3472" width="9.42578125" style="571" bestFit="1" customWidth="1"/>
    <col min="3473" max="3473" width="13" style="571" bestFit="1" customWidth="1"/>
    <col min="3474" max="3474" width="9.140625" style="571" customWidth="1"/>
    <col min="3475" max="3484" width="14.140625" style="571" bestFit="1" customWidth="1"/>
    <col min="3485" max="3485" width="9.140625" style="571"/>
    <col min="3486" max="3495" width="14.5703125" style="571" bestFit="1" customWidth="1"/>
    <col min="3496" max="3496" width="9.140625" style="571"/>
    <col min="3497" max="3506" width="13.5703125" style="571" bestFit="1" customWidth="1"/>
    <col min="3507" max="3507" width="9.140625" style="571"/>
    <col min="3508" max="3508" width="8.85546875" style="571" bestFit="1" customWidth="1"/>
    <col min="3509" max="3509" width="12" style="571" bestFit="1" customWidth="1"/>
    <col min="3510" max="3510" width="9.85546875" style="571" bestFit="1" customWidth="1"/>
    <col min="3511" max="3511" width="11.85546875" style="571" bestFit="1" customWidth="1"/>
    <col min="3512" max="3512" width="11.140625" style="571" bestFit="1" customWidth="1"/>
    <col min="3513" max="3513" width="9.5703125" style="571" bestFit="1" customWidth="1"/>
    <col min="3514" max="3514" width="10.85546875" style="571" bestFit="1" customWidth="1"/>
    <col min="3515" max="3516" width="8.42578125" style="571" bestFit="1" customWidth="1"/>
    <col min="3517" max="3517" width="13" style="571" bestFit="1" customWidth="1"/>
    <col min="3518" max="3518" width="9.140625" style="571"/>
    <col min="3519" max="3519" width="10" style="571" bestFit="1" customWidth="1"/>
    <col min="3520" max="3520" width="12" style="571" bestFit="1" customWidth="1"/>
    <col min="3521" max="3521" width="10" style="571" bestFit="1" customWidth="1"/>
    <col min="3522" max="3522" width="11.85546875" style="571" bestFit="1" customWidth="1"/>
    <col min="3523" max="3523" width="11.140625" style="571" bestFit="1" customWidth="1"/>
    <col min="3524" max="3524" width="10" style="571" bestFit="1" customWidth="1"/>
    <col min="3525" max="3525" width="10.85546875" style="571" bestFit="1" customWidth="1"/>
    <col min="3526" max="3527" width="10" style="571" bestFit="1" customWidth="1"/>
    <col min="3528" max="3528" width="13" style="571" bestFit="1" customWidth="1"/>
    <col min="3529" max="3529" width="9.140625" style="571"/>
    <col min="3530" max="3530" width="9.140625" style="571" bestFit="1" customWidth="1"/>
    <col min="3531" max="3531" width="12" style="571" bestFit="1" customWidth="1"/>
    <col min="3532" max="3532" width="10.140625" style="571" bestFit="1" customWidth="1"/>
    <col min="3533" max="3533" width="11.85546875" style="571" bestFit="1" customWidth="1"/>
    <col min="3534" max="3534" width="11.140625" style="571" bestFit="1" customWidth="1"/>
    <col min="3535" max="3535" width="10.140625" style="571" bestFit="1" customWidth="1"/>
    <col min="3536" max="3536" width="10.85546875" style="571" bestFit="1" customWidth="1"/>
    <col min="3537" max="3538" width="10.140625" style="571" bestFit="1" customWidth="1"/>
    <col min="3539" max="3539" width="13" style="571" bestFit="1" customWidth="1"/>
    <col min="3540" max="3541" width="9.140625" style="571"/>
    <col min="3542" max="3542" width="12" style="571" bestFit="1" customWidth="1"/>
    <col min="3543" max="3543" width="9.85546875" style="571" bestFit="1" customWidth="1"/>
    <col min="3544" max="3544" width="11.85546875" style="571" bestFit="1" customWidth="1"/>
    <col min="3545" max="3545" width="11.140625" style="571" bestFit="1" customWidth="1"/>
    <col min="3546" max="3546" width="9.5703125" style="571" bestFit="1" customWidth="1"/>
    <col min="3547" max="3547" width="10.85546875" style="571" bestFit="1" customWidth="1"/>
    <col min="3548" max="3549" width="9.140625" style="571"/>
    <col min="3550" max="3550" width="13" style="571" bestFit="1" customWidth="1"/>
    <col min="3551" max="3551" width="9.140625" style="571"/>
    <col min="3552" max="3552" width="9.85546875" style="571" bestFit="1" customWidth="1"/>
    <col min="3553" max="3553" width="12" style="571" bestFit="1" customWidth="1"/>
    <col min="3554" max="3554" width="9.85546875" style="571" bestFit="1" customWidth="1"/>
    <col min="3555" max="3555" width="11.85546875" style="571" bestFit="1" customWidth="1"/>
    <col min="3556" max="3556" width="11.140625" style="571" bestFit="1" customWidth="1"/>
    <col min="3557" max="3557" width="9.85546875" style="571" bestFit="1" customWidth="1"/>
    <col min="3558" max="3558" width="10.85546875" style="571" bestFit="1" customWidth="1"/>
    <col min="3559" max="3560" width="9.85546875" style="571" bestFit="1" customWidth="1"/>
    <col min="3561" max="3561" width="13" style="571" bestFit="1" customWidth="1"/>
    <col min="3562" max="3562" width="9.140625" style="571"/>
    <col min="3563" max="3563" width="9.140625" style="571" bestFit="1" customWidth="1"/>
    <col min="3564" max="3564" width="12" style="571" bestFit="1" customWidth="1"/>
    <col min="3565" max="3565" width="9.85546875" style="571" bestFit="1" customWidth="1"/>
    <col min="3566" max="3566" width="11.85546875" style="571" bestFit="1" customWidth="1"/>
    <col min="3567" max="3567" width="11.140625" style="571" bestFit="1" customWidth="1"/>
    <col min="3568" max="3568" width="9.5703125" style="571" bestFit="1" customWidth="1"/>
    <col min="3569" max="3569" width="10.85546875" style="571" bestFit="1" customWidth="1"/>
    <col min="3570" max="3571" width="9.140625" style="571" bestFit="1" customWidth="1"/>
    <col min="3572" max="3572" width="13" style="571" bestFit="1" customWidth="1"/>
    <col min="3573" max="3573" width="9.140625" style="571"/>
    <col min="3574" max="3574" width="13.7109375" style="571" bestFit="1" customWidth="1"/>
    <col min="3575" max="3575" width="12" style="571" bestFit="1" customWidth="1"/>
    <col min="3576" max="3576" width="9.85546875" style="571" bestFit="1" customWidth="1"/>
    <col min="3577" max="3577" width="11.85546875" style="571" bestFit="1" customWidth="1"/>
    <col min="3578" max="3578" width="11.140625" style="571" bestFit="1" customWidth="1"/>
    <col min="3579" max="3579" width="9.85546875" style="571" bestFit="1" customWidth="1"/>
    <col min="3580" max="3580" width="10.85546875" style="571" bestFit="1" customWidth="1"/>
    <col min="3581" max="3582" width="9.85546875" style="571" bestFit="1" customWidth="1"/>
    <col min="3583" max="3583" width="13.7109375" style="571" bestFit="1" customWidth="1"/>
    <col min="3584" max="3584" width="9.140625" style="571"/>
    <col min="3585" max="3585" width="13.140625" style="571" bestFit="1" customWidth="1"/>
    <col min="3586" max="3586" width="12" style="571" bestFit="1" customWidth="1"/>
    <col min="3587" max="3587" width="10" style="571" bestFit="1" customWidth="1"/>
    <col min="3588" max="3588" width="11.85546875" style="571" bestFit="1" customWidth="1"/>
    <col min="3589" max="3589" width="11.140625" style="571" bestFit="1" customWidth="1"/>
    <col min="3590" max="3590" width="10" style="571" bestFit="1" customWidth="1"/>
    <col min="3591" max="3591" width="10.85546875" style="571" bestFit="1" customWidth="1"/>
    <col min="3592" max="3593" width="10" style="571" bestFit="1" customWidth="1"/>
    <col min="3594" max="3594" width="13" style="571" bestFit="1" customWidth="1"/>
    <col min="3595" max="3595" width="9.140625" style="571"/>
    <col min="3596" max="3596" width="12.7109375" style="571" bestFit="1" customWidth="1"/>
    <col min="3597" max="3597" width="12" style="571" bestFit="1" customWidth="1"/>
    <col min="3598" max="3598" width="9.85546875" style="571" bestFit="1" customWidth="1"/>
    <col min="3599" max="3599" width="11.85546875" style="571" bestFit="1" customWidth="1"/>
    <col min="3600" max="3600" width="11.140625" style="571" bestFit="1" customWidth="1"/>
    <col min="3601" max="3601" width="9.5703125" style="571" bestFit="1" customWidth="1"/>
    <col min="3602" max="3602" width="10.85546875" style="571" bestFit="1" customWidth="1"/>
    <col min="3603" max="3604" width="9.5703125" style="571" bestFit="1" customWidth="1"/>
    <col min="3605" max="3605" width="13" style="571" bestFit="1" customWidth="1"/>
    <col min="3606" max="3606" width="9.140625" style="571"/>
    <col min="3607" max="3607" width="12.5703125" style="571" bestFit="1" customWidth="1"/>
    <col min="3608" max="3608" width="12" style="571" bestFit="1" customWidth="1"/>
    <col min="3609" max="3609" width="10.140625" style="571" bestFit="1" customWidth="1"/>
    <col min="3610" max="3610" width="11.85546875" style="571" bestFit="1" customWidth="1"/>
    <col min="3611" max="3611" width="11.140625" style="571" bestFit="1" customWidth="1"/>
    <col min="3612" max="3612" width="10.140625" style="571" bestFit="1" customWidth="1"/>
    <col min="3613" max="3613" width="10.85546875" style="571" bestFit="1" customWidth="1"/>
    <col min="3614" max="3615" width="10.140625" style="571" bestFit="1" customWidth="1"/>
    <col min="3616" max="3616" width="13" style="571" bestFit="1" customWidth="1"/>
    <col min="3617" max="3618" width="9.140625" style="571"/>
    <col min="3619" max="3619" width="12" style="571" bestFit="1" customWidth="1"/>
    <col min="3620" max="3620" width="9.85546875" style="571" bestFit="1" customWidth="1"/>
    <col min="3621" max="3621" width="11.85546875" style="571" bestFit="1" customWidth="1"/>
    <col min="3622" max="3622" width="11.140625" style="571" bestFit="1" customWidth="1"/>
    <col min="3623" max="3623" width="9.5703125" style="571" bestFit="1" customWidth="1"/>
    <col min="3624" max="3624" width="10.85546875" style="571" bestFit="1" customWidth="1"/>
    <col min="3625" max="3626" width="9.140625" style="571"/>
    <col min="3627" max="3627" width="13" style="571" bestFit="1" customWidth="1"/>
    <col min="3628" max="3628" width="9.140625" style="571"/>
    <col min="3629" max="3629" width="9.85546875" style="571" bestFit="1" customWidth="1"/>
    <col min="3630" max="3630" width="12" style="571" bestFit="1" customWidth="1"/>
    <col min="3631" max="3631" width="9.85546875" style="571" bestFit="1" customWidth="1"/>
    <col min="3632" max="3632" width="11.85546875" style="571" bestFit="1" customWidth="1"/>
    <col min="3633" max="3633" width="11.140625" style="571" bestFit="1" customWidth="1"/>
    <col min="3634" max="3634" width="9.85546875" style="571" bestFit="1" customWidth="1"/>
    <col min="3635" max="3635" width="10.85546875" style="571" bestFit="1" customWidth="1"/>
    <col min="3636" max="3637" width="9.85546875" style="571" bestFit="1" customWidth="1"/>
    <col min="3638" max="3638" width="13" style="571" bestFit="1" customWidth="1"/>
    <col min="3639" max="3639" width="9.140625" style="571"/>
    <col min="3640" max="3640" width="9.140625" style="571" bestFit="1" customWidth="1"/>
    <col min="3641" max="3641" width="12" style="571" bestFit="1" customWidth="1"/>
    <col min="3642" max="3642" width="9.85546875" style="571" bestFit="1" customWidth="1"/>
    <col min="3643" max="3643" width="11.85546875" style="571" bestFit="1" customWidth="1"/>
    <col min="3644" max="3644" width="11.140625" style="571" bestFit="1" customWidth="1"/>
    <col min="3645" max="3645" width="9.5703125" style="571" bestFit="1" customWidth="1"/>
    <col min="3646" max="3646" width="10.85546875" style="571" bestFit="1" customWidth="1"/>
    <col min="3647" max="3648" width="9.140625" style="571" bestFit="1" customWidth="1"/>
    <col min="3649" max="3649" width="13" style="571" bestFit="1" customWidth="1"/>
    <col min="3650" max="3650" width="9.140625" style="571"/>
    <col min="3651" max="3651" width="9.85546875" style="571" bestFit="1" customWidth="1"/>
    <col min="3652" max="3652" width="12" style="571" bestFit="1" customWidth="1"/>
    <col min="3653" max="3653" width="9.85546875" style="571" bestFit="1" customWidth="1"/>
    <col min="3654" max="3654" width="11.85546875" style="571" bestFit="1" customWidth="1"/>
    <col min="3655" max="3655" width="11.140625" style="571" bestFit="1" customWidth="1"/>
    <col min="3656" max="3656" width="9.85546875" style="571" bestFit="1" customWidth="1"/>
    <col min="3657" max="3657" width="10.85546875" style="571" bestFit="1" customWidth="1"/>
    <col min="3658" max="3659" width="9.85546875" style="571" bestFit="1" customWidth="1"/>
    <col min="3660" max="3660" width="13.7109375" style="571" bestFit="1" customWidth="1"/>
    <col min="3661" max="3661" width="10.140625" style="571" bestFit="1" customWidth="1"/>
    <col min="3662" max="3662" width="9.140625" style="571"/>
    <col min="3663" max="3663" width="8.85546875" style="571" bestFit="1" customWidth="1"/>
    <col min="3664" max="3664" width="12.42578125" style="571" bestFit="1" customWidth="1"/>
    <col min="3665" max="3665" width="9.85546875" style="571" bestFit="1" customWidth="1"/>
    <col min="3666" max="3666" width="11.85546875" style="571" bestFit="1" customWidth="1"/>
    <col min="3667" max="3667" width="11.140625" style="571" bestFit="1" customWidth="1"/>
    <col min="3668" max="3668" width="9.5703125" style="571" bestFit="1" customWidth="1"/>
    <col min="3669" max="3669" width="10.85546875" style="571" bestFit="1" customWidth="1"/>
    <col min="3670" max="3670" width="8" style="571" bestFit="1" customWidth="1"/>
    <col min="3671" max="3671" width="6.5703125" style="571" bestFit="1" customWidth="1"/>
    <col min="3672" max="3672" width="13" style="571" bestFit="1" customWidth="1"/>
    <col min="3673" max="3673" width="9.140625" style="571"/>
    <col min="3674" max="3674" width="8.85546875" style="571" bestFit="1" customWidth="1"/>
    <col min="3675" max="3675" width="12.42578125" style="571" bestFit="1" customWidth="1"/>
    <col min="3676" max="3676" width="9.85546875" style="571" bestFit="1" customWidth="1"/>
    <col min="3677" max="3677" width="11.85546875" style="571" bestFit="1" customWidth="1"/>
    <col min="3678" max="3678" width="11.140625" style="571" bestFit="1" customWidth="1"/>
    <col min="3679" max="3679" width="9.5703125" style="571" bestFit="1" customWidth="1"/>
    <col min="3680" max="3680" width="10.85546875" style="571" bestFit="1" customWidth="1"/>
    <col min="3681" max="3681" width="8" style="571" bestFit="1" customWidth="1"/>
    <col min="3682" max="3682" width="6.5703125" style="571" bestFit="1" customWidth="1"/>
    <col min="3683" max="3683" width="13" style="571" bestFit="1" customWidth="1"/>
    <col min="3684" max="3684" width="9.140625" style="571"/>
    <col min="3685" max="3685" width="8.85546875" style="571" bestFit="1" customWidth="1"/>
    <col min="3686" max="3686" width="12.42578125" style="571" bestFit="1" customWidth="1"/>
    <col min="3687" max="3687" width="9.85546875" style="571" bestFit="1" customWidth="1"/>
    <col min="3688" max="3688" width="11.85546875" style="571" bestFit="1" customWidth="1"/>
    <col min="3689" max="3689" width="11.140625" style="571" bestFit="1" customWidth="1"/>
    <col min="3690" max="3690" width="9.5703125" style="571" bestFit="1" customWidth="1"/>
    <col min="3691" max="3691" width="10.85546875" style="571" bestFit="1" customWidth="1"/>
    <col min="3692" max="3692" width="8" style="571" bestFit="1" customWidth="1"/>
    <col min="3693" max="3693" width="6.5703125" style="571" bestFit="1" customWidth="1"/>
    <col min="3694" max="3694" width="13" style="571" bestFit="1" customWidth="1"/>
    <col min="3695" max="3695" width="9.140625" style="571"/>
    <col min="3696" max="3696" width="8.85546875" style="571" bestFit="1" customWidth="1"/>
    <col min="3697" max="3697" width="12.42578125" style="571" bestFit="1" customWidth="1"/>
    <col min="3698" max="3698" width="9.85546875" style="571" bestFit="1" customWidth="1"/>
    <col min="3699" max="3699" width="11.85546875" style="571" bestFit="1" customWidth="1"/>
    <col min="3700" max="3700" width="11.140625" style="571" bestFit="1" customWidth="1"/>
    <col min="3701" max="3701" width="9.5703125" style="571" bestFit="1" customWidth="1"/>
    <col min="3702" max="3702" width="10.85546875" style="571" bestFit="1" customWidth="1"/>
    <col min="3703" max="3703" width="8" style="571" bestFit="1" customWidth="1"/>
    <col min="3704" max="3704" width="6.5703125" style="571" bestFit="1" customWidth="1"/>
    <col min="3705" max="3705" width="13" style="571" bestFit="1" customWidth="1"/>
    <col min="3706" max="3706" width="9.140625" style="571"/>
    <col min="3707" max="3707" width="8.85546875" style="571" bestFit="1" customWidth="1"/>
    <col min="3708" max="3708" width="12.42578125" style="571" bestFit="1" customWidth="1"/>
    <col min="3709" max="3709" width="9.85546875" style="571" bestFit="1" customWidth="1"/>
    <col min="3710" max="3710" width="11.85546875" style="571" bestFit="1" customWidth="1"/>
    <col min="3711" max="3711" width="11.140625" style="571" bestFit="1" customWidth="1"/>
    <col min="3712" max="3712" width="9.5703125" style="571" bestFit="1" customWidth="1"/>
    <col min="3713" max="3713" width="10.85546875" style="571" bestFit="1" customWidth="1"/>
    <col min="3714" max="3714" width="8" style="571" bestFit="1" customWidth="1"/>
    <col min="3715" max="3715" width="6.5703125" style="571" bestFit="1" customWidth="1"/>
    <col min="3716" max="3716" width="13" style="571" bestFit="1" customWidth="1"/>
    <col min="3717" max="3717" width="9.140625" style="571"/>
    <col min="3718" max="3718" width="8.85546875" style="571" bestFit="1" customWidth="1"/>
    <col min="3719" max="3719" width="12.42578125" style="571" bestFit="1" customWidth="1"/>
    <col min="3720" max="3720" width="9.85546875" style="571" bestFit="1" customWidth="1"/>
    <col min="3721" max="3721" width="11.85546875" style="571" bestFit="1" customWidth="1"/>
    <col min="3722" max="3722" width="11.140625" style="571" bestFit="1" customWidth="1"/>
    <col min="3723" max="3723" width="9.5703125" style="571" bestFit="1" customWidth="1"/>
    <col min="3724" max="3724" width="10.85546875" style="571" bestFit="1" customWidth="1"/>
    <col min="3725" max="3725" width="8" style="571" bestFit="1" customWidth="1"/>
    <col min="3726" max="3726" width="6.5703125" style="571" bestFit="1" customWidth="1"/>
    <col min="3727" max="3727" width="13" style="571" bestFit="1" customWidth="1"/>
    <col min="3728" max="3728" width="9.140625" style="571"/>
    <col min="3729" max="3729" width="8.85546875" style="571" bestFit="1" customWidth="1"/>
    <col min="3730" max="3730" width="14.140625" style="571" bestFit="1" customWidth="1"/>
    <col min="3731" max="3731" width="9.85546875" style="571" bestFit="1" customWidth="1"/>
    <col min="3732" max="3732" width="11.85546875" style="571" bestFit="1" customWidth="1"/>
    <col min="3733" max="3733" width="11.140625" style="571" bestFit="1" customWidth="1"/>
    <col min="3734" max="3734" width="9.5703125" style="571" bestFit="1" customWidth="1"/>
    <col min="3735" max="3735" width="10.85546875" style="571" bestFit="1" customWidth="1"/>
    <col min="3736" max="3736" width="8" style="571" bestFit="1" customWidth="1"/>
    <col min="3737" max="3737" width="6.5703125" style="571" bestFit="1" customWidth="1"/>
    <col min="3738" max="3738" width="13" style="571" bestFit="1" customWidth="1"/>
    <col min="3739" max="3739" width="9.140625" style="571"/>
    <col min="3740" max="3740" width="8.85546875" style="571" bestFit="1" customWidth="1"/>
    <col min="3741" max="3741" width="12.42578125" style="571" bestFit="1" customWidth="1"/>
    <col min="3742" max="3742" width="9.85546875" style="571" bestFit="1" customWidth="1"/>
    <col min="3743" max="3743" width="11.85546875" style="571" bestFit="1" customWidth="1"/>
    <col min="3744" max="3744" width="11.140625" style="571" bestFit="1" customWidth="1"/>
    <col min="3745" max="3745" width="9.5703125" style="571" bestFit="1" customWidth="1"/>
    <col min="3746" max="3746" width="10.85546875" style="571" bestFit="1" customWidth="1"/>
    <col min="3747" max="3747" width="8" style="571" bestFit="1" customWidth="1"/>
    <col min="3748" max="3748" width="6.5703125" style="571" bestFit="1" customWidth="1"/>
    <col min="3749" max="3749" width="13" style="571" bestFit="1" customWidth="1"/>
    <col min="3750" max="3750" width="9.140625" style="571"/>
    <col min="3751" max="3751" width="8.85546875" style="571" bestFit="1" customWidth="1"/>
    <col min="3752" max="3752" width="12.42578125" style="571" bestFit="1" customWidth="1"/>
    <col min="3753" max="3753" width="9.85546875" style="571" bestFit="1" customWidth="1"/>
    <col min="3754" max="3754" width="11.85546875" style="571" bestFit="1" customWidth="1"/>
    <col min="3755" max="3755" width="11.140625" style="571" bestFit="1" customWidth="1"/>
    <col min="3756" max="3756" width="9.5703125" style="571" bestFit="1" customWidth="1"/>
    <col min="3757" max="3757" width="10.85546875" style="571" bestFit="1" customWidth="1"/>
    <col min="3758" max="3758" width="8" style="571" bestFit="1" customWidth="1"/>
    <col min="3759" max="3759" width="6.5703125" style="571" bestFit="1" customWidth="1"/>
    <col min="3760" max="3760" width="13" style="571" bestFit="1" customWidth="1"/>
    <col min="3761" max="3761" width="9.140625" style="571"/>
    <col min="3762" max="3762" width="8.85546875" style="571" bestFit="1" customWidth="1"/>
    <col min="3763" max="3763" width="12.42578125" style="571" bestFit="1" customWidth="1"/>
    <col min="3764" max="3764" width="9.85546875" style="571" bestFit="1" customWidth="1"/>
    <col min="3765" max="3765" width="11.85546875" style="571" bestFit="1" customWidth="1"/>
    <col min="3766" max="3766" width="11.140625" style="571" bestFit="1" customWidth="1"/>
    <col min="3767" max="3767" width="9.5703125" style="571" bestFit="1" customWidth="1"/>
    <col min="3768" max="3768" width="10.85546875" style="571" bestFit="1" customWidth="1"/>
    <col min="3769" max="3769" width="8" style="571" bestFit="1" customWidth="1"/>
    <col min="3770" max="3770" width="6.5703125" style="571" bestFit="1" customWidth="1"/>
    <col min="3771" max="3771" width="13" style="571" bestFit="1" customWidth="1"/>
    <col min="3772" max="3772" width="9.140625" style="571"/>
    <col min="3773" max="3773" width="8.85546875" style="571" bestFit="1" customWidth="1"/>
    <col min="3774" max="3774" width="12.42578125" style="571" bestFit="1" customWidth="1"/>
    <col min="3775" max="3775" width="9.85546875" style="571" bestFit="1" customWidth="1"/>
    <col min="3776" max="3776" width="11.85546875" style="571" bestFit="1" customWidth="1"/>
    <col min="3777" max="3777" width="11.140625" style="571" bestFit="1" customWidth="1"/>
    <col min="3778" max="3778" width="9.5703125" style="571" bestFit="1" customWidth="1"/>
    <col min="3779" max="3779" width="10.85546875" style="571" bestFit="1" customWidth="1"/>
    <col min="3780" max="3780" width="8" style="571" bestFit="1" customWidth="1"/>
    <col min="3781" max="3781" width="6.5703125" style="571" bestFit="1" customWidth="1"/>
    <col min="3782" max="3782" width="13" style="571" bestFit="1" customWidth="1"/>
    <col min="3783" max="3783" width="9.140625" style="571"/>
    <col min="3784" max="3784" width="8.85546875" style="571" bestFit="1" customWidth="1"/>
    <col min="3785" max="3785" width="14.140625" style="571" bestFit="1" customWidth="1"/>
    <col min="3786" max="3786" width="9.85546875" style="571" bestFit="1" customWidth="1"/>
    <col min="3787" max="3787" width="11.85546875" style="571" bestFit="1" customWidth="1"/>
    <col min="3788" max="3788" width="11.140625" style="571" bestFit="1" customWidth="1"/>
    <col min="3789" max="3789" width="9.5703125" style="571" bestFit="1" customWidth="1"/>
    <col min="3790" max="3790" width="10.85546875" style="571" bestFit="1" customWidth="1"/>
    <col min="3791" max="3791" width="8" style="571" bestFit="1" customWidth="1"/>
    <col min="3792" max="3792" width="6.5703125" style="571" bestFit="1" customWidth="1"/>
    <col min="3793" max="3793" width="13" style="571" bestFit="1" customWidth="1"/>
    <col min="3794" max="3794" width="9.140625" style="571"/>
    <col min="3795" max="3795" width="8.85546875" style="571" bestFit="1" customWidth="1"/>
    <col min="3796" max="3796" width="12.42578125" style="571" bestFit="1" customWidth="1"/>
    <col min="3797" max="3797" width="9.85546875" style="571" bestFit="1" customWidth="1"/>
    <col min="3798" max="3798" width="11.85546875" style="571" bestFit="1" customWidth="1"/>
    <col min="3799" max="3799" width="11.140625" style="571" bestFit="1" customWidth="1"/>
    <col min="3800" max="3800" width="9.5703125" style="571" bestFit="1" customWidth="1"/>
    <col min="3801" max="3801" width="10.85546875" style="571" bestFit="1" customWidth="1"/>
    <col min="3802" max="3802" width="8" style="571" bestFit="1" customWidth="1"/>
    <col min="3803" max="3803" width="6.5703125" style="571" bestFit="1" customWidth="1"/>
    <col min="3804" max="3804" width="13" style="571" bestFit="1" customWidth="1"/>
    <col min="3805" max="3805" width="9.140625" style="571"/>
    <col min="3806" max="3806" width="8.85546875" style="571" bestFit="1" customWidth="1"/>
    <col min="3807" max="3807" width="12.42578125" style="571" bestFit="1" customWidth="1"/>
    <col min="3808" max="3808" width="9.85546875" style="571" bestFit="1" customWidth="1"/>
    <col min="3809" max="3809" width="11.85546875" style="571" bestFit="1" customWidth="1"/>
    <col min="3810" max="3810" width="11.140625" style="571" bestFit="1" customWidth="1"/>
    <col min="3811" max="3811" width="9.5703125" style="571" bestFit="1" customWidth="1"/>
    <col min="3812" max="3812" width="10.85546875" style="571" bestFit="1" customWidth="1"/>
    <col min="3813" max="3813" width="8" style="571" bestFit="1" customWidth="1"/>
    <col min="3814" max="3814" width="6.5703125" style="571" bestFit="1" customWidth="1"/>
    <col min="3815" max="3815" width="13" style="571" bestFit="1" customWidth="1"/>
    <col min="3816" max="3816" width="12.42578125" style="571" bestFit="1" customWidth="1"/>
    <col min="3817" max="3817" width="9.140625" style="571"/>
    <col min="3818" max="3818" width="8.85546875" style="571" bestFit="1" customWidth="1"/>
    <col min="3819" max="3819" width="12" style="571" bestFit="1" customWidth="1"/>
    <col min="3820" max="3820" width="9.85546875" style="571" bestFit="1" customWidth="1"/>
    <col min="3821" max="3821" width="11.85546875" style="571" bestFit="1" customWidth="1"/>
    <col min="3822" max="3822" width="11.140625" style="571" bestFit="1" customWidth="1"/>
    <col min="3823" max="3823" width="9.5703125" style="571" bestFit="1" customWidth="1"/>
    <col min="3824" max="3824" width="10.85546875" style="571" bestFit="1" customWidth="1"/>
    <col min="3825" max="3825" width="8" style="571" bestFit="1" customWidth="1"/>
    <col min="3826" max="3826" width="6.5703125" style="571" bestFit="1" customWidth="1"/>
    <col min="3827" max="3827" width="13" style="571" bestFit="1" customWidth="1"/>
    <col min="3828" max="3828" width="9.140625" style="571"/>
    <col min="3829" max="3829" width="8.85546875" style="571" bestFit="1" customWidth="1"/>
    <col min="3830" max="3830" width="12" style="571" bestFit="1" customWidth="1"/>
    <col min="3831" max="3831" width="9.85546875" style="571" bestFit="1" customWidth="1"/>
    <col min="3832" max="3832" width="11.85546875" style="571" bestFit="1" customWidth="1"/>
    <col min="3833" max="3833" width="11.140625" style="571" bestFit="1" customWidth="1"/>
    <col min="3834" max="3834" width="9.5703125" style="571" bestFit="1" customWidth="1"/>
    <col min="3835" max="3835" width="10.85546875" style="571" bestFit="1" customWidth="1"/>
    <col min="3836" max="3836" width="8" style="571" bestFit="1" customWidth="1"/>
    <col min="3837" max="3837" width="6.5703125" style="571" bestFit="1" customWidth="1"/>
    <col min="3838" max="3838" width="13" style="571" bestFit="1" customWidth="1"/>
    <col min="3839" max="3839" width="9.140625" style="571"/>
    <col min="3840" max="3840" width="8.85546875" style="571" bestFit="1" customWidth="1"/>
    <col min="3841" max="3841" width="12" style="571" bestFit="1" customWidth="1"/>
    <col min="3842" max="3842" width="9.85546875" style="571" bestFit="1" customWidth="1"/>
    <col min="3843" max="3843" width="11.85546875" style="571" bestFit="1" customWidth="1"/>
    <col min="3844" max="3844" width="11.140625" style="571" bestFit="1" customWidth="1"/>
    <col min="3845" max="3845" width="9.5703125" style="571" bestFit="1" customWidth="1"/>
    <col min="3846" max="3846" width="10.85546875" style="571" bestFit="1" customWidth="1"/>
    <col min="3847" max="3847" width="8" style="571" bestFit="1" customWidth="1"/>
    <col min="3848" max="3848" width="6.5703125" style="571" bestFit="1" customWidth="1"/>
    <col min="3849" max="3849" width="13" style="571" bestFit="1" customWidth="1"/>
    <col min="3850" max="3850" width="9.140625" style="571"/>
    <col min="3851" max="3851" width="8.85546875" style="571" bestFit="1" customWidth="1"/>
    <col min="3852" max="3852" width="12" style="571" bestFit="1" customWidth="1"/>
    <col min="3853" max="3853" width="9.85546875" style="571" bestFit="1" customWidth="1"/>
    <col min="3854" max="3854" width="11.85546875" style="571" bestFit="1" customWidth="1"/>
    <col min="3855" max="3855" width="11.140625" style="571" bestFit="1" customWidth="1"/>
    <col min="3856" max="3856" width="9.5703125" style="571" bestFit="1" customWidth="1"/>
    <col min="3857" max="3857" width="10.85546875" style="571" bestFit="1" customWidth="1"/>
    <col min="3858" max="3858" width="8" style="571" bestFit="1" customWidth="1"/>
    <col min="3859" max="3859" width="6.5703125" style="571" bestFit="1" customWidth="1"/>
    <col min="3860" max="3860" width="13" style="571" bestFit="1" customWidth="1"/>
    <col min="3861" max="3861" width="9.140625" style="571"/>
    <col min="3862" max="3862" width="8.85546875" style="571" bestFit="1" customWidth="1"/>
    <col min="3863" max="3863" width="12" style="571" bestFit="1" customWidth="1"/>
    <col min="3864" max="3864" width="9.85546875" style="571" bestFit="1" customWidth="1"/>
    <col min="3865" max="3865" width="11.85546875" style="571" bestFit="1" customWidth="1"/>
    <col min="3866" max="3866" width="11.140625" style="571" bestFit="1" customWidth="1"/>
    <col min="3867" max="3867" width="9.5703125" style="571" bestFit="1" customWidth="1"/>
    <col min="3868" max="3868" width="10.85546875" style="571" bestFit="1" customWidth="1"/>
    <col min="3869" max="3869" width="8" style="571" bestFit="1" customWidth="1"/>
    <col min="3870" max="3870" width="6.5703125" style="571" bestFit="1" customWidth="1"/>
    <col min="3871" max="3871" width="13" style="571" bestFit="1" customWidth="1"/>
    <col min="3872" max="3872" width="9.140625" style="571"/>
    <col min="3873" max="3873" width="8.85546875" style="571" bestFit="1" customWidth="1"/>
    <col min="3874" max="3874" width="12" style="571" bestFit="1" customWidth="1"/>
    <col min="3875" max="3875" width="9.85546875" style="571" bestFit="1" customWidth="1"/>
    <col min="3876" max="3876" width="11.85546875" style="571" bestFit="1" customWidth="1"/>
    <col min="3877" max="3877" width="11.140625" style="571" bestFit="1" customWidth="1"/>
    <col min="3878" max="3878" width="9.5703125" style="571" bestFit="1" customWidth="1"/>
    <col min="3879" max="3879" width="10.85546875" style="571" bestFit="1" customWidth="1"/>
    <col min="3880" max="3880" width="8" style="571" bestFit="1" customWidth="1"/>
    <col min="3881" max="3881" width="6.5703125" style="571" bestFit="1" customWidth="1"/>
    <col min="3882" max="3882" width="13" style="571" bestFit="1" customWidth="1"/>
    <col min="3883" max="3883" width="7" style="571" bestFit="1" customWidth="1"/>
    <col min="3884" max="3884" width="9.140625" style="571"/>
    <col min="3885" max="3885" width="15.140625" style="571" bestFit="1" customWidth="1"/>
    <col min="3886" max="3886" width="9.140625" style="571"/>
    <col min="3887" max="3887" width="10.140625" style="571" bestFit="1" customWidth="1"/>
    <col min="3888" max="3888" width="9.140625" style="571"/>
    <col min="3889" max="3889" width="10.140625" style="571" bestFit="1" customWidth="1"/>
    <col min="3890" max="3890" width="9.140625" style="571"/>
    <col min="3891" max="3891" width="17.85546875" style="571" bestFit="1" customWidth="1"/>
    <col min="3892" max="3892" width="9.140625" style="571"/>
    <col min="3893" max="3893" width="17.42578125" style="571" bestFit="1" customWidth="1"/>
    <col min="3894" max="3894" width="9.140625" style="571"/>
    <col min="3895" max="3895" width="10.85546875" style="571" bestFit="1" customWidth="1"/>
    <col min="3896" max="3896" width="9.140625" style="571"/>
    <col min="3897" max="3897" width="10" style="571" bestFit="1" customWidth="1"/>
    <col min="3898" max="3898" width="13.5703125" style="571" bestFit="1" customWidth="1"/>
    <col min="3899" max="3899" width="10" style="571" bestFit="1" customWidth="1"/>
    <col min="3900" max="3900" width="11.85546875" style="571" bestFit="1" customWidth="1"/>
    <col min="3901" max="3901" width="11.140625" style="571" bestFit="1" customWidth="1"/>
    <col min="3902" max="3902" width="10" style="571" bestFit="1" customWidth="1"/>
    <col min="3903" max="3903" width="10.85546875" style="571" bestFit="1" customWidth="1"/>
    <col min="3904" max="3905" width="10" style="571" bestFit="1" customWidth="1"/>
    <col min="3906" max="3906" width="13" style="571" bestFit="1" customWidth="1"/>
    <col min="3907" max="3907" width="9.140625" style="571"/>
    <col min="3908" max="3908" width="10" style="571" bestFit="1" customWidth="1"/>
    <col min="3909" max="3909" width="13.5703125" style="571" bestFit="1" customWidth="1"/>
    <col min="3910" max="3910" width="10" style="571" bestFit="1" customWidth="1"/>
    <col min="3911" max="3911" width="11.85546875" style="571" bestFit="1" customWidth="1"/>
    <col min="3912" max="3912" width="11.140625" style="571" bestFit="1" customWidth="1"/>
    <col min="3913" max="3913" width="10" style="571" bestFit="1" customWidth="1"/>
    <col min="3914" max="3914" width="10.85546875" style="571" bestFit="1" customWidth="1"/>
    <col min="3915" max="3916" width="10" style="571" bestFit="1" customWidth="1"/>
    <col min="3917" max="3917" width="13" style="571" bestFit="1" customWidth="1"/>
    <col min="3918" max="3918" width="9.140625" style="571"/>
    <col min="3919" max="3919" width="10" style="571" bestFit="1" customWidth="1"/>
    <col min="3920" max="3920" width="13.5703125" style="571" bestFit="1" customWidth="1"/>
    <col min="3921" max="3921" width="10" style="571" bestFit="1" customWidth="1"/>
    <col min="3922" max="3922" width="11.85546875" style="571" bestFit="1" customWidth="1"/>
    <col min="3923" max="3923" width="11.140625" style="571" bestFit="1" customWidth="1"/>
    <col min="3924" max="3924" width="10" style="571" bestFit="1" customWidth="1"/>
    <col min="3925" max="3925" width="10.85546875" style="571" bestFit="1" customWidth="1"/>
    <col min="3926" max="3927" width="10" style="571" bestFit="1" customWidth="1"/>
    <col min="3928" max="3928" width="13" style="571" bestFit="1" customWidth="1"/>
    <col min="3929" max="3929" width="9.140625" style="571"/>
    <col min="3930" max="3930" width="10" style="571" bestFit="1" customWidth="1"/>
    <col min="3931" max="3931" width="13.5703125" style="571" bestFit="1" customWidth="1"/>
    <col min="3932" max="3932" width="10" style="571" bestFit="1" customWidth="1"/>
    <col min="3933" max="3933" width="11.85546875" style="571" bestFit="1" customWidth="1"/>
    <col min="3934" max="3934" width="11.140625" style="571" bestFit="1" customWidth="1"/>
    <col min="3935" max="3935" width="10" style="571" bestFit="1" customWidth="1"/>
    <col min="3936" max="3936" width="10.85546875" style="571" bestFit="1" customWidth="1"/>
    <col min="3937" max="3938" width="10" style="571" bestFit="1" customWidth="1"/>
    <col min="3939" max="3939" width="13" style="571" bestFit="1" customWidth="1"/>
    <col min="3940" max="3940" width="9.140625" style="571"/>
    <col min="3941" max="3941" width="10" style="571" bestFit="1" customWidth="1"/>
    <col min="3942" max="3942" width="13.5703125" style="571" bestFit="1" customWidth="1"/>
    <col min="3943" max="3943" width="10" style="571" bestFit="1" customWidth="1"/>
    <col min="3944" max="3944" width="11.85546875" style="571" bestFit="1" customWidth="1"/>
    <col min="3945" max="3945" width="11.140625" style="571" bestFit="1" customWidth="1"/>
    <col min="3946" max="3946" width="10" style="571" bestFit="1" customWidth="1"/>
    <col min="3947" max="3947" width="10.85546875" style="571" bestFit="1" customWidth="1"/>
    <col min="3948" max="3949" width="10" style="571" bestFit="1" customWidth="1"/>
    <col min="3950" max="3950" width="13" style="571" bestFit="1" customWidth="1"/>
    <col min="3951" max="3951" width="9.140625" style="571"/>
    <col min="3952" max="3952" width="10" style="571" bestFit="1" customWidth="1"/>
    <col min="3953" max="3953" width="13.5703125" style="571" bestFit="1" customWidth="1"/>
    <col min="3954" max="3954" width="10" style="571" bestFit="1" customWidth="1"/>
    <col min="3955" max="3955" width="11.85546875" style="571" bestFit="1" customWidth="1"/>
    <col min="3956" max="3956" width="11.140625" style="571" bestFit="1" customWidth="1"/>
    <col min="3957" max="3957" width="10" style="571" bestFit="1" customWidth="1"/>
    <col min="3958" max="3958" width="10.85546875" style="571" bestFit="1" customWidth="1"/>
    <col min="3959" max="3960" width="10" style="571" bestFit="1" customWidth="1"/>
    <col min="3961" max="3961" width="13" style="571" bestFit="1" customWidth="1"/>
    <col min="3962" max="3962" width="9.140625" style="571"/>
    <col min="3963" max="3963" width="8.85546875" style="571" bestFit="1" customWidth="1"/>
    <col min="3964" max="3964" width="13.5703125" style="571" bestFit="1" customWidth="1"/>
    <col min="3965" max="3965" width="9.85546875" style="571" bestFit="1" customWidth="1"/>
    <col min="3966" max="3966" width="11.85546875" style="571" bestFit="1" customWidth="1"/>
    <col min="3967" max="3967" width="11.140625" style="571" bestFit="1" customWidth="1"/>
    <col min="3968" max="3968" width="9.5703125" style="571" bestFit="1" customWidth="1"/>
    <col min="3969" max="3969" width="10.85546875" style="571" bestFit="1" customWidth="1"/>
    <col min="3970" max="3970" width="8" style="571" bestFit="1" customWidth="1"/>
    <col min="3971" max="3971" width="6.5703125" style="571" bestFit="1" customWidth="1"/>
    <col min="3972" max="3972" width="13" style="571" bestFit="1" customWidth="1"/>
    <col min="3973" max="3973" width="9.140625" style="571"/>
    <col min="3974" max="3974" width="8.85546875" style="571" bestFit="1" customWidth="1"/>
    <col min="3975" max="3975" width="13.5703125" style="571" bestFit="1" customWidth="1"/>
    <col min="3976" max="3976" width="9.85546875" style="571" bestFit="1" customWidth="1"/>
    <col min="3977" max="3977" width="11.85546875" style="571" bestFit="1" customWidth="1"/>
    <col min="3978" max="3978" width="11.140625" style="571" bestFit="1" customWidth="1"/>
    <col min="3979" max="3979" width="9.5703125" style="571" bestFit="1" customWidth="1"/>
    <col min="3980" max="3980" width="10.85546875" style="571" bestFit="1" customWidth="1"/>
    <col min="3981" max="3981" width="8" style="571" bestFit="1" customWidth="1"/>
    <col min="3982" max="3982" width="6.5703125" style="571" bestFit="1" customWidth="1"/>
    <col min="3983" max="3983" width="13" style="571" bestFit="1" customWidth="1"/>
    <col min="3984" max="3984" width="9.140625" style="571"/>
    <col min="3985" max="3985" width="8.85546875" style="571" bestFit="1" customWidth="1"/>
    <col min="3986" max="3986" width="13.5703125" style="571" bestFit="1" customWidth="1"/>
    <col min="3987" max="3987" width="9.85546875" style="571" bestFit="1" customWidth="1"/>
    <col min="3988" max="3988" width="11.85546875" style="571" bestFit="1" customWidth="1"/>
    <col min="3989" max="3989" width="11.140625" style="571" bestFit="1" customWidth="1"/>
    <col min="3990" max="3990" width="9.5703125" style="571" bestFit="1" customWidth="1"/>
    <col min="3991" max="3991" width="10.85546875" style="571" bestFit="1" customWidth="1"/>
    <col min="3992" max="3992" width="8" style="571" bestFit="1" customWidth="1"/>
    <col min="3993" max="3993" width="6.5703125" style="571" bestFit="1" customWidth="1"/>
    <col min="3994" max="3994" width="13" style="571" bestFit="1" customWidth="1"/>
    <col min="3995" max="3995" width="9.140625" style="571"/>
    <col min="3996" max="3996" width="8.85546875" style="571" bestFit="1" customWidth="1"/>
    <col min="3997" max="3997" width="13.5703125" style="571" bestFit="1" customWidth="1"/>
    <col min="3998" max="3998" width="9.85546875" style="571" bestFit="1" customWidth="1"/>
    <col min="3999" max="3999" width="11.85546875" style="571" bestFit="1" customWidth="1"/>
    <col min="4000" max="4000" width="11.140625" style="571" bestFit="1" customWidth="1"/>
    <col min="4001" max="4001" width="9.5703125" style="571" bestFit="1" customWidth="1"/>
    <col min="4002" max="4002" width="10.85546875" style="571" bestFit="1" customWidth="1"/>
    <col min="4003" max="4003" width="8" style="571" bestFit="1" customWidth="1"/>
    <col min="4004" max="4004" width="6.5703125" style="571" bestFit="1" customWidth="1"/>
    <col min="4005" max="4005" width="13" style="571" bestFit="1" customWidth="1"/>
    <col min="4006" max="4006" width="9.140625" style="571"/>
    <col min="4007" max="4007" width="8.85546875" style="571" bestFit="1" customWidth="1"/>
    <col min="4008" max="4008" width="13.5703125" style="571" bestFit="1" customWidth="1"/>
    <col min="4009" max="4009" width="9.85546875" style="571" bestFit="1" customWidth="1"/>
    <col min="4010" max="4010" width="11.85546875" style="571" bestFit="1" customWidth="1"/>
    <col min="4011" max="4011" width="11.140625" style="571" bestFit="1" customWidth="1"/>
    <col min="4012" max="4012" width="9.5703125" style="571" bestFit="1" customWidth="1"/>
    <col min="4013" max="4013" width="10.85546875" style="571" bestFit="1" customWidth="1"/>
    <col min="4014" max="4014" width="8" style="571" bestFit="1" customWidth="1"/>
    <col min="4015" max="4015" width="6.5703125" style="571" bestFit="1" customWidth="1"/>
    <col min="4016" max="4016" width="13" style="571" bestFit="1" customWidth="1"/>
    <col min="4017" max="4017" width="9.140625" style="571"/>
    <col min="4018" max="4018" width="8.85546875" style="571" bestFit="1" customWidth="1"/>
    <col min="4019" max="4019" width="13.5703125" style="571" bestFit="1" customWidth="1"/>
    <col min="4020" max="4020" width="9.85546875" style="571" bestFit="1" customWidth="1"/>
    <col min="4021" max="4021" width="11.85546875" style="571" bestFit="1" customWidth="1"/>
    <col min="4022" max="4022" width="11.140625" style="571" bestFit="1" customWidth="1"/>
    <col min="4023" max="4023" width="9.5703125" style="571" bestFit="1" customWidth="1"/>
    <col min="4024" max="4024" width="10.85546875" style="571" bestFit="1" customWidth="1"/>
    <col min="4025" max="4025" width="8" style="571" bestFit="1" customWidth="1"/>
    <col min="4026" max="4026" width="6.5703125" style="571" bestFit="1" customWidth="1"/>
    <col min="4027" max="4027" width="13" style="571" bestFit="1" customWidth="1"/>
    <col min="4028" max="4028" width="9.140625" style="571"/>
    <col min="4029" max="4029" width="8.85546875" style="571" bestFit="1" customWidth="1"/>
    <col min="4030" max="4030" width="13.5703125" style="571" bestFit="1" customWidth="1"/>
    <col min="4031" max="4031" width="9.85546875" style="571" bestFit="1" customWidth="1"/>
    <col min="4032" max="4032" width="11.85546875" style="571" bestFit="1" customWidth="1"/>
    <col min="4033" max="4033" width="11.140625" style="571" bestFit="1" customWidth="1"/>
    <col min="4034" max="4034" width="9.5703125" style="571" bestFit="1" customWidth="1"/>
    <col min="4035" max="4035" width="10.85546875" style="571" bestFit="1" customWidth="1"/>
    <col min="4036" max="4036" width="8" style="571" bestFit="1" customWidth="1"/>
    <col min="4037" max="4037" width="6.5703125" style="571" bestFit="1" customWidth="1"/>
    <col min="4038" max="4038" width="13" style="571" bestFit="1" customWidth="1"/>
    <col min="4039" max="4039" width="9.140625" style="571"/>
    <col min="4040" max="4040" width="8.85546875" style="571" bestFit="1" customWidth="1"/>
    <col min="4041" max="4041" width="13.5703125" style="571" bestFit="1" customWidth="1"/>
    <col min="4042" max="4042" width="9.85546875" style="571" bestFit="1" customWidth="1"/>
    <col min="4043" max="4043" width="11.85546875" style="571" bestFit="1" customWidth="1"/>
    <col min="4044" max="4044" width="11.140625" style="571" bestFit="1" customWidth="1"/>
    <col min="4045" max="4045" width="9.5703125" style="571" bestFit="1" customWidth="1"/>
    <col min="4046" max="4046" width="10.85546875" style="571" bestFit="1" customWidth="1"/>
    <col min="4047" max="4047" width="8" style="571" bestFit="1" customWidth="1"/>
    <col min="4048" max="4048" width="6.5703125" style="571" bestFit="1" customWidth="1"/>
    <col min="4049" max="4049" width="13" style="571" bestFit="1" customWidth="1"/>
    <col min="4050" max="4050" width="9.140625" style="571"/>
    <col min="4051" max="4051" width="8.85546875" style="571" bestFit="1" customWidth="1"/>
    <col min="4052" max="4052" width="13.5703125" style="571" bestFit="1" customWidth="1"/>
    <col min="4053" max="4053" width="9.85546875" style="571" bestFit="1" customWidth="1"/>
    <col min="4054" max="4054" width="11.85546875" style="571" bestFit="1" customWidth="1"/>
    <col min="4055" max="4055" width="11.140625" style="571" bestFit="1" customWidth="1"/>
    <col min="4056" max="4056" width="9.5703125" style="571" bestFit="1" customWidth="1"/>
    <col min="4057" max="4057" width="10.85546875" style="571" bestFit="1" customWidth="1"/>
    <col min="4058" max="4058" width="8" style="571" bestFit="1" customWidth="1"/>
    <col min="4059" max="4059" width="6.5703125" style="571" bestFit="1" customWidth="1"/>
    <col min="4060" max="4060" width="13" style="571" bestFit="1" customWidth="1"/>
    <col min="4061" max="4061" width="9.140625" style="571"/>
    <col min="4062" max="4062" width="8.85546875" style="571" bestFit="1" customWidth="1"/>
    <col min="4063" max="4063" width="13.5703125" style="571" bestFit="1" customWidth="1"/>
    <col min="4064" max="4064" width="9.85546875" style="571" bestFit="1" customWidth="1"/>
    <col min="4065" max="4065" width="11.85546875" style="571" bestFit="1" customWidth="1"/>
    <col min="4066" max="4066" width="11.140625" style="571" bestFit="1" customWidth="1"/>
    <col min="4067" max="4067" width="9.5703125" style="571" bestFit="1" customWidth="1"/>
    <col min="4068" max="4068" width="10.85546875" style="571" bestFit="1" customWidth="1"/>
    <col min="4069" max="4069" width="8" style="571" bestFit="1" customWidth="1"/>
    <col min="4070" max="4070" width="6.5703125" style="571" bestFit="1" customWidth="1"/>
    <col min="4071" max="4071" width="13" style="571" bestFit="1" customWidth="1"/>
    <col min="4072" max="4072" width="9.140625" style="571"/>
    <col min="4073" max="4073" width="8.85546875" style="571" bestFit="1" customWidth="1"/>
    <col min="4074" max="4074" width="13.5703125" style="571" bestFit="1" customWidth="1"/>
    <col min="4075" max="4075" width="9.85546875" style="571" bestFit="1" customWidth="1"/>
    <col min="4076" max="4076" width="11.85546875" style="571" bestFit="1" customWidth="1"/>
    <col min="4077" max="4077" width="11.140625" style="571" bestFit="1" customWidth="1"/>
    <col min="4078" max="4078" width="9.5703125" style="571" bestFit="1" customWidth="1"/>
    <col min="4079" max="4079" width="10.85546875" style="571" bestFit="1" customWidth="1"/>
    <col min="4080" max="4080" width="8" style="571" bestFit="1" customWidth="1"/>
    <col min="4081" max="4081" width="6.5703125" style="571" bestFit="1" customWidth="1"/>
    <col min="4082" max="4082" width="13" style="571" bestFit="1" customWidth="1"/>
    <col min="4083" max="4083" width="9.140625" style="571"/>
    <col min="4084" max="4084" width="8.85546875" style="571" bestFit="1" customWidth="1"/>
    <col min="4085" max="4085" width="13.5703125" style="571" bestFit="1" customWidth="1"/>
    <col min="4086" max="4086" width="9.85546875" style="571" bestFit="1" customWidth="1"/>
    <col min="4087" max="4087" width="11.85546875" style="571" bestFit="1" customWidth="1"/>
    <col min="4088" max="4088" width="11.140625" style="571" bestFit="1" customWidth="1"/>
    <col min="4089" max="4089" width="9.5703125" style="571" bestFit="1" customWidth="1"/>
    <col min="4090" max="4090" width="10.85546875" style="571" bestFit="1" customWidth="1"/>
    <col min="4091" max="4091" width="8" style="571" bestFit="1" customWidth="1"/>
    <col min="4092" max="4092" width="6.5703125" style="571" bestFit="1" customWidth="1"/>
    <col min="4093" max="4093" width="13" style="571" bestFit="1" customWidth="1"/>
    <col min="4094" max="4094" width="13.5703125" style="571" bestFit="1" customWidth="1"/>
    <col min="4095" max="4095" width="9.140625" style="571"/>
    <col min="4096" max="4096" width="11.42578125" style="571" bestFit="1" customWidth="1"/>
    <col min="4097" max="4097" width="9.140625" style="571"/>
    <col min="4098" max="4098" width="14.5703125" style="571" bestFit="1" customWidth="1"/>
    <col min="4099" max="4099" width="9.140625" style="571"/>
    <col min="4100" max="4100" width="15" style="571" bestFit="1" customWidth="1"/>
    <col min="4101" max="4101" width="9.140625" style="571"/>
    <col min="4102" max="4102" width="11.85546875" style="571" bestFit="1" customWidth="1"/>
    <col min="4103" max="4103" width="9.140625" style="571"/>
    <col min="4104" max="4113" width="16.42578125" style="571" bestFit="1" customWidth="1"/>
    <col min="4114" max="4114" width="9.140625" style="571"/>
    <col min="4115" max="4124" width="16.42578125" style="571" bestFit="1" customWidth="1"/>
    <col min="4125" max="4125" width="9.140625" style="571"/>
    <col min="4126" max="4135" width="16.42578125" style="571" bestFit="1" customWidth="1"/>
    <col min="4136" max="4136" width="9.140625" style="571"/>
    <col min="4137" max="4146" width="16.42578125" style="571" bestFit="1" customWidth="1"/>
    <col min="4147" max="4147" width="9.140625" style="571"/>
    <col min="4148" max="4157" width="16.42578125" style="571" bestFit="1" customWidth="1"/>
    <col min="4158" max="4158" width="9.140625" style="571"/>
    <col min="4159" max="4168" width="16.42578125" style="571" bestFit="1" customWidth="1"/>
    <col min="4169" max="4169" width="9.140625" style="571"/>
    <col min="4170" max="4179" width="16.42578125" style="571" bestFit="1" customWidth="1"/>
    <col min="4180" max="4180" width="9.140625" style="571"/>
    <col min="4181" max="4190" width="16.42578125" style="571" bestFit="1" customWidth="1"/>
    <col min="4191" max="4191" width="9.140625" style="571"/>
    <col min="4192" max="4201" width="16.42578125" style="571" bestFit="1" customWidth="1"/>
    <col min="4202" max="4202" width="9.140625" style="571"/>
    <col min="4203" max="4212" width="16.42578125" style="571" bestFit="1" customWidth="1"/>
    <col min="4213" max="4213" width="9.140625" style="571"/>
    <col min="4214" max="4223" width="16.42578125" style="571" bestFit="1" customWidth="1"/>
    <col min="4224" max="4224" width="9.140625" style="571"/>
    <col min="4225" max="4234" width="16.42578125" style="571" bestFit="1" customWidth="1"/>
    <col min="4235" max="4235" width="7.42578125" style="571" bestFit="1" customWidth="1"/>
    <col min="4236" max="16384" width="9.140625" style="571"/>
  </cols>
  <sheetData>
    <row r="1" spans="1:4236" ht="15.75" thickBot="1" x14ac:dyDescent="0.3">
      <c r="Q1" s="571">
        <v>100206</v>
      </c>
      <c r="AB1" s="571">
        <v>110151</v>
      </c>
      <c r="AM1" s="571">
        <v>100212</v>
      </c>
      <c r="AX1" s="571">
        <v>100216</v>
      </c>
      <c r="BI1" s="571">
        <v>100220</v>
      </c>
      <c r="BT1" s="571">
        <v>100224</v>
      </c>
      <c r="CD1" s="628"/>
      <c r="CE1" s="571">
        <v>100241</v>
      </c>
      <c r="CO1" s="628"/>
      <c r="CP1" s="571">
        <v>100623</v>
      </c>
      <c r="CZ1" s="628"/>
      <c r="DA1" s="571">
        <v>100256</v>
      </c>
      <c r="DK1" s="628"/>
      <c r="DL1" s="571">
        <v>100293</v>
      </c>
      <c r="DV1" s="628"/>
      <c r="DW1" s="571">
        <v>110361</v>
      </c>
      <c r="EG1" s="628"/>
      <c r="EH1" s="571">
        <v>110541</v>
      </c>
      <c r="ER1" s="628"/>
      <c r="ES1" s="571">
        <v>110723</v>
      </c>
      <c r="FC1" s="628"/>
      <c r="FD1" s="571">
        <v>110859</v>
      </c>
      <c r="FN1" s="628"/>
      <c r="FO1" s="571">
        <v>110860</v>
      </c>
      <c r="FY1" s="628"/>
      <c r="FZ1" s="571">
        <v>111643</v>
      </c>
      <c r="GJ1" s="628"/>
      <c r="GK1" s="571">
        <v>100134</v>
      </c>
      <c r="GU1" s="628"/>
      <c r="GV1" s="571">
        <v>100158</v>
      </c>
      <c r="HF1" s="628"/>
      <c r="HG1" s="571">
        <v>110711</v>
      </c>
      <c r="HQ1" s="628"/>
      <c r="HR1" s="571">
        <v>100173</v>
      </c>
      <c r="IB1" s="628"/>
      <c r="IC1" s="571">
        <v>100187</v>
      </c>
      <c r="IM1" s="628"/>
      <c r="IN1" s="571">
        <v>110730</v>
      </c>
      <c r="IX1" s="628"/>
      <c r="IY1" s="571">
        <v>100101</v>
      </c>
      <c r="JI1" s="628"/>
      <c r="JJ1" s="571">
        <v>100117</v>
      </c>
      <c r="JT1" s="628"/>
      <c r="JU1" s="571">
        <v>100125</v>
      </c>
      <c r="KE1" s="628"/>
      <c r="KF1" s="571">
        <v>110554</v>
      </c>
      <c r="KP1" s="628"/>
      <c r="KQ1" s="571">
        <v>110910</v>
      </c>
      <c r="LA1" s="628"/>
      <c r="LB1" s="571">
        <v>110921</v>
      </c>
      <c r="LL1" s="628"/>
      <c r="LM1" s="571">
        <v>100012</v>
      </c>
      <c r="LW1" s="628"/>
      <c r="LX1" s="571">
        <v>100018</v>
      </c>
      <c r="MH1" s="628"/>
      <c r="MI1" s="571">
        <v>100021</v>
      </c>
      <c r="MS1" s="628"/>
      <c r="MT1" s="571">
        <v>100036</v>
      </c>
      <c r="ND1" s="628"/>
      <c r="NE1" s="571">
        <v>110396</v>
      </c>
      <c r="NP1" s="571">
        <v>100400</v>
      </c>
      <c r="OA1" s="571">
        <v>100425</v>
      </c>
      <c r="OL1" s="571">
        <v>100465</v>
      </c>
      <c r="OW1" s="571">
        <v>100494</v>
      </c>
      <c r="PH1" s="571">
        <v>100500</v>
      </c>
      <c r="PS1" s="571">
        <v>110393</v>
      </c>
      <c r="QD1" s="571">
        <v>110394</v>
      </c>
      <c r="QO1" s="571">
        <v>110501</v>
      </c>
      <c r="QZ1" s="571">
        <v>100307</v>
      </c>
      <c r="RJ1" s="628"/>
      <c r="RK1" s="571">
        <v>100309</v>
      </c>
      <c r="RU1" s="628"/>
      <c r="RV1" s="571">
        <v>100313</v>
      </c>
      <c r="SF1" s="628"/>
      <c r="SG1" s="571">
        <v>100315</v>
      </c>
      <c r="SQ1" s="628"/>
      <c r="SR1" s="571">
        <v>100336</v>
      </c>
      <c r="TB1" s="628"/>
      <c r="TC1" s="571">
        <v>100348</v>
      </c>
      <c r="TM1" s="628"/>
      <c r="TN1" s="571">
        <v>100352</v>
      </c>
      <c r="TX1" s="628"/>
      <c r="TY1" s="571">
        <v>100355</v>
      </c>
      <c r="UI1" s="628"/>
      <c r="UJ1" s="571">
        <v>100357</v>
      </c>
      <c r="UT1" s="628"/>
      <c r="UU1" s="571">
        <v>110186</v>
      </c>
      <c r="VE1" s="628"/>
      <c r="VF1" s="571">
        <v>110473</v>
      </c>
      <c r="VP1" s="628"/>
      <c r="VQ1" s="571">
        <v>110721</v>
      </c>
      <c r="WA1" s="628"/>
      <c r="WB1" s="571">
        <v>110763</v>
      </c>
      <c r="WL1" s="628"/>
      <c r="WM1" s="571">
        <v>111230</v>
      </c>
      <c r="WW1" s="628"/>
      <c r="WX1" s="571">
        <v>100359</v>
      </c>
      <c r="XH1" s="628"/>
      <c r="XI1" s="571">
        <v>100362</v>
      </c>
      <c r="XS1" s="628"/>
      <c r="XT1" s="571">
        <v>100364</v>
      </c>
      <c r="YD1" s="628"/>
      <c r="YE1" s="571">
        <v>100365</v>
      </c>
      <c r="YO1" s="628"/>
      <c r="YP1" s="571">
        <v>100046</v>
      </c>
      <c r="YZ1" s="628"/>
      <c r="ZA1" s="571">
        <v>110851</v>
      </c>
      <c r="ZK1" s="628"/>
      <c r="ZL1" s="571">
        <v>100439</v>
      </c>
      <c r="ZV1" s="628"/>
      <c r="ZW1" s="571">
        <v>100935</v>
      </c>
      <c r="AAG1" s="628"/>
      <c r="AAH1" s="571">
        <v>110931</v>
      </c>
      <c r="AAR1" s="628"/>
      <c r="AAZ1" s="571">
        <v>1</v>
      </c>
      <c r="ABA1" s="571" t="s">
        <v>4843</v>
      </c>
      <c r="ABJ1" s="628"/>
      <c r="ABK1" s="571">
        <v>2</v>
      </c>
      <c r="ABL1" s="571" t="s">
        <v>4843</v>
      </c>
      <c r="ABU1" s="628"/>
      <c r="ABV1" s="571">
        <v>3</v>
      </c>
      <c r="ABW1" s="571" t="s">
        <v>4843</v>
      </c>
      <c r="ACF1" s="628"/>
      <c r="ACG1" s="571">
        <v>4</v>
      </c>
      <c r="ACH1" s="571" t="s">
        <v>4843</v>
      </c>
      <c r="ACR1" s="571">
        <v>5</v>
      </c>
      <c r="ACS1" s="571" t="s">
        <v>4843</v>
      </c>
      <c r="ADC1" s="571">
        <v>6</v>
      </c>
      <c r="ADD1" s="571" t="s">
        <v>4843</v>
      </c>
      <c r="ADN1" s="571">
        <v>7</v>
      </c>
      <c r="ADO1" s="571" t="s">
        <v>4843</v>
      </c>
      <c r="ADY1" s="571">
        <v>8</v>
      </c>
      <c r="ADZ1" s="571" t="s">
        <v>4843</v>
      </c>
      <c r="AEJ1" s="571">
        <v>9</v>
      </c>
      <c r="AEK1" s="571" t="s">
        <v>4843</v>
      </c>
      <c r="AEU1" s="571">
        <v>10</v>
      </c>
      <c r="AEV1" s="571" t="s">
        <v>4843</v>
      </c>
      <c r="AFF1" s="571">
        <v>11</v>
      </c>
      <c r="AFG1" s="571" t="s">
        <v>4843</v>
      </c>
      <c r="AFQ1" s="571">
        <v>11</v>
      </c>
      <c r="AFR1" s="571" t="s">
        <v>4843</v>
      </c>
      <c r="AGB1" s="571">
        <v>12</v>
      </c>
      <c r="AGC1" s="571" t="s">
        <v>4843</v>
      </c>
      <c r="AGM1" s="571">
        <v>13</v>
      </c>
      <c r="AGN1" s="571" t="s">
        <v>4843</v>
      </c>
      <c r="AGX1" s="571">
        <v>14</v>
      </c>
      <c r="AGY1" s="571" t="s">
        <v>4843</v>
      </c>
      <c r="AHI1" s="571">
        <v>15</v>
      </c>
      <c r="AHJ1" s="571" t="s">
        <v>4843</v>
      </c>
      <c r="AHT1" s="571">
        <v>16</v>
      </c>
      <c r="AHU1" s="571" t="s">
        <v>4843</v>
      </c>
      <c r="AID1" s="571" t="s">
        <v>4843</v>
      </c>
      <c r="AIF1" s="571" t="s">
        <v>4842</v>
      </c>
      <c r="AIH1" s="571">
        <v>1</v>
      </c>
      <c r="AII1" s="571" t="s">
        <v>4841</v>
      </c>
      <c r="AIS1" s="571">
        <v>2</v>
      </c>
      <c r="AIT1" s="571" t="s">
        <v>4841</v>
      </c>
      <c r="AJD1" s="571">
        <v>3</v>
      </c>
      <c r="AJE1" s="571" t="s">
        <v>4841</v>
      </c>
      <c r="AJO1" s="571">
        <v>4</v>
      </c>
      <c r="AJP1" s="571" t="s">
        <v>4841</v>
      </c>
      <c r="AJZ1" s="571">
        <v>5</v>
      </c>
      <c r="AKA1" s="571" t="s">
        <v>4841</v>
      </c>
      <c r="AKK1" s="571">
        <v>6</v>
      </c>
      <c r="AKL1" s="571" t="s">
        <v>4841</v>
      </c>
      <c r="AKV1" s="571">
        <v>7</v>
      </c>
      <c r="AKW1" s="571" t="s">
        <v>4841</v>
      </c>
      <c r="ALG1" s="571">
        <v>8</v>
      </c>
      <c r="ALH1" s="571" t="s">
        <v>4841</v>
      </c>
      <c r="ALR1" s="571">
        <v>9</v>
      </c>
      <c r="ALS1" s="571" t="s">
        <v>4841</v>
      </c>
      <c r="AMC1" s="571">
        <v>10</v>
      </c>
      <c r="AMD1" s="571" t="s">
        <v>4841</v>
      </c>
      <c r="AMN1" s="571">
        <v>11</v>
      </c>
      <c r="AMO1" s="571" t="s">
        <v>4841</v>
      </c>
      <c r="AMY1" s="571">
        <v>12</v>
      </c>
      <c r="AMZ1" s="571" t="s">
        <v>4841</v>
      </c>
      <c r="ANJ1" s="571">
        <v>13</v>
      </c>
      <c r="ANK1" s="571" t="s">
        <v>4841</v>
      </c>
      <c r="ANU1" s="571">
        <v>14</v>
      </c>
      <c r="ANV1" s="571" t="s">
        <v>4841</v>
      </c>
      <c r="AOF1" s="571">
        <v>15</v>
      </c>
      <c r="AOG1" s="571" t="s">
        <v>4841</v>
      </c>
      <c r="AOQ1" s="571">
        <v>16</v>
      </c>
      <c r="AOR1" s="571" t="s">
        <v>4841</v>
      </c>
      <c r="APB1" s="571">
        <v>17</v>
      </c>
      <c r="APC1" s="571" t="s">
        <v>4841</v>
      </c>
      <c r="APM1" s="571">
        <v>18</v>
      </c>
      <c r="APN1" s="571" t="s">
        <v>4841</v>
      </c>
      <c r="APX1" s="571" t="s">
        <v>4841</v>
      </c>
      <c r="APZ1" s="571">
        <v>1</v>
      </c>
      <c r="AQA1" s="571" t="s">
        <v>34</v>
      </c>
      <c r="AQB1" s="571" t="s">
        <v>33</v>
      </c>
      <c r="AQK1" s="571">
        <v>2</v>
      </c>
      <c r="AQL1" s="571" t="s">
        <v>34</v>
      </c>
      <c r="AQV1" s="571">
        <v>3</v>
      </c>
      <c r="AQW1" s="571" t="s">
        <v>34</v>
      </c>
      <c r="ARG1" s="571">
        <v>4</v>
      </c>
      <c r="ARH1" s="571" t="s">
        <v>34</v>
      </c>
      <c r="ARR1" s="571">
        <v>1</v>
      </c>
      <c r="ARS1" s="571" t="s">
        <v>34</v>
      </c>
      <c r="ART1" s="571" t="s">
        <v>43</v>
      </c>
      <c r="ASC1" s="571">
        <v>2</v>
      </c>
      <c r="ASD1" s="571" t="s">
        <v>34</v>
      </c>
      <c r="ASN1" s="571">
        <v>1</v>
      </c>
      <c r="ASO1" s="571" t="s">
        <v>72</v>
      </c>
      <c r="ASY1" s="571">
        <v>2</v>
      </c>
      <c r="ASZ1" s="571" t="s">
        <v>72</v>
      </c>
      <c r="ATJ1" s="571">
        <v>3</v>
      </c>
      <c r="ATK1" s="571" t="s">
        <v>72</v>
      </c>
      <c r="ATU1" s="571">
        <v>4</v>
      </c>
      <c r="ATV1" s="571" t="s">
        <v>72</v>
      </c>
      <c r="AUF1" s="571">
        <v>5</v>
      </c>
      <c r="AUG1" s="571" t="s">
        <v>72</v>
      </c>
      <c r="AUQ1" s="571">
        <v>6</v>
      </c>
      <c r="AUR1" s="571" t="s">
        <v>72</v>
      </c>
      <c r="AVB1" s="571">
        <v>7</v>
      </c>
      <c r="AVC1" s="571" t="s">
        <v>72</v>
      </c>
      <c r="AVM1" s="571">
        <v>8</v>
      </c>
      <c r="AVN1" s="571" t="s">
        <v>72</v>
      </c>
      <c r="AVX1" s="571">
        <v>9</v>
      </c>
      <c r="AVY1" s="571" t="s">
        <v>72</v>
      </c>
      <c r="AWI1" s="571">
        <v>10</v>
      </c>
      <c r="AWJ1" s="571" t="s">
        <v>72</v>
      </c>
      <c r="AWT1" s="571" t="s">
        <v>72</v>
      </c>
      <c r="AWV1" s="571">
        <v>1</v>
      </c>
      <c r="AWW1" s="571" t="s">
        <v>4974</v>
      </c>
      <c r="AXG1" s="571">
        <v>2</v>
      </c>
      <c r="AXH1" s="571" t="s">
        <v>4974</v>
      </c>
      <c r="AXR1" s="571">
        <v>3</v>
      </c>
      <c r="AXS1" s="571" t="s">
        <v>4974</v>
      </c>
      <c r="AYC1" s="571">
        <v>4</v>
      </c>
      <c r="AYD1" s="571" t="s">
        <v>4974</v>
      </c>
      <c r="AYN1" s="571">
        <v>5</v>
      </c>
      <c r="AYO1" s="571" t="s">
        <v>4974</v>
      </c>
      <c r="AYY1" s="571">
        <v>6</v>
      </c>
      <c r="AYZ1" s="571" t="s">
        <v>4974</v>
      </c>
      <c r="AZJ1" s="571">
        <v>7</v>
      </c>
      <c r="AZK1" s="571" t="s">
        <v>4974</v>
      </c>
      <c r="AZT1" s="571" t="s">
        <v>4974</v>
      </c>
      <c r="AZU1" s="628"/>
      <c r="AZV1" s="571" t="s">
        <v>82</v>
      </c>
      <c r="AZW1" s="628"/>
      <c r="AZX1" s="571">
        <v>1</v>
      </c>
      <c r="AZY1" s="571" t="s">
        <v>1416</v>
      </c>
      <c r="BAI1" s="571">
        <v>2</v>
      </c>
      <c r="BAJ1" s="571" t="s">
        <v>1416</v>
      </c>
      <c r="BAS1" s="628"/>
      <c r="BAT1" s="571">
        <v>1</v>
      </c>
      <c r="BAU1" s="571" t="s">
        <v>1417</v>
      </c>
      <c r="BBE1" s="571">
        <v>2</v>
      </c>
      <c r="BBF1" s="571" t="s">
        <v>1417</v>
      </c>
      <c r="BBP1" s="571">
        <v>3</v>
      </c>
      <c r="BBQ1" s="571" t="s">
        <v>1417</v>
      </c>
      <c r="BCA1" s="571">
        <v>4</v>
      </c>
      <c r="BCB1" s="571" t="s">
        <v>1417</v>
      </c>
      <c r="BCL1" s="571">
        <v>5</v>
      </c>
      <c r="BCM1" s="571" t="s">
        <v>1417</v>
      </c>
      <c r="BCW1" s="571">
        <v>6</v>
      </c>
      <c r="BCX1" s="571" t="s">
        <v>1417</v>
      </c>
      <c r="BDH1" s="571">
        <v>7</v>
      </c>
      <c r="BDI1" s="571" t="s">
        <v>1417</v>
      </c>
      <c r="BDS1" s="571">
        <v>8</v>
      </c>
      <c r="BDT1" s="571" t="s">
        <v>1417</v>
      </c>
      <c r="BED1" s="571">
        <v>9</v>
      </c>
      <c r="BEE1" s="571" t="s">
        <v>1417</v>
      </c>
      <c r="BEO1" s="571" t="s">
        <v>4840</v>
      </c>
      <c r="BEQ1" s="571" t="s">
        <v>4839</v>
      </c>
      <c r="BES1" s="571" t="s">
        <v>67</v>
      </c>
      <c r="BET1" s="542"/>
      <c r="BEU1" s="571">
        <v>1</v>
      </c>
      <c r="BEV1" s="571" t="s">
        <v>39</v>
      </c>
      <c r="BFF1" s="571">
        <v>2</v>
      </c>
      <c r="BFG1" s="571" t="s">
        <v>39</v>
      </c>
      <c r="BFQ1" s="571">
        <v>3</v>
      </c>
      <c r="BFR1" s="571" t="s">
        <v>39</v>
      </c>
      <c r="BGB1" s="571">
        <v>4</v>
      </c>
      <c r="BGC1" s="571" t="s">
        <v>39</v>
      </c>
      <c r="BGM1" s="571">
        <v>5</v>
      </c>
      <c r="BGN1" s="571" t="s">
        <v>39</v>
      </c>
      <c r="BGX1" s="571">
        <v>6</v>
      </c>
      <c r="BGY1" s="571" t="s">
        <v>39</v>
      </c>
      <c r="BHI1" s="571">
        <v>7</v>
      </c>
      <c r="BHJ1" s="571" t="s">
        <v>39</v>
      </c>
      <c r="BHT1" s="571">
        <v>8</v>
      </c>
      <c r="BHU1" s="571" t="s">
        <v>39</v>
      </c>
      <c r="BIE1" s="571">
        <v>9</v>
      </c>
      <c r="BIF1" s="571" t="s">
        <v>39</v>
      </c>
      <c r="BIP1" s="571">
        <v>10</v>
      </c>
      <c r="BIQ1" s="571" t="s">
        <v>39</v>
      </c>
      <c r="BJA1" s="571">
        <v>11</v>
      </c>
      <c r="BJB1" s="571" t="s">
        <v>39</v>
      </c>
      <c r="BJL1" s="571">
        <v>12</v>
      </c>
      <c r="BJM1" s="571" t="s">
        <v>39</v>
      </c>
      <c r="BJW1" s="571">
        <v>13</v>
      </c>
      <c r="BJX1" s="571" t="s">
        <v>39</v>
      </c>
      <c r="BKH1" s="571">
        <v>14</v>
      </c>
      <c r="BKI1" s="571" t="s">
        <v>39</v>
      </c>
      <c r="BKS1" s="571">
        <v>15</v>
      </c>
      <c r="BKT1" s="571" t="s">
        <v>39</v>
      </c>
      <c r="BLD1" s="571">
        <v>16</v>
      </c>
      <c r="BLE1" s="571" t="s">
        <v>39</v>
      </c>
      <c r="BLO1" s="571">
        <v>17</v>
      </c>
      <c r="BLP1" s="571" t="s">
        <v>39</v>
      </c>
      <c r="BLZ1" s="571">
        <v>18</v>
      </c>
      <c r="BMA1" s="571" t="s">
        <v>39</v>
      </c>
      <c r="BMK1" s="571">
        <v>19</v>
      </c>
      <c r="BML1" s="571" t="s">
        <v>39</v>
      </c>
      <c r="BMV1" s="571">
        <v>20</v>
      </c>
      <c r="BMW1" s="571" t="s">
        <v>39</v>
      </c>
      <c r="BNF1" s="571" t="s">
        <v>39</v>
      </c>
      <c r="BNH1" s="571">
        <v>1</v>
      </c>
      <c r="BNI1" s="571" t="s">
        <v>4837</v>
      </c>
      <c r="BNS1" s="571">
        <v>2</v>
      </c>
      <c r="BNT1" s="571" t="s">
        <v>4838</v>
      </c>
      <c r="BOD1" s="571">
        <v>3</v>
      </c>
      <c r="BOE1" s="571" t="s">
        <v>4837</v>
      </c>
      <c r="BOO1" s="571">
        <v>4</v>
      </c>
      <c r="BOP1" s="571" t="s">
        <v>4837</v>
      </c>
      <c r="BOZ1" s="571">
        <v>5</v>
      </c>
      <c r="BPA1" s="571" t="s">
        <v>4837</v>
      </c>
      <c r="BPK1" s="571">
        <v>6</v>
      </c>
      <c r="BPL1" s="571" t="s">
        <v>4837</v>
      </c>
      <c r="BPV1" s="571">
        <v>7</v>
      </c>
      <c r="BPW1" s="571" t="s">
        <v>4837</v>
      </c>
      <c r="BQG1" s="571">
        <v>8</v>
      </c>
      <c r="BQH1" s="571" t="s">
        <v>4837</v>
      </c>
      <c r="BQR1" s="571">
        <v>9</v>
      </c>
      <c r="BQS1" s="571" t="s">
        <v>4837</v>
      </c>
      <c r="BRC1" s="571">
        <v>10</v>
      </c>
      <c r="BRD1" s="571" t="s">
        <v>4837</v>
      </c>
      <c r="BRM1" s="571" t="s">
        <v>4838</v>
      </c>
      <c r="BRO1" s="571">
        <v>1</v>
      </c>
      <c r="BRP1" s="571" t="s">
        <v>44</v>
      </c>
      <c r="BRZ1" s="571">
        <v>2</v>
      </c>
      <c r="BSA1" s="571" t="s">
        <v>4836</v>
      </c>
      <c r="BSK1" s="571">
        <v>3</v>
      </c>
      <c r="BSL1" s="571" t="s">
        <v>4836</v>
      </c>
      <c r="BSV1" s="571">
        <v>4</v>
      </c>
      <c r="BSW1" s="571" t="s">
        <v>4836</v>
      </c>
      <c r="BTG1" s="571">
        <v>5</v>
      </c>
      <c r="BTH1" s="571" t="s">
        <v>4836</v>
      </c>
      <c r="BTR1" s="571">
        <v>6</v>
      </c>
      <c r="BTS1" s="571" t="s">
        <v>4836</v>
      </c>
      <c r="BUC1" s="571">
        <v>7</v>
      </c>
      <c r="BUD1" s="571" t="s">
        <v>4836</v>
      </c>
      <c r="BUN1" s="571">
        <v>8</v>
      </c>
      <c r="BUO1" s="571" t="s">
        <v>4836</v>
      </c>
      <c r="BUY1" s="571">
        <v>9</v>
      </c>
      <c r="BUZ1" s="571" t="s">
        <v>4836</v>
      </c>
      <c r="BVJ1" s="571">
        <v>10</v>
      </c>
      <c r="BVK1" s="571" t="s">
        <v>4836</v>
      </c>
      <c r="BVU1" s="571">
        <v>11</v>
      </c>
      <c r="BVV1" s="571" t="s">
        <v>4836</v>
      </c>
      <c r="BWF1" s="571">
        <v>12</v>
      </c>
      <c r="BWG1" s="571" t="s">
        <v>4836</v>
      </c>
      <c r="BWQ1" s="571">
        <v>13</v>
      </c>
      <c r="BWR1" s="571" t="s">
        <v>4836</v>
      </c>
      <c r="BXB1" s="571">
        <v>14</v>
      </c>
      <c r="BXC1" s="571" t="s">
        <v>4836</v>
      </c>
      <c r="BXM1" s="571">
        <v>15</v>
      </c>
      <c r="BXN1" s="571" t="s">
        <v>4836</v>
      </c>
      <c r="BXX1" s="571">
        <v>16</v>
      </c>
      <c r="BXY1" s="571" t="s">
        <v>4836</v>
      </c>
      <c r="BYI1" s="571">
        <v>17</v>
      </c>
      <c r="BYJ1" s="571" t="s">
        <v>4836</v>
      </c>
      <c r="BYT1" s="571">
        <v>18</v>
      </c>
      <c r="BYU1" s="571" t="s">
        <v>4836</v>
      </c>
      <c r="BZE1" s="571">
        <v>19</v>
      </c>
      <c r="BZF1" s="571" t="s">
        <v>4836</v>
      </c>
      <c r="BZP1" s="571">
        <v>20</v>
      </c>
      <c r="BZQ1" s="571" t="s">
        <v>4836</v>
      </c>
      <c r="CAA1" s="571">
        <v>21</v>
      </c>
      <c r="CAB1" s="571" t="s">
        <v>4836</v>
      </c>
      <c r="CAL1" s="571">
        <v>22</v>
      </c>
      <c r="CAM1" s="571" t="s">
        <v>4836</v>
      </c>
      <c r="CAW1" s="571">
        <v>23</v>
      </c>
      <c r="CAX1" s="571" t="s">
        <v>4836</v>
      </c>
      <c r="CBH1" s="571">
        <v>24</v>
      </c>
      <c r="CBI1" s="571" t="s">
        <v>4836</v>
      </c>
      <c r="CBS1" s="571">
        <v>25</v>
      </c>
      <c r="CBT1" s="571" t="s">
        <v>4836</v>
      </c>
      <c r="CCD1" s="571">
        <v>26</v>
      </c>
      <c r="CCE1" s="571" t="s">
        <v>4836</v>
      </c>
      <c r="CCN1" s="571" t="s">
        <v>44</v>
      </c>
      <c r="CCP1" s="571">
        <v>1</v>
      </c>
      <c r="CCQ1" s="571" t="s">
        <v>4976</v>
      </c>
      <c r="CDA1" s="571">
        <v>2</v>
      </c>
      <c r="CDB1" s="571" t="s">
        <v>4976</v>
      </c>
      <c r="CDL1" s="571">
        <v>3</v>
      </c>
      <c r="CDM1" s="571" t="s">
        <v>4976</v>
      </c>
      <c r="CDW1" s="571">
        <v>4</v>
      </c>
      <c r="CDX1" s="571" t="s">
        <v>4976</v>
      </c>
      <c r="CEG1" s="571" t="s">
        <v>4976</v>
      </c>
      <c r="CEI1" s="571">
        <v>1</v>
      </c>
      <c r="CEJ1" s="571" t="s">
        <v>4835</v>
      </c>
      <c r="CET1" s="571">
        <v>2</v>
      </c>
      <c r="CEU1" s="571" t="s">
        <v>4835</v>
      </c>
      <c r="CFE1" s="571">
        <v>3</v>
      </c>
      <c r="CFF1" s="571" t="s">
        <v>4835</v>
      </c>
      <c r="CFO1" s="571" t="s">
        <v>4835</v>
      </c>
      <c r="CFQ1" s="571">
        <v>1</v>
      </c>
      <c r="CFR1" s="571" t="s">
        <v>4977</v>
      </c>
      <c r="CGB1" s="571">
        <v>2</v>
      </c>
      <c r="CGC1" s="571" t="s">
        <v>4977</v>
      </c>
      <c r="CGM1" s="571">
        <v>3</v>
      </c>
      <c r="CGN1" s="571" t="s">
        <v>4977</v>
      </c>
      <c r="CGX1" s="571">
        <v>4</v>
      </c>
      <c r="CGY1" s="571" t="s">
        <v>4977</v>
      </c>
      <c r="CHI1" s="571">
        <v>5</v>
      </c>
      <c r="CHJ1" s="571" t="s">
        <v>4977</v>
      </c>
      <c r="CHT1" s="571">
        <v>6</v>
      </c>
      <c r="CHU1" s="571" t="s">
        <v>4977</v>
      </c>
      <c r="CIE1" s="571">
        <v>7</v>
      </c>
      <c r="CIF1" s="571" t="s">
        <v>4977</v>
      </c>
      <c r="CIO1" s="571" t="s">
        <v>4977</v>
      </c>
      <c r="CIQ1" s="571">
        <v>1</v>
      </c>
      <c r="CIR1" s="571" t="s">
        <v>4834</v>
      </c>
      <c r="CJB1" s="571">
        <v>2</v>
      </c>
      <c r="CJC1" s="571" t="s">
        <v>4834</v>
      </c>
      <c r="CJM1" s="571">
        <v>3</v>
      </c>
      <c r="CJN1" s="571" t="s">
        <v>4834</v>
      </c>
      <c r="CJX1" s="571">
        <v>4</v>
      </c>
      <c r="CJY1" s="571" t="s">
        <v>4834</v>
      </c>
      <c r="CKI1" s="571">
        <v>5</v>
      </c>
      <c r="CKJ1" s="571" t="s">
        <v>4834</v>
      </c>
      <c r="CKT1" s="571">
        <v>6</v>
      </c>
      <c r="CKU1" s="571" t="s">
        <v>4834</v>
      </c>
      <c r="CLE1" s="571">
        <v>7</v>
      </c>
      <c r="CLF1" s="571" t="s">
        <v>4834</v>
      </c>
      <c r="CLP1" s="571">
        <v>8</v>
      </c>
      <c r="CLQ1" s="571" t="s">
        <v>4834</v>
      </c>
      <c r="CMA1" s="571">
        <v>9</v>
      </c>
      <c r="CMB1" s="571" t="s">
        <v>4834</v>
      </c>
      <c r="CML1" s="571">
        <v>10</v>
      </c>
      <c r="CMM1" s="571" t="s">
        <v>4834</v>
      </c>
      <c r="CMW1" s="571">
        <v>11</v>
      </c>
      <c r="CMX1" s="571" t="s">
        <v>4834</v>
      </c>
      <c r="CNH1" s="571">
        <v>12</v>
      </c>
      <c r="CNI1" s="571" t="s">
        <v>4834</v>
      </c>
      <c r="CNS1" s="571">
        <v>13</v>
      </c>
      <c r="CNT1" s="571" t="s">
        <v>4834</v>
      </c>
      <c r="COD1" s="571">
        <v>14</v>
      </c>
      <c r="COE1" s="571" t="s">
        <v>4834</v>
      </c>
      <c r="CON1" s="571" t="s">
        <v>4834</v>
      </c>
      <c r="COP1" s="571">
        <v>1</v>
      </c>
      <c r="COQ1" s="571" t="s">
        <v>4833</v>
      </c>
      <c r="CPA1" s="571">
        <v>2</v>
      </c>
      <c r="CPB1" s="571" t="s">
        <v>4833</v>
      </c>
      <c r="CPL1" s="571">
        <v>3</v>
      </c>
      <c r="CPM1" s="571" t="s">
        <v>4833</v>
      </c>
      <c r="CPW1" s="571">
        <v>4</v>
      </c>
      <c r="CPX1" s="571" t="s">
        <v>4833</v>
      </c>
      <c r="CQH1" s="571">
        <v>5</v>
      </c>
      <c r="CQI1" s="571" t="s">
        <v>4833</v>
      </c>
      <c r="CQS1" s="571">
        <v>6</v>
      </c>
      <c r="CQT1" s="571" t="s">
        <v>4833</v>
      </c>
      <c r="CRC1" s="571" t="s">
        <v>4833</v>
      </c>
      <c r="CRE1" s="571">
        <v>1</v>
      </c>
      <c r="CRF1" s="571" t="s">
        <v>4832</v>
      </c>
      <c r="CRP1" s="571">
        <v>2</v>
      </c>
      <c r="CRQ1" s="571" t="s">
        <v>4832</v>
      </c>
      <c r="CSA1" s="571">
        <v>3</v>
      </c>
      <c r="CSB1" s="571" t="s">
        <v>4832</v>
      </c>
      <c r="CSL1" s="571">
        <v>4</v>
      </c>
      <c r="CSM1" s="571" t="s">
        <v>4832</v>
      </c>
      <c r="CSV1" s="571" t="s">
        <v>4832</v>
      </c>
      <c r="CSX1" s="571">
        <v>1</v>
      </c>
      <c r="CSY1" s="571" t="s">
        <v>4831</v>
      </c>
      <c r="CTI1" s="571">
        <v>2</v>
      </c>
      <c r="CTJ1" s="571" t="s">
        <v>4831</v>
      </c>
      <c r="CTT1" s="571">
        <v>3</v>
      </c>
      <c r="CTU1" s="571" t="s">
        <v>4831</v>
      </c>
      <c r="CUE1" s="571">
        <v>4</v>
      </c>
      <c r="CUF1" s="571" t="s">
        <v>4831</v>
      </c>
      <c r="CUP1" s="571">
        <v>5</v>
      </c>
      <c r="CUQ1" s="571" t="s">
        <v>4831</v>
      </c>
      <c r="CVA1" s="571">
        <v>6</v>
      </c>
      <c r="CVB1" s="571" t="s">
        <v>4831</v>
      </c>
      <c r="CVL1" s="571">
        <v>7</v>
      </c>
      <c r="CVM1" s="571" t="s">
        <v>4831</v>
      </c>
      <c r="CVW1" s="571">
        <v>8</v>
      </c>
      <c r="CVX1" s="571" t="s">
        <v>4831</v>
      </c>
      <c r="CWH1" s="571">
        <v>9</v>
      </c>
      <c r="CWI1" s="571" t="s">
        <v>4831</v>
      </c>
      <c r="CWS1" s="571">
        <v>10</v>
      </c>
      <c r="CWT1" s="571" t="s">
        <v>4831</v>
      </c>
      <c r="CXD1" s="571">
        <v>11</v>
      </c>
      <c r="CXE1" s="571" t="s">
        <v>4831</v>
      </c>
      <c r="CXN1" s="571" t="s">
        <v>4831</v>
      </c>
      <c r="CXP1" s="571" t="s">
        <v>76</v>
      </c>
      <c r="CXR1" s="571">
        <v>1</v>
      </c>
      <c r="CXS1" s="571" t="s">
        <v>51</v>
      </c>
      <c r="CYC1" s="571">
        <v>2</v>
      </c>
      <c r="CYD1" s="571" t="s">
        <v>51</v>
      </c>
      <c r="CYN1" s="571">
        <v>3</v>
      </c>
      <c r="CYO1" s="571" t="s">
        <v>51</v>
      </c>
      <c r="CYY1" s="571">
        <v>4</v>
      </c>
      <c r="CYZ1" s="571" t="s">
        <v>51</v>
      </c>
      <c r="CZJ1" s="571">
        <v>5</v>
      </c>
      <c r="CZK1" s="571" t="s">
        <v>51</v>
      </c>
      <c r="CZU1" s="571">
        <v>6</v>
      </c>
      <c r="CZV1" s="571" t="s">
        <v>51</v>
      </c>
      <c r="DAF1" s="571">
        <v>7</v>
      </c>
      <c r="DAG1" s="571" t="s">
        <v>51</v>
      </c>
      <c r="DAQ1" s="571">
        <v>8</v>
      </c>
      <c r="DAR1" s="571" t="s">
        <v>51</v>
      </c>
      <c r="DBB1" s="571">
        <v>9</v>
      </c>
      <c r="DBC1" s="571" t="s">
        <v>51</v>
      </c>
      <c r="DBM1" s="571">
        <v>10</v>
      </c>
      <c r="DBN1" s="571" t="s">
        <v>51</v>
      </c>
      <c r="DBX1" s="571">
        <v>11</v>
      </c>
      <c r="DBY1" s="571" t="s">
        <v>51</v>
      </c>
      <c r="DCI1" s="571">
        <v>12</v>
      </c>
      <c r="DCJ1" s="571" t="s">
        <v>51</v>
      </c>
      <c r="DCT1" s="571">
        <v>13</v>
      </c>
      <c r="DCU1" s="571" t="s">
        <v>51</v>
      </c>
      <c r="DDE1" s="571">
        <v>14</v>
      </c>
      <c r="DDF1" s="571" t="s">
        <v>51</v>
      </c>
      <c r="DDP1" s="571">
        <v>15</v>
      </c>
      <c r="DDQ1" s="571" t="s">
        <v>51</v>
      </c>
      <c r="DEA1" s="571">
        <v>16</v>
      </c>
      <c r="DEB1" s="571" t="s">
        <v>51</v>
      </c>
      <c r="DEL1" s="571">
        <v>17</v>
      </c>
      <c r="DEM1" s="571" t="s">
        <v>51</v>
      </c>
      <c r="DEW1" s="571">
        <v>18</v>
      </c>
      <c r="DEX1" s="571" t="s">
        <v>51</v>
      </c>
      <c r="DFG1" s="571" t="s">
        <v>51</v>
      </c>
      <c r="DFI1" s="571" t="s">
        <v>4830</v>
      </c>
      <c r="DFK1" s="571" t="s">
        <v>4829</v>
      </c>
      <c r="DFM1" s="571">
        <v>1</v>
      </c>
      <c r="DFN1" s="571" t="s">
        <v>52</v>
      </c>
      <c r="DFX1" s="571">
        <v>2</v>
      </c>
      <c r="DFY1" s="571" t="s">
        <v>52</v>
      </c>
      <c r="DGI1" s="571">
        <v>3</v>
      </c>
      <c r="DGJ1" s="571" t="s">
        <v>52</v>
      </c>
      <c r="DGT1" s="571">
        <v>4</v>
      </c>
      <c r="DGU1" s="571" t="s">
        <v>52</v>
      </c>
      <c r="DHE1" s="571">
        <v>5</v>
      </c>
      <c r="DHF1" s="571" t="s">
        <v>52</v>
      </c>
      <c r="DHP1" s="571">
        <v>6</v>
      </c>
      <c r="DHQ1" s="571" t="s">
        <v>52</v>
      </c>
      <c r="DIA1" s="571">
        <v>7</v>
      </c>
      <c r="DIB1" s="571" t="s">
        <v>52</v>
      </c>
      <c r="DIL1" s="571">
        <v>8</v>
      </c>
      <c r="DIM1" s="571" t="s">
        <v>52</v>
      </c>
      <c r="DIW1" s="571">
        <v>9</v>
      </c>
      <c r="DIX1" s="571" t="s">
        <v>52</v>
      </c>
      <c r="DJH1" s="571">
        <v>10</v>
      </c>
      <c r="DJI1" s="571" t="s">
        <v>52</v>
      </c>
      <c r="DJR1" s="571" t="s">
        <v>52</v>
      </c>
      <c r="DJT1" s="571">
        <v>1</v>
      </c>
      <c r="DJU1" s="571" t="s">
        <v>4828</v>
      </c>
      <c r="DKE1" s="571">
        <v>2</v>
      </c>
      <c r="DKF1" s="571" t="s">
        <v>4828</v>
      </c>
      <c r="DKP1" s="571">
        <v>3</v>
      </c>
      <c r="DKQ1" s="571" t="s">
        <v>4828</v>
      </c>
      <c r="DLA1" s="571">
        <v>4</v>
      </c>
      <c r="DLB1" s="571" t="s">
        <v>4828</v>
      </c>
      <c r="DLL1" s="571">
        <v>5</v>
      </c>
      <c r="DLM1" s="571" t="s">
        <v>4828</v>
      </c>
      <c r="DLW1" s="571">
        <v>6</v>
      </c>
      <c r="DLX1" s="571" t="s">
        <v>4828</v>
      </c>
      <c r="DMH1" s="571">
        <v>7</v>
      </c>
      <c r="DMI1" s="571" t="s">
        <v>4828</v>
      </c>
      <c r="DMS1" s="571">
        <v>8</v>
      </c>
      <c r="DMT1" s="571" t="s">
        <v>4828</v>
      </c>
      <c r="DND1" s="571">
        <v>9</v>
      </c>
      <c r="DNE1" s="571" t="s">
        <v>4828</v>
      </c>
      <c r="DNO1" s="571">
        <v>10</v>
      </c>
      <c r="DNP1" s="571" t="s">
        <v>4828</v>
      </c>
      <c r="DNY1" s="571" t="s">
        <v>4828</v>
      </c>
      <c r="DOA1" s="571">
        <v>1</v>
      </c>
      <c r="DOB1" s="571" t="s">
        <v>4827</v>
      </c>
      <c r="DOK1" s="571" t="s">
        <v>4827</v>
      </c>
      <c r="DOM1" s="571">
        <v>1</v>
      </c>
      <c r="DON1" s="571" t="s">
        <v>4826</v>
      </c>
      <c r="DOW1" s="571" t="s">
        <v>4826</v>
      </c>
      <c r="DOY1" s="571">
        <v>1</v>
      </c>
      <c r="DOZ1" s="571" t="s">
        <v>4825</v>
      </c>
      <c r="DPJ1" s="571">
        <v>2</v>
      </c>
      <c r="DPK1" s="571" t="s">
        <v>4824</v>
      </c>
      <c r="DPU1" s="571">
        <v>3</v>
      </c>
      <c r="DPV1" s="571" t="s">
        <v>4824</v>
      </c>
      <c r="DQF1" s="571">
        <v>4</v>
      </c>
      <c r="DQG1" s="571" t="s">
        <v>4824</v>
      </c>
      <c r="DQQ1" s="571">
        <v>1</v>
      </c>
      <c r="DQR1" s="571" t="s">
        <v>2820</v>
      </c>
      <c r="DRB1" s="571">
        <v>2</v>
      </c>
      <c r="DRC1" s="571" t="s">
        <v>2820</v>
      </c>
      <c r="DRM1" s="571">
        <v>3</v>
      </c>
      <c r="DRN1" s="571" t="s">
        <v>2820</v>
      </c>
      <c r="DRX1" s="571">
        <v>4</v>
      </c>
      <c r="DRY1" s="571" t="s">
        <v>2820</v>
      </c>
      <c r="DSI1" s="571">
        <v>5</v>
      </c>
      <c r="DSJ1" s="571" t="s">
        <v>2820</v>
      </c>
      <c r="DST1" s="571">
        <v>6</v>
      </c>
      <c r="DSU1" s="571" t="s">
        <v>2820</v>
      </c>
      <c r="DTE1" s="571">
        <v>7</v>
      </c>
      <c r="DTF1" s="571" t="s">
        <v>2820</v>
      </c>
      <c r="DTP1" s="571">
        <v>8</v>
      </c>
      <c r="DTQ1" s="571" t="s">
        <v>2820</v>
      </c>
      <c r="DUA1" s="571">
        <v>9</v>
      </c>
      <c r="DUB1" s="571" t="s">
        <v>2820</v>
      </c>
      <c r="DUL1" s="571">
        <v>10</v>
      </c>
      <c r="DUM1" s="571" t="s">
        <v>2820</v>
      </c>
      <c r="DUW1" s="571">
        <v>11</v>
      </c>
      <c r="DUX1" s="571" t="s">
        <v>2820</v>
      </c>
      <c r="DVH1" s="571">
        <v>12</v>
      </c>
      <c r="DVI1" s="571" t="s">
        <v>2820</v>
      </c>
      <c r="DVS1" s="571">
        <v>13</v>
      </c>
      <c r="DVT1" s="571" t="s">
        <v>2820</v>
      </c>
      <c r="DWC1" s="571" t="s">
        <v>2820</v>
      </c>
      <c r="DWE1" s="571" t="s">
        <v>78</v>
      </c>
      <c r="DWG1" s="571">
        <v>1</v>
      </c>
      <c r="DWH1" s="571" t="s">
        <v>4823</v>
      </c>
      <c r="DWR1" s="571">
        <v>2</v>
      </c>
      <c r="DWS1" s="571" t="s">
        <v>4823</v>
      </c>
      <c r="DXC1" s="571">
        <v>3</v>
      </c>
      <c r="DXD1" s="571" t="s">
        <v>4823</v>
      </c>
      <c r="DXN1" s="571">
        <v>4</v>
      </c>
      <c r="DXO1" s="571" t="s">
        <v>4823</v>
      </c>
      <c r="DXY1" s="571">
        <v>5</v>
      </c>
      <c r="DXZ1" s="571" t="s">
        <v>4823</v>
      </c>
      <c r="DYJ1" s="571">
        <v>6</v>
      </c>
      <c r="DYK1" s="571" t="s">
        <v>4823</v>
      </c>
      <c r="DYU1" s="571">
        <v>7</v>
      </c>
      <c r="DYV1" s="571" t="s">
        <v>4823</v>
      </c>
      <c r="DZF1" s="571">
        <v>8</v>
      </c>
      <c r="DZG1" s="571" t="s">
        <v>4823</v>
      </c>
      <c r="DZQ1" s="571">
        <v>9</v>
      </c>
      <c r="DZR1" s="571" t="s">
        <v>4823</v>
      </c>
      <c r="EAB1" s="571">
        <v>10</v>
      </c>
      <c r="EAC1" s="571" t="s">
        <v>4823</v>
      </c>
      <c r="EAM1" s="571">
        <v>11</v>
      </c>
      <c r="EAX1" s="571">
        <v>12</v>
      </c>
      <c r="EAY1" s="571" t="s">
        <v>4823</v>
      </c>
      <c r="EBI1" s="571">
        <v>13</v>
      </c>
      <c r="EBJ1" s="571" t="s">
        <v>4823</v>
      </c>
      <c r="EBT1" s="571">
        <v>14</v>
      </c>
      <c r="EBU1" s="571" t="s">
        <v>4823</v>
      </c>
      <c r="ECD1" s="571" t="s">
        <v>4823</v>
      </c>
      <c r="ECF1" s="571">
        <v>1</v>
      </c>
      <c r="ECG1" s="571" t="s">
        <v>62</v>
      </c>
      <c r="ECQ1" s="571">
        <v>2</v>
      </c>
      <c r="ECR1" s="571" t="s">
        <v>62</v>
      </c>
      <c r="EDB1" s="571">
        <v>3</v>
      </c>
      <c r="EDC1" s="571" t="s">
        <v>62</v>
      </c>
      <c r="EDM1" s="571">
        <v>4</v>
      </c>
      <c r="EDN1" s="571" t="s">
        <v>62</v>
      </c>
      <c r="EDX1" s="571">
        <v>5</v>
      </c>
      <c r="EDY1" s="571" t="s">
        <v>62</v>
      </c>
      <c r="EEI1" s="571">
        <v>6</v>
      </c>
      <c r="EEJ1" s="571" t="s">
        <v>62</v>
      </c>
      <c r="EET1" s="571">
        <v>8</v>
      </c>
      <c r="EEU1" s="571" t="s">
        <v>62</v>
      </c>
      <c r="EFE1" s="571">
        <v>9</v>
      </c>
      <c r="EFF1" s="571" t="s">
        <v>62</v>
      </c>
      <c r="EFP1" s="571">
        <v>10</v>
      </c>
      <c r="EFQ1" s="571" t="s">
        <v>62</v>
      </c>
      <c r="EGA1" s="571">
        <v>11</v>
      </c>
      <c r="EGB1" s="571" t="s">
        <v>62</v>
      </c>
      <c r="EGL1" s="571">
        <v>12</v>
      </c>
      <c r="EGM1" s="571" t="s">
        <v>62</v>
      </c>
      <c r="EGW1" s="571">
        <v>13</v>
      </c>
      <c r="EGX1" s="571" t="s">
        <v>62</v>
      </c>
      <c r="EHH1" s="571">
        <v>14</v>
      </c>
      <c r="EHI1" s="571" t="s">
        <v>62</v>
      </c>
      <c r="EHS1" s="571">
        <v>15</v>
      </c>
      <c r="EHT1" s="571" t="s">
        <v>62</v>
      </c>
      <c r="EID1" s="571">
        <v>16</v>
      </c>
      <c r="EIE1" s="571" t="s">
        <v>62</v>
      </c>
      <c r="EIO1" s="571">
        <v>17</v>
      </c>
      <c r="EIP1" s="571" t="s">
        <v>62</v>
      </c>
      <c r="EIZ1" s="571">
        <v>18</v>
      </c>
      <c r="EJA1" s="571" t="s">
        <v>62</v>
      </c>
      <c r="EJK1" s="571">
        <v>19</v>
      </c>
      <c r="EJL1" s="571" t="s">
        <v>62</v>
      </c>
      <c r="EJU1" s="571" t="s">
        <v>62</v>
      </c>
      <c r="EJW1" s="571">
        <v>1</v>
      </c>
      <c r="EJX1" s="571" t="s">
        <v>40</v>
      </c>
      <c r="EKH1" s="571">
        <v>2</v>
      </c>
      <c r="EKI1" s="571" t="s">
        <v>40</v>
      </c>
      <c r="EKS1" s="571">
        <v>3</v>
      </c>
      <c r="EKT1" s="571" t="s">
        <v>40</v>
      </c>
      <c r="ELD1" s="571">
        <v>4</v>
      </c>
      <c r="ELE1" s="571" t="s">
        <v>40</v>
      </c>
      <c r="ELO1" s="571">
        <v>5</v>
      </c>
      <c r="ELP1" s="571" t="s">
        <v>40</v>
      </c>
      <c r="ELZ1" s="571">
        <v>6</v>
      </c>
      <c r="EMA1" s="571" t="s">
        <v>40</v>
      </c>
      <c r="EMK1" s="571">
        <v>7</v>
      </c>
      <c r="EML1" s="571" t="s">
        <v>4822</v>
      </c>
      <c r="EMV1" s="571">
        <v>8</v>
      </c>
      <c r="EMW1" s="571" t="s">
        <v>40</v>
      </c>
      <c r="ENG1" s="571">
        <v>9</v>
      </c>
      <c r="ENH1" s="571" t="s">
        <v>40</v>
      </c>
      <c r="ENR1" s="571">
        <v>10</v>
      </c>
      <c r="ENS1" s="571" t="s">
        <v>40</v>
      </c>
      <c r="EOC1" s="571">
        <v>11</v>
      </c>
      <c r="EOD1" s="571" t="s">
        <v>40</v>
      </c>
      <c r="EON1" s="571">
        <v>12</v>
      </c>
      <c r="EOO1" s="571" t="s">
        <v>4822</v>
      </c>
      <c r="EOY1" s="571">
        <v>13</v>
      </c>
      <c r="EOZ1" s="571" t="s">
        <v>40</v>
      </c>
      <c r="EPJ1" s="571">
        <v>14</v>
      </c>
      <c r="EPK1" s="571" t="s">
        <v>40</v>
      </c>
      <c r="EPT1" s="571" t="s">
        <v>40</v>
      </c>
      <c r="EPV1" s="571">
        <v>1</v>
      </c>
      <c r="EPW1" s="571" t="s">
        <v>4820</v>
      </c>
      <c r="EQG1" s="571">
        <v>2</v>
      </c>
      <c r="EQH1" s="571" t="s">
        <v>4820</v>
      </c>
      <c r="EQR1" s="571">
        <v>3</v>
      </c>
      <c r="EQS1" s="571" t="s">
        <v>4820</v>
      </c>
      <c r="ERC1" s="571">
        <v>4</v>
      </c>
      <c r="ERD1" s="571" t="s">
        <v>4821</v>
      </c>
      <c r="ERN1" s="571">
        <v>5</v>
      </c>
      <c r="ERO1" s="571" t="s">
        <v>4820</v>
      </c>
      <c r="ERY1" s="571">
        <v>4</v>
      </c>
      <c r="ERZ1" s="571" t="s">
        <v>4821</v>
      </c>
      <c r="ESI1" s="571" t="s">
        <v>4820</v>
      </c>
      <c r="ESK1" s="571" t="s">
        <v>4819</v>
      </c>
      <c r="ESM1" s="571" t="s">
        <v>1405</v>
      </c>
      <c r="ESO1" s="571" t="s">
        <v>4818</v>
      </c>
      <c r="ESQ1" s="571" t="s">
        <v>4817</v>
      </c>
      <c r="ESS1" s="571" t="s">
        <v>4816</v>
      </c>
      <c r="ESU1" s="571" t="s">
        <v>4815</v>
      </c>
      <c r="ESW1" s="571">
        <v>1</v>
      </c>
      <c r="ESX1" s="571" t="s">
        <v>54</v>
      </c>
      <c r="ETH1" s="571">
        <v>2</v>
      </c>
      <c r="ETI1" s="571" t="s">
        <v>54</v>
      </c>
      <c r="ETS1" s="571">
        <v>3</v>
      </c>
      <c r="ETT1" s="571" t="s">
        <v>54</v>
      </c>
      <c r="EUD1" s="571">
        <v>4</v>
      </c>
      <c r="EUE1" s="571" t="s">
        <v>54</v>
      </c>
      <c r="EUO1" s="571">
        <v>5</v>
      </c>
      <c r="EUP1" s="571" t="s">
        <v>54</v>
      </c>
      <c r="EUZ1" s="571">
        <v>6</v>
      </c>
      <c r="EVA1" s="571" t="s">
        <v>54</v>
      </c>
      <c r="EVK1" s="571">
        <v>7</v>
      </c>
      <c r="EVL1" s="571" t="s">
        <v>54</v>
      </c>
      <c r="EVV1" s="571">
        <v>8</v>
      </c>
      <c r="EVW1" s="571" t="s">
        <v>54</v>
      </c>
      <c r="EWG1" s="571">
        <v>9</v>
      </c>
      <c r="EWH1" s="571" t="s">
        <v>54</v>
      </c>
      <c r="EWR1" s="571">
        <v>10</v>
      </c>
      <c r="EWS1" s="571" t="s">
        <v>54</v>
      </c>
      <c r="EXC1" s="571">
        <v>11</v>
      </c>
      <c r="EXD1" s="571" t="s">
        <v>54</v>
      </c>
      <c r="EXN1" s="571">
        <v>12</v>
      </c>
      <c r="EXO1" s="571" t="s">
        <v>54</v>
      </c>
      <c r="EXY1" s="571">
        <v>13</v>
      </c>
      <c r="EXZ1" s="571" t="s">
        <v>54</v>
      </c>
      <c r="EYJ1" s="571">
        <v>14</v>
      </c>
      <c r="EYK1" s="571" t="s">
        <v>54</v>
      </c>
      <c r="EYU1" s="571">
        <v>15</v>
      </c>
      <c r="EYV1" s="571" t="s">
        <v>54</v>
      </c>
      <c r="EZF1" s="571">
        <v>16</v>
      </c>
      <c r="EZG1" s="571" t="s">
        <v>54</v>
      </c>
      <c r="EZQ1" s="571">
        <v>17</v>
      </c>
      <c r="EZR1" s="571" t="s">
        <v>54</v>
      </c>
      <c r="FAB1" s="571">
        <v>18</v>
      </c>
      <c r="FAC1" s="571" t="s">
        <v>54</v>
      </c>
      <c r="FAL1" s="571" t="s">
        <v>54</v>
      </c>
      <c r="FAN1" s="571" t="s">
        <v>4814</v>
      </c>
      <c r="FAP1" s="571" t="s">
        <v>4813</v>
      </c>
      <c r="FAR1" s="571" t="s">
        <v>4812</v>
      </c>
      <c r="FAT1" s="571" t="s">
        <v>4811</v>
      </c>
      <c r="FAV1" s="571">
        <v>1</v>
      </c>
      <c r="FAW1" s="571" t="s">
        <v>4810</v>
      </c>
      <c r="FBG1" s="571">
        <v>2</v>
      </c>
      <c r="FBH1" s="571" t="s">
        <v>4810</v>
      </c>
      <c r="FBR1" s="571">
        <v>3</v>
      </c>
      <c r="FBS1" s="571" t="s">
        <v>4810</v>
      </c>
      <c r="FCC1" s="571">
        <v>4</v>
      </c>
      <c r="FCD1" s="571" t="s">
        <v>4810</v>
      </c>
      <c r="FCN1" s="571">
        <v>5</v>
      </c>
      <c r="FCO1" s="571" t="s">
        <v>4810</v>
      </c>
      <c r="FCY1" s="571">
        <v>6</v>
      </c>
      <c r="FCZ1" s="571" t="s">
        <v>4810</v>
      </c>
      <c r="FDJ1" s="571">
        <v>7</v>
      </c>
      <c r="FDK1" s="571" t="s">
        <v>4810</v>
      </c>
      <c r="FDU1" s="571">
        <v>8</v>
      </c>
      <c r="FDV1" s="571" t="s">
        <v>4810</v>
      </c>
      <c r="FEF1" s="571">
        <v>9</v>
      </c>
      <c r="FEG1" s="571" t="s">
        <v>4810</v>
      </c>
      <c r="FEQ1" s="571">
        <v>10</v>
      </c>
      <c r="FER1" s="571" t="s">
        <v>4810</v>
      </c>
      <c r="FFB1" s="571">
        <v>11</v>
      </c>
      <c r="FFC1" s="571" t="s">
        <v>4810</v>
      </c>
      <c r="FFM1" s="571">
        <v>12</v>
      </c>
      <c r="FFN1" s="571" t="s">
        <v>4810</v>
      </c>
      <c r="FFW1" s="571" t="s">
        <v>4810</v>
      </c>
      <c r="FFX1" s="628"/>
    </row>
    <row r="2" spans="1:4236" s="494" customFormat="1" ht="15.75" thickBot="1" x14ac:dyDescent="0.3">
      <c r="A2" s="494" t="s">
        <v>0</v>
      </c>
      <c r="B2" s="494" t="s">
        <v>4809</v>
      </c>
      <c r="C2" s="494" t="s">
        <v>4808</v>
      </c>
      <c r="D2" s="494" t="s">
        <v>4807</v>
      </c>
      <c r="E2" s="494" t="s">
        <v>4</v>
      </c>
      <c r="F2" s="494" t="s">
        <v>4806</v>
      </c>
      <c r="G2" s="494" t="s">
        <v>4805</v>
      </c>
      <c r="H2" s="494" t="s">
        <v>4804</v>
      </c>
      <c r="I2" s="494" t="s">
        <v>4803</v>
      </c>
      <c r="J2" s="494" t="s">
        <v>4802</v>
      </c>
      <c r="K2" s="494" t="s">
        <v>4801</v>
      </c>
      <c r="L2" s="494" t="s">
        <v>4800</v>
      </c>
      <c r="M2" s="494" t="s">
        <v>4799</v>
      </c>
      <c r="N2" s="494" t="s">
        <v>4798</v>
      </c>
      <c r="O2" s="494" t="s">
        <v>4797</v>
      </c>
      <c r="P2" s="649"/>
      <c r="Q2" s="494" t="s">
        <v>4791</v>
      </c>
      <c r="R2" s="494" t="s">
        <v>4790</v>
      </c>
      <c r="S2" s="494" t="s">
        <v>4789</v>
      </c>
      <c r="T2" s="494" t="s">
        <v>4788</v>
      </c>
      <c r="U2" s="494" t="s">
        <v>4787</v>
      </c>
      <c r="V2" s="494" t="s">
        <v>4786</v>
      </c>
      <c r="W2" s="494" t="s">
        <v>4785</v>
      </c>
      <c r="X2" s="494" t="s">
        <v>4784</v>
      </c>
      <c r="Y2" s="494" t="s">
        <v>4783</v>
      </c>
      <c r="Z2" s="648" t="s">
        <v>4782</v>
      </c>
      <c r="AA2" s="649"/>
      <c r="AB2" s="494" t="s">
        <v>4791</v>
      </c>
      <c r="AC2" s="494" t="s">
        <v>4790</v>
      </c>
      <c r="AD2" s="494" t="s">
        <v>4789</v>
      </c>
      <c r="AE2" s="494" t="s">
        <v>4788</v>
      </c>
      <c r="AF2" s="494" t="s">
        <v>4787</v>
      </c>
      <c r="AG2" s="494" t="s">
        <v>4786</v>
      </c>
      <c r="AH2" s="494" t="s">
        <v>4785</v>
      </c>
      <c r="AI2" s="494" t="s">
        <v>4784</v>
      </c>
      <c r="AJ2" s="494" t="s">
        <v>4783</v>
      </c>
      <c r="AK2" s="648" t="s">
        <v>4782</v>
      </c>
      <c r="AL2" s="649"/>
      <c r="AM2" s="494" t="s">
        <v>4791</v>
      </c>
      <c r="AN2" s="494" t="s">
        <v>4790</v>
      </c>
      <c r="AO2" s="494" t="s">
        <v>4789</v>
      </c>
      <c r="AP2" s="494" t="s">
        <v>4788</v>
      </c>
      <c r="AQ2" s="494" t="s">
        <v>4787</v>
      </c>
      <c r="AR2" s="494" t="s">
        <v>4786</v>
      </c>
      <c r="AS2" s="494" t="s">
        <v>4785</v>
      </c>
      <c r="AT2" s="494" t="s">
        <v>4784</v>
      </c>
      <c r="AU2" s="494" t="s">
        <v>4783</v>
      </c>
      <c r="AV2" s="648" t="s">
        <v>4782</v>
      </c>
      <c r="AW2" s="649"/>
      <c r="AX2" s="494" t="s">
        <v>4791</v>
      </c>
      <c r="AY2" s="494" t="s">
        <v>4790</v>
      </c>
      <c r="AZ2" s="494" t="s">
        <v>4789</v>
      </c>
      <c r="BA2" s="494" t="s">
        <v>4788</v>
      </c>
      <c r="BB2" s="494" t="s">
        <v>4787</v>
      </c>
      <c r="BC2" s="494" t="s">
        <v>4786</v>
      </c>
      <c r="BD2" s="494" t="s">
        <v>4785</v>
      </c>
      <c r="BE2" s="494" t="s">
        <v>4784</v>
      </c>
      <c r="BF2" s="494" t="s">
        <v>4783</v>
      </c>
      <c r="BG2" s="648" t="s">
        <v>4782</v>
      </c>
      <c r="BH2" s="649"/>
      <c r="BI2" s="494" t="s">
        <v>4791</v>
      </c>
      <c r="BJ2" s="494" t="s">
        <v>4790</v>
      </c>
      <c r="BK2" s="494" t="s">
        <v>4789</v>
      </c>
      <c r="BL2" s="494" t="s">
        <v>4788</v>
      </c>
      <c r="BM2" s="494" t="s">
        <v>4787</v>
      </c>
      <c r="BN2" s="494" t="s">
        <v>4786</v>
      </c>
      <c r="BO2" s="494" t="s">
        <v>4785</v>
      </c>
      <c r="BP2" s="494" t="s">
        <v>4784</v>
      </c>
      <c r="BQ2" s="494" t="s">
        <v>4783</v>
      </c>
      <c r="BR2" s="648" t="s">
        <v>4782</v>
      </c>
      <c r="BS2" s="649"/>
      <c r="BT2" s="494" t="s">
        <v>4791</v>
      </c>
      <c r="BU2" s="494" t="s">
        <v>4790</v>
      </c>
      <c r="BV2" s="494" t="s">
        <v>4789</v>
      </c>
      <c r="BW2" s="494" t="s">
        <v>4788</v>
      </c>
      <c r="BX2" s="494" t="s">
        <v>4787</v>
      </c>
      <c r="BY2" s="494" t="s">
        <v>4786</v>
      </c>
      <c r="BZ2" s="494" t="s">
        <v>4785</v>
      </c>
      <c r="CA2" s="494" t="s">
        <v>4784</v>
      </c>
      <c r="CB2" s="494" t="s">
        <v>4783</v>
      </c>
      <c r="CC2" s="648" t="s">
        <v>4782</v>
      </c>
      <c r="CD2" s="649"/>
      <c r="CE2" s="494" t="s">
        <v>4791</v>
      </c>
      <c r="CF2" s="494" t="s">
        <v>4790</v>
      </c>
      <c r="CG2" s="494" t="s">
        <v>4789</v>
      </c>
      <c r="CH2" s="494" t="s">
        <v>4788</v>
      </c>
      <c r="CI2" s="494" t="s">
        <v>4787</v>
      </c>
      <c r="CJ2" s="494" t="s">
        <v>4786</v>
      </c>
      <c r="CK2" s="494" t="s">
        <v>4785</v>
      </c>
      <c r="CL2" s="494" t="s">
        <v>4784</v>
      </c>
      <c r="CM2" s="494" t="s">
        <v>4783</v>
      </c>
      <c r="CN2" s="648" t="s">
        <v>4782</v>
      </c>
      <c r="CO2" s="649"/>
      <c r="CP2" s="494" t="s">
        <v>4791</v>
      </c>
      <c r="CQ2" s="494" t="s">
        <v>4790</v>
      </c>
      <c r="CR2" s="494" t="s">
        <v>4789</v>
      </c>
      <c r="CS2" s="494" t="s">
        <v>4788</v>
      </c>
      <c r="CT2" s="494" t="s">
        <v>4787</v>
      </c>
      <c r="CU2" s="494" t="s">
        <v>4786</v>
      </c>
      <c r="CV2" s="494" t="s">
        <v>4785</v>
      </c>
      <c r="CW2" s="494" t="s">
        <v>4784</v>
      </c>
      <c r="CX2" s="494" t="s">
        <v>4783</v>
      </c>
      <c r="CY2" s="648" t="s">
        <v>4782</v>
      </c>
      <c r="CZ2" s="649"/>
      <c r="DA2" s="494" t="s">
        <v>4791</v>
      </c>
      <c r="DB2" s="494" t="s">
        <v>4790</v>
      </c>
      <c r="DC2" s="494" t="s">
        <v>4789</v>
      </c>
      <c r="DD2" s="494" t="s">
        <v>4788</v>
      </c>
      <c r="DE2" s="494" t="s">
        <v>4787</v>
      </c>
      <c r="DF2" s="494" t="s">
        <v>4786</v>
      </c>
      <c r="DG2" s="494" t="s">
        <v>4785</v>
      </c>
      <c r="DH2" s="494" t="s">
        <v>4784</v>
      </c>
      <c r="DI2" s="494" t="s">
        <v>4783</v>
      </c>
      <c r="DJ2" s="648" t="s">
        <v>4782</v>
      </c>
      <c r="DK2" s="649"/>
      <c r="DL2" s="494" t="s">
        <v>4791</v>
      </c>
      <c r="DM2" s="494" t="s">
        <v>4790</v>
      </c>
      <c r="DN2" s="494" t="s">
        <v>4789</v>
      </c>
      <c r="DO2" s="494" t="s">
        <v>4788</v>
      </c>
      <c r="DP2" s="494" t="s">
        <v>4787</v>
      </c>
      <c r="DQ2" s="494" t="s">
        <v>4786</v>
      </c>
      <c r="DR2" s="494" t="s">
        <v>4785</v>
      </c>
      <c r="DS2" s="494" t="s">
        <v>4784</v>
      </c>
      <c r="DT2" s="494" t="s">
        <v>4783</v>
      </c>
      <c r="DU2" s="648" t="s">
        <v>4782</v>
      </c>
      <c r="DV2" s="649"/>
      <c r="DW2" s="494" t="s">
        <v>4791</v>
      </c>
      <c r="DX2" s="494" t="s">
        <v>4790</v>
      </c>
      <c r="DY2" s="494" t="s">
        <v>4789</v>
      </c>
      <c r="DZ2" s="494" t="s">
        <v>4788</v>
      </c>
      <c r="EA2" s="494" t="s">
        <v>4787</v>
      </c>
      <c r="EB2" s="494" t="s">
        <v>4786</v>
      </c>
      <c r="EC2" s="494" t="s">
        <v>4785</v>
      </c>
      <c r="ED2" s="494" t="s">
        <v>4784</v>
      </c>
      <c r="EE2" s="494" t="s">
        <v>4783</v>
      </c>
      <c r="EF2" s="648" t="s">
        <v>4782</v>
      </c>
      <c r="EG2" s="649"/>
      <c r="EH2" s="494" t="s">
        <v>4791</v>
      </c>
      <c r="EI2" s="494" t="s">
        <v>4790</v>
      </c>
      <c r="EJ2" s="494" t="s">
        <v>4789</v>
      </c>
      <c r="EK2" s="494" t="s">
        <v>4788</v>
      </c>
      <c r="EL2" s="494" t="s">
        <v>4787</v>
      </c>
      <c r="EM2" s="494" t="s">
        <v>4786</v>
      </c>
      <c r="EN2" s="494" t="s">
        <v>4785</v>
      </c>
      <c r="EO2" s="494" t="s">
        <v>4784</v>
      </c>
      <c r="EP2" s="494" t="s">
        <v>4783</v>
      </c>
      <c r="EQ2" s="648" t="s">
        <v>4782</v>
      </c>
      <c r="ER2" s="649"/>
      <c r="ES2" s="494" t="s">
        <v>4791</v>
      </c>
      <c r="ET2" s="494" t="s">
        <v>4790</v>
      </c>
      <c r="EU2" s="494" t="s">
        <v>4789</v>
      </c>
      <c r="EV2" s="494" t="s">
        <v>4788</v>
      </c>
      <c r="EW2" s="494" t="s">
        <v>4787</v>
      </c>
      <c r="EX2" s="494" t="s">
        <v>4786</v>
      </c>
      <c r="EY2" s="494" t="s">
        <v>4785</v>
      </c>
      <c r="EZ2" s="494" t="s">
        <v>4784</v>
      </c>
      <c r="FA2" s="494" t="s">
        <v>4783</v>
      </c>
      <c r="FB2" s="648" t="s">
        <v>4782</v>
      </c>
      <c r="FC2" s="649"/>
      <c r="FD2" s="494" t="s">
        <v>4791</v>
      </c>
      <c r="FE2" s="494" t="s">
        <v>4790</v>
      </c>
      <c r="FF2" s="494" t="s">
        <v>4789</v>
      </c>
      <c r="FG2" s="494" t="s">
        <v>4788</v>
      </c>
      <c r="FH2" s="494" t="s">
        <v>4787</v>
      </c>
      <c r="FI2" s="494" t="s">
        <v>4786</v>
      </c>
      <c r="FJ2" s="494" t="s">
        <v>4785</v>
      </c>
      <c r="FK2" s="494" t="s">
        <v>4784</v>
      </c>
      <c r="FL2" s="494" t="s">
        <v>4783</v>
      </c>
      <c r="FM2" s="648" t="s">
        <v>4782</v>
      </c>
      <c r="FN2" s="649"/>
      <c r="FO2" s="494" t="s">
        <v>4791</v>
      </c>
      <c r="FP2" s="494" t="s">
        <v>4790</v>
      </c>
      <c r="FQ2" s="494" t="s">
        <v>4789</v>
      </c>
      <c r="FR2" s="494" t="s">
        <v>4788</v>
      </c>
      <c r="FS2" s="494" t="s">
        <v>4787</v>
      </c>
      <c r="FT2" s="494" t="s">
        <v>4786</v>
      </c>
      <c r="FU2" s="494" t="s">
        <v>4785</v>
      </c>
      <c r="FV2" s="494" t="s">
        <v>4784</v>
      </c>
      <c r="FW2" s="494" t="s">
        <v>4783</v>
      </c>
      <c r="FX2" s="648" t="s">
        <v>4782</v>
      </c>
      <c r="FY2" s="649"/>
      <c r="FZ2" s="494" t="s">
        <v>4791</v>
      </c>
      <c r="GA2" s="494" t="s">
        <v>4790</v>
      </c>
      <c r="GB2" s="494" t="s">
        <v>4789</v>
      </c>
      <c r="GC2" s="494" t="s">
        <v>4788</v>
      </c>
      <c r="GD2" s="494" t="s">
        <v>4787</v>
      </c>
      <c r="GE2" s="494" t="s">
        <v>4786</v>
      </c>
      <c r="GF2" s="494" t="s">
        <v>4785</v>
      </c>
      <c r="GG2" s="494" t="s">
        <v>4784</v>
      </c>
      <c r="GH2" s="494" t="s">
        <v>4783</v>
      </c>
      <c r="GI2" s="648" t="s">
        <v>4782</v>
      </c>
      <c r="GJ2" s="655"/>
      <c r="GK2" s="494" t="s">
        <v>4791</v>
      </c>
      <c r="GL2" s="494" t="s">
        <v>4790</v>
      </c>
      <c r="GM2" s="494" t="s">
        <v>4789</v>
      </c>
      <c r="GN2" s="494" t="s">
        <v>4788</v>
      </c>
      <c r="GO2" s="494" t="s">
        <v>4787</v>
      </c>
      <c r="GP2" s="494" t="s">
        <v>4786</v>
      </c>
      <c r="GQ2" s="494" t="s">
        <v>4785</v>
      </c>
      <c r="GR2" s="494" t="s">
        <v>4784</v>
      </c>
      <c r="GS2" s="494" t="s">
        <v>4783</v>
      </c>
      <c r="GT2" s="648" t="s">
        <v>4782</v>
      </c>
      <c r="GU2" s="649"/>
      <c r="GV2" s="494" t="s">
        <v>4791</v>
      </c>
      <c r="GW2" s="494" t="s">
        <v>4790</v>
      </c>
      <c r="GX2" s="494" t="s">
        <v>4789</v>
      </c>
      <c r="GY2" s="494" t="s">
        <v>4788</v>
      </c>
      <c r="GZ2" s="494" t="s">
        <v>4787</v>
      </c>
      <c r="HA2" s="494" t="s">
        <v>4786</v>
      </c>
      <c r="HB2" s="494" t="s">
        <v>4785</v>
      </c>
      <c r="HC2" s="494" t="s">
        <v>4784</v>
      </c>
      <c r="HD2" s="494" t="s">
        <v>4783</v>
      </c>
      <c r="HE2" s="648" t="s">
        <v>4782</v>
      </c>
      <c r="HF2" s="649"/>
      <c r="HG2" s="494" t="s">
        <v>4791</v>
      </c>
      <c r="HH2" s="494" t="s">
        <v>4790</v>
      </c>
      <c r="HI2" s="494" t="s">
        <v>4789</v>
      </c>
      <c r="HJ2" s="494" t="s">
        <v>4788</v>
      </c>
      <c r="HK2" s="494" t="s">
        <v>4787</v>
      </c>
      <c r="HL2" s="494" t="s">
        <v>4786</v>
      </c>
      <c r="HM2" s="494" t="s">
        <v>4785</v>
      </c>
      <c r="HN2" s="494" t="s">
        <v>4784</v>
      </c>
      <c r="HO2" s="494" t="s">
        <v>4783</v>
      </c>
      <c r="HP2" s="648" t="s">
        <v>4782</v>
      </c>
      <c r="HQ2" s="649"/>
      <c r="HR2" s="494" t="s">
        <v>4791</v>
      </c>
      <c r="HS2" s="494" t="s">
        <v>4790</v>
      </c>
      <c r="HT2" s="494" t="s">
        <v>4789</v>
      </c>
      <c r="HU2" s="494" t="s">
        <v>4788</v>
      </c>
      <c r="HV2" s="494" t="s">
        <v>4787</v>
      </c>
      <c r="HW2" s="494" t="s">
        <v>4786</v>
      </c>
      <c r="HX2" s="494" t="s">
        <v>4785</v>
      </c>
      <c r="HY2" s="494" t="s">
        <v>4784</v>
      </c>
      <c r="HZ2" s="494" t="s">
        <v>4783</v>
      </c>
      <c r="IA2" s="648" t="s">
        <v>4782</v>
      </c>
      <c r="IB2" s="649"/>
      <c r="IC2" s="494" t="s">
        <v>4791</v>
      </c>
      <c r="ID2" s="494" t="s">
        <v>4790</v>
      </c>
      <c r="IE2" s="494" t="s">
        <v>4789</v>
      </c>
      <c r="IF2" s="494" t="s">
        <v>4788</v>
      </c>
      <c r="IG2" s="494" t="s">
        <v>4787</v>
      </c>
      <c r="IH2" s="494" t="s">
        <v>4786</v>
      </c>
      <c r="II2" s="494" t="s">
        <v>4785</v>
      </c>
      <c r="IJ2" s="494" t="s">
        <v>4784</v>
      </c>
      <c r="IK2" s="494" t="s">
        <v>4783</v>
      </c>
      <c r="IL2" s="648" t="s">
        <v>4782</v>
      </c>
      <c r="IM2" s="649"/>
      <c r="IN2" s="494" t="s">
        <v>4791</v>
      </c>
      <c r="IO2" s="494" t="s">
        <v>4790</v>
      </c>
      <c r="IP2" s="494" t="s">
        <v>4789</v>
      </c>
      <c r="IQ2" s="494" t="s">
        <v>4788</v>
      </c>
      <c r="IR2" s="494" t="s">
        <v>4787</v>
      </c>
      <c r="IS2" s="494" t="s">
        <v>4786</v>
      </c>
      <c r="IT2" s="494" t="s">
        <v>4785</v>
      </c>
      <c r="IU2" s="494" t="s">
        <v>4784</v>
      </c>
      <c r="IV2" s="494" t="s">
        <v>4783</v>
      </c>
      <c r="IW2" s="648" t="s">
        <v>4782</v>
      </c>
      <c r="IX2" s="649"/>
      <c r="IY2" s="494" t="s">
        <v>4791</v>
      </c>
      <c r="IZ2" s="494" t="s">
        <v>4790</v>
      </c>
      <c r="JA2" s="494" t="s">
        <v>4789</v>
      </c>
      <c r="JB2" s="494" t="s">
        <v>4788</v>
      </c>
      <c r="JC2" s="494" t="s">
        <v>4787</v>
      </c>
      <c r="JD2" s="494" t="s">
        <v>4786</v>
      </c>
      <c r="JE2" s="494" t="s">
        <v>4785</v>
      </c>
      <c r="JF2" s="494" t="s">
        <v>4784</v>
      </c>
      <c r="JG2" s="494" t="s">
        <v>4783</v>
      </c>
      <c r="JH2" s="648" t="s">
        <v>4782</v>
      </c>
      <c r="JI2" s="649"/>
      <c r="JJ2" s="494" t="s">
        <v>4791</v>
      </c>
      <c r="JK2" s="494" t="s">
        <v>4790</v>
      </c>
      <c r="JL2" s="494" t="s">
        <v>4789</v>
      </c>
      <c r="JM2" s="494" t="s">
        <v>4788</v>
      </c>
      <c r="JN2" s="494" t="s">
        <v>4787</v>
      </c>
      <c r="JO2" s="494" t="s">
        <v>4786</v>
      </c>
      <c r="JP2" s="494" t="s">
        <v>4785</v>
      </c>
      <c r="JQ2" s="494" t="s">
        <v>4784</v>
      </c>
      <c r="JR2" s="494" t="s">
        <v>4783</v>
      </c>
      <c r="JS2" s="648" t="s">
        <v>4782</v>
      </c>
      <c r="JT2" s="649"/>
      <c r="JU2" s="494" t="s">
        <v>4791</v>
      </c>
      <c r="JV2" s="494" t="s">
        <v>4790</v>
      </c>
      <c r="JW2" s="494" t="s">
        <v>4789</v>
      </c>
      <c r="JX2" s="494" t="s">
        <v>4788</v>
      </c>
      <c r="JY2" s="494" t="s">
        <v>4787</v>
      </c>
      <c r="JZ2" s="494" t="s">
        <v>4786</v>
      </c>
      <c r="KA2" s="494" t="s">
        <v>4785</v>
      </c>
      <c r="KB2" s="494" t="s">
        <v>4784</v>
      </c>
      <c r="KC2" s="494" t="s">
        <v>4783</v>
      </c>
      <c r="KD2" s="648" t="s">
        <v>4782</v>
      </c>
      <c r="KE2" s="649"/>
      <c r="KF2" s="494" t="s">
        <v>4791</v>
      </c>
      <c r="KG2" s="494" t="s">
        <v>4790</v>
      </c>
      <c r="KH2" s="494" t="s">
        <v>4789</v>
      </c>
      <c r="KI2" s="494" t="s">
        <v>4788</v>
      </c>
      <c r="KJ2" s="494" t="s">
        <v>4787</v>
      </c>
      <c r="KK2" s="494" t="s">
        <v>4786</v>
      </c>
      <c r="KL2" s="494" t="s">
        <v>4785</v>
      </c>
      <c r="KM2" s="494" t="s">
        <v>4784</v>
      </c>
      <c r="KN2" s="494" t="s">
        <v>4783</v>
      </c>
      <c r="KO2" s="648" t="s">
        <v>4782</v>
      </c>
      <c r="KP2" s="649"/>
      <c r="KQ2" s="494" t="s">
        <v>4791</v>
      </c>
      <c r="KR2" s="494" t="s">
        <v>4790</v>
      </c>
      <c r="KS2" s="494" t="s">
        <v>4789</v>
      </c>
      <c r="KT2" s="494" t="s">
        <v>4788</v>
      </c>
      <c r="KU2" s="494" t="s">
        <v>4787</v>
      </c>
      <c r="KV2" s="494" t="s">
        <v>4786</v>
      </c>
      <c r="KW2" s="494" t="s">
        <v>4785</v>
      </c>
      <c r="KX2" s="494" t="s">
        <v>4784</v>
      </c>
      <c r="KY2" s="494" t="s">
        <v>4783</v>
      </c>
      <c r="KZ2" s="648" t="s">
        <v>4782</v>
      </c>
      <c r="LA2" s="649"/>
      <c r="LB2" s="494" t="s">
        <v>4791</v>
      </c>
      <c r="LC2" s="494" t="s">
        <v>4790</v>
      </c>
      <c r="LD2" s="494" t="s">
        <v>4789</v>
      </c>
      <c r="LE2" s="494" t="s">
        <v>4788</v>
      </c>
      <c r="LF2" s="494" t="s">
        <v>4787</v>
      </c>
      <c r="LG2" s="494" t="s">
        <v>4786</v>
      </c>
      <c r="LH2" s="494" t="s">
        <v>4785</v>
      </c>
      <c r="LI2" s="494" t="s">
        <v>4784</v>
      </c>
      <c r="LJ2" s="494" t="s">
        <v>4783</v>
      </c>
      <c r="LK2" s="648" t="s">
        <v>4782</v>
      </c>
      <c r="LL2" s="649"/>
      <c r="LM2" s="494" t="s">
        <v>4791</v>
      </c>
      <c r="LN2" s="494" t="s">
        <v>4790</v>
      </c>
      <c r="LO2" s="494" t="s">
        <v>4789</v>
      </c>
      <c r="LP2" s="494" t="s">
        <v>4788</v>
      </c>
      <c r="LQ2" s="494" t="s">
        <v>4787</v>
      </c>
      <c r="LR2" s="494" t="s">
        <v>4786</v>
      </c>
      <c r="LS2" s="494" t="s">
        <v>4785</v>
      </c>
      <c r="LT2" s="494" t="s">
        <v>4784</v>
      </c>
      <c r="LU2" s="494" t="s">
        <v>4783</v>
      </c>
      <c r="LV2" s="648" t="s">
        <v>4782</v>
      </c>
      <c r="LW2" s="649"/>
      <c r="LX2" s="494" t="s">
        <v>4791</v>
      </c>
      <c r="LY2" s="494" t="s">
        <v>4790</v>
      </c>
      <c r="LZ2" s="494" t="s">
        <v>4789</v>
      </c>
      <c r="MA2" s="494" t="s">
        <v>4788</v>
      </c>
      <c r="MB2" s="494" t="s">
        <v>4787</v>
      </c>
      <c r="MC2" s="494" t="s">
        <v>4786</v>
      </c>
      <c r="MD2" s="494" t="s">
        <v>4785</v>
      </c>
      <c r="ME2" s="494" t="s">
        <v>4784</v>
      </c>
      <c r="MF2" s="494" t="s">
        <v>4783</v>
      </c>
      <c r="MG2" s="648" t="s">
        <v>4782</v>
      </c>
      <c r="MH2" s="649"/>
      <c r="MI2" s="494" t="s">
        <v>4791</v>
      </c>
      <c r="MJ2" s="494" t="s">
        <v>4790</v>
      </c>
      <c r="MK2" s="494" t="s">
        <v>4789</v>
      </c>
      <c r="ML2" s="494" t="s">
        <v>4788</v>
      </c>
      <c r="MM2" s="494" t="s">
        <v>4787</v>
      </c>
      <c r="MN2" s="494" t="s">
        <v>4786</v>
      </c>
      <c r="MO2" s="494" t="s">
        <v>4785</v>
      </c>
      <c r="MP2" s="494" t="s">
        <v>4784</v>
      </c>
      <c r="MQ2" s="494" t="s">
        <v>4783</v>
      </c>
      <c r="MR2" s="648" t="s">
        <v>4782</v>
      </c>
      <c r="MS2" s="649"/>
      <c r="MT2" s="494" t="s">
        <v>4791</v>
      </c>
      <c r="MU2" s="494" t="s">
        <v>4790</v>
      </c>
      <c r="MV2" s="494" t="s">
        <v>4789</v>
      </c>
      <c r="MW2" s="494" t="s">
        <v>4788</v>
      </c>
      <c r="MX2" s="494" t="s">
        <v>4787</v>
      </c>
      <c r="MY2" s="494" t="s">
        <v>4786</v>
      </c>
      <c r="MZ2" s="494" t="s">
        <v>4785</v>
      </c>
      <c r="NA2" s="494" t="s">
        <v>4784</v>
      </c>
      <c r="NB2" s="494" t="s">
        <v>4783</v>
      </c>
      <c r="NC2" s="648" t="s">
        <v>4782</v>
      </c>
      <c r="ND2" s="649"/>
      <c r="NE2" s="494" t="s">
        <v>4791</v>
      </c>
      <c r="NF2" s="494" t="s">
        <v>4790</v>
      </c>
      <c r="NG2" s="494" t="s">
        <v>4789</v>
      </c>
      <c r="NH2" s="494" t="s">
        <v>4788</v>
      </c>
      <c r="NI2" s="494" t="s">
        <v>4787</v>
      </c>
      <c r="NJ2" s="494" t="s">
        <v>4786</v>
      </c>
      <c r="NK2" s="494" t="s">
        <v>4785</v>
      </c>
      <c r="NL2" s="494" t="s">
        <v>4784</v>
      </c>
      <c r="NM2" s="494" t="s">
        <v>4783</v>
      </c>
      <c r="NN2" s="648" t="s">
        <v>4782</v>
      </c>
      <c r="NO2" s="649"/>
      <c r="NP2" s="494" t="s">
        <v>4791</v>
      </c>
      <c r="NQ2" s="494" t="s">
        <v>4790</v>
      </c>
      <c r="NR2" s="494" t="s">
        <v>4789</v>
      </c>
      <c r="NS2" s="494" t="s">
        <v>4788</v>
      </c>
      <c r="NT2" s="494" t="s">
        <v>4787</v>
      </c>
      <c r="NU2" s="494" t="s">
        <v>4786</v>
      </c>
      <c r="NV2" s="494" t="s">
        <v>4785</v>
      </c>
      <c r="NW2" s="494" t="s">
        <v>4784</v>
      </c>
      <c r="NX2" s="494" t="s">
        <v>4783</v>
      </c>
      <c r="NY2" s="648" t="s">
        <v>4782</v>
      </c>
      <c r="NZ2" s="649"/>
      <c r="OA2" s="494" t="s">
        <v>4791</v>
      </c>
      <c r="OB2" s="494" t="s">
        <v>4790</v>
      </c>
      <c r="OC2" s="494" t="s">
        <v>4789</v>
      </c>
      <c r="OD2" s="494" t="s">
        <v>4788</v>
      </c>
      <c r="OE2" s="494" t="s">
        <v>4787</v>
      </c>
      <c r="OF2" s="494" t="s">
        <v>4786</v>
      </c>
      <c r="OG2" s="494" t="s">
        <v>4785</v>
      </c>
      <c r="OH2" s="494" t="s">
        <v>4784</v>
      </c>
      <c r="OI2" s="494" t="s">
        <v>4783</v>
      </c>
      <c r="OJ2" s="648" t="s">
        <v>4782</v>
      </c>
      <c r="OK2" s="649"/>
      <c r="OL2" s="494" t="s">
        <v>4791</v>
      </c>
      <c r="OM2" s="494" t="s">
        <v>4790</v>
      </c>
      <c r="ON2" s="494" t="s">
        <v>4789</v>
      </c>
      <c r="OO2" s="494" t="s">
        <v>4788</v>
      </c>
      <c r="OP2" s="494" t="s">
        <v>4787</v>
      </c>
      <c r="OQ2" s="494" t="s">
        <v>4786</v>
      </c>
      <c r="OR2" s="494" t="s">
        <v>4785</v>
      </c>
      <c r="OS2" s="494" t="s">
        <v>4784</v>
      </c>
      <c r="OT2" s="494" t="s">
        <v>4783</v>
      </c>
      <c r="OU2" s="648" t="s">
        <v>4782</v>
      </c>
      <c r="OV2" s="649"/>
      <c r="OW2" s="494" t="s">
        <v>4791</v>
      </c>
      <c r="OX2" s="494" t="s">
        <v>4790</v>
      </c>
      <c r="OY2" s="494" t="s">
        <v>4789</v>
      </c>
      <c r="OZ2" s="494" t="s">
        <v>4788</v>
      </c>
      <c r="PA2" s="494" t="s">
        <v>4787</v>
      </c>
      <c r="PB2" s="494" t="s">
        <v>4786</v>
      </c>
      <c r="PC2" s="494" t="s">
        <v>4785</v>
      </c>
      <c r="PD2" s="494" t="s">
        <v>4784</v>
      </c>
      <c r="PE2" s="494" t="s">
        <v>4783</v>
      </c>
      <c r="PF2" s="648" t="s">
        <v>4782</v>
      </c>
      <c r="PG2" s="649"/>
      <c r="PH2" s="494" t="s">
        <v>4791</v>
      </c>
      <c r="PI2" s="494" t="s">
        <v>4790</v>
      </c>
      <c r="PJ2" s="494" t="s">
        <v>4789</v>
      </c>
      <c r="PK2" s="494" t="s">
        <v>4788</v>
      </c>
      <c r="PL2" s="494" t="s">
        <v>4787</v>
      </c>
      <c r="PM2" s="494" t="s">
        <v>4786</v>
      </c>
      <c r="PN2" s="494" t="s">
        <v>4785</v>
      </c>
      <c r="PO2" s="494" t="s">
        <v>4784</v>
      </c>
      <c r="PP2" s="494" t="s">
        <v>4783</v>
      </c>
      <c r="PQ2" s="648" t="s">
        <v>4782</v>
      </c>
      <c r="PR2" s="649"/>
      <c r="PS2" s="494" t="s">
        <v>4791</v>
      </c>
      <c r="PT2" s="494" t="s">
        <v>4790</v>
      </c>
      <c r="PU2" s="494" t="s">
        <v>4789</v>
      </c>
      <c r="PV2" s="494" t="s">
        <v>4788</v>
      </c>
      <c r="PW2" s="494" t="s">
        <v>4787</v>
      </c>
      <c r="PX2" s="494" t="s">
        <v>4786</v>
      </c>
      <c r="PY2" s="494" t="s">
        <v>4785</v>
      </c>
      <c r="PZ2" s="494" t="s">
        <v>4784</v>
      </c>
      <c r="QA2" s="494" t="s">
        <v>4783</v>
      </c>
      <c r="QB2" s="648" t="s">
        <v>4782</v>
      </c>
      <c r="QC2" s="649"/>
      <c r="QD2" s="494" t="s">
        <v>4791</v>
      </c>
      <c r="QE2" s="494" t="s">
        <v>4790</v>
      </c>
      <c r="QF2" s="494" t="s">
        <v>4789</v>
      </c>
      <c r="QG2" s="494" t="s">
        <v>4788</v>
      </c>
      <c r="QH2" s="494" t="s">
        <v>4787</v>
      </c>
      <c r="QI2" s="494" t="s">
        <v>4786</v>
      </c>
      <c r="QJ2" s="494" t="s">
        <v>4785</v>
      </c>
      <c r="QK2" s="494" t="s">
        <v>4784</v>
      </c>
      <c r="QL2" s="494" t="s">
        <v>4783</v>
      </c>
      <c r="QM2" s="648" t="s">
        <v>4782</v>
      </c>
      <c r="QN2" s="649"/>
      <c r="QO2" s="494" t="s">
        <v>4791</v>
      </c>
      <c r="QP2" s="494" t="s">
        <v>4790</v>
      </c>
      <c r="QQ2" s="494" t="s">
        <v>4789</v>
      </c>
      <c r="QR2" s="494" t="s">
        <v>4788</v>
      </c>
      <c r="QS2" s="494" t="s">
        <v>4787</v>
      </c>
      <c r="QT2" s="494" t="s">
        <v>4786</v>
      </c>
      <c r="QU2" s="494" t="s">
        <v>4785</v>
      </c>
      <c r="QV2" s="494" t="s">
        <v>4784</v>
      </c>
      <c r="QW2" s="494" t="s">
        <v>4783</v>
      </c>
      <c r="QX2" s="648" t="s">
        <v>4782</v>
      </c>
      <c r="QY2" s="649"/>
      <c r="QZ2" s="494" t="s">
        <v>4791</v>
      </c>
      <c r="RA2" s="494" t="s">
        <v>4790</v>
      </c>
      <c r="RB2" s="494" t="s">
        <v>4789</v>
      </c>
      <c r="RC2" s="494" t="s">
        <v>4788</v>
      </c>
      <c r="RD2" s="494" t="s">
        <v>4787</v>
      </c>
      <c r="RE2" s="494" t="s">
        <v>4786</v>
      </c>
      <c r="RF2" s="494" t="s">
        <v>4785</v>
      </c>
      <c r="RG2" s="494" t="s">
        <v>4784</v>
      </c>
      <c r="RH2" s="494" t="s">
        <v>4783</v>
      </c>
      <c r="RI2" s="648" t="s">
        <v>4782</v>
      </c>
      <c r="RJ2" s="649"/>
      <c r="RK2" s="494" t="s">
        <v>4791</v>
      </c>
      <c r="RL2" s="494" t="s">
        <v>4790</v>
      </c>
      <c r="RM2" s="494" t="s">
        <v>4789</v>
      </c>
      <c r="RN2" s="494" t="s">
        <v>4788</v>
      </c>
      <c r="RO2" s="494" t="s">
        <v>4787</v>
      </c>
      <c r="RP2" s="494" t="s">
        <v>4786</v>
      </c>
      <c r="RQ2" s="494" t="s">
        <v>4785</v>
      </c>
      <c r="RR2" s="494" t="s">
        <v>4784</v>
      </c>
      <c r="RS2" s="494" t="s">
        <v>4783</v>
      </c>
      <c r="RT2" s="648" t="s">
        <v>4782</v>
      </c>
      <c r="RU2" s="649"/>
      <c r="RV2" s="494" t="s">
        <v>4791</v>
      </c>
      <c r="RW2" s="494" t="s">
        <v>4790</v>
      </c>
      <c r="RX2" s="494" t="s">
        <v>4789</v>
      </c>
      <c r="RY2" s="494" t="s">
        <v>4788</v>
      </c>
      <c r="RZ2" s="494" t="s">
        <v>4787</v>
      </c>
      <c r="SA2" s="494" t="s">
        <v>4786</v>
      </c>
      <c r="SB2" s="494" t="s">
        <v>4785</v>
      </c>
      <c r="SC2" s="494" t="s">
        <v>4784</v>
      </c>
      <c r="SD2" s="494" t="s">
        <v>4783</v>
      </c>
      <c r="SE2" s="648" t="s">
        <v>4782</v>
      </c>
      <c r="SF2" s="649"/>
      <c r="SG2" s="494" t="s">
        <v>4791</v>
      </c>
      <c r="SH2" s="494" t="s">
        <v>4790</v>
      </c>
      <c r="SI2" s="494" t="s">
        <v>4789</v>
      </c>
      <c r="SJ2" s="494" t="s">
        <v>4788</v>
      </c>
      <c r="SK2" s="494" t="s">
        <v>4787</v>
      </c>
      <c r="SL2" s="494" t="s">
        <v>4786</v>
      </c>
      <c r="SM2" s="494" t="s">
        <v>4785</v>
      </c>
      <c r="SN2" s="494" t="s">
        <v>4784</v>
      </c>
      <c r="SO2" s="494" t="s">
        <v>4783</v>
      </c>
      <c r="SP2" s="648" t="s">
        <v>4782</v>
      </c>
      <c r="SQ2" s="649"/>
      <c r="SR2" s="494" t="s">
        <v>4791</v>
      </c>
      <c r="SS2" s="494" t="s">
        <v>4790</v>
      </c>
      <c r="ST2" s="494" t="s">
        <v>4789</v>
      </c>
      <c r="SU2" s="494" t="s">
        <v>4788</v>
      </c>
      <c r="SV2" s="494" t="s">
        <v>4787</v>
      </c>
      <c r="SW2" s="494" t="s">
        <v>4786</v>
      </c>
      <c r="SX2" s="494" t="s">
        <v>4785</v>
      </c>
      <c r="SY2" s="494" t="s">
        <v>4784</v>
      </c>
      <c r="SZ2" s="494" t="s">
        <v>4783</v>
      </c>
      <c r="TA2" s="648" t="s">
        <v>4782</v>
      </c>
      <c r="TB2" s="649"/>
      <c r="TC2" s="494" t="s">
        <v>4791</v>
      </c>
      <c r="TD2" s="494" t="s">
        <v>4790</v>
      </c>
      <c r="TE2" s="494" t="s">
        <v>4789</v>
      </c>
      <c r="TF2" s="494" t="s">
        <v>4788</v>
      </c>
      <c r="TG2" s="494" t="s">
        <v>4787</v>
      </c>
      <c r="TH2" s="494" t="s">
        <v>4786</v>
      </c>
      <c r="TI2" s="494" t="s">
        <v>4785</v>
      </c>
      <c r="TJ2" s="494" t="s">
        <v>4784</v>
      </c>
      <c r="TK2" s="494" t="s">
        <v>4783</v>
      </c>
      <c r="TL2" s="648" t="s">
        <v>4782</v>
      </c>
      <c r="TM2" s="649"/>
      <c r="TN2" s="494" t="s">
        <v>4791</v>
      </c>
      <c r="TO2" s="494" t="s">
        <v>4790</v>
      </c>
      <c r="TP2" s="494" t="s">
        <v>4789</v>
      </c>
      <c r="TQ2" s="494" t="s">
        <v>4788</v>
      </c>
      <c r="TR2" s="494" t="s">
        <v>4787</v>
      </c>
      <c r="TS2" s="494" t="s">
        <v>4786</v>
      </c>
      <c r="TT2" s="494" t="s">
        <v>4785</v>
      </c>
      <c r="TU2" s="494" t="s">
        <v>4784</v>
      </c>
      <c r="TV2" s="494" t="s">
        <v>4783</v>
      </c>
      <c r="TW2" s="648" t="s">
        <v>4782</v>
      </c>
      <c r="TX2" s="649"/>
      <c r="TY2" s="494" t="s">
        <v>4791</v>
      </c>
      <c r="TZ2" s="494" t="s">
        <v>4790</v>
      </c>
      <c r="UA2" s="494" t="s">
        <v>4789</v>
      </c>
      <c r="UB2" s="494" t="s">
        <v>4788</v>
      </c>
      <c r="UC2" s="494" t="s">
        <v>4787</v>
      </c>
      <c r="UD2" s="494" t="s">
        <v>4786</v>
      </c>
      <c r="UE2" s="494" t="s">
        <v>4785</v>
      </c>
      <c r="UF2" s="494" t="s">
        <v>4784</v>
      </c>
      <c r="UG2" s="494" t="s">
        <v>4783</v>
      </c>
      <c r="UH2" s="648" t="s">
        <v>4782</v>
      </c>
      <c r="UI2" s="649"/>
      <c r="UJ2" s="494" t="s">
        <v>4791</v>
      </c>
      <c r="UK2" s="494" t="s">
        <v>4790</v>
      </c>
      <c r="UL2" s="494" t="s">
        <v>4789</v>
      </c>
      <c r="UM2" s="494" t="s">
        <v>4788</v>
      </c>
      <c r="UN2" s="494" t="s">
        <v>4787</v>
      </c>
      <c r="UO2" s="494" t="s">
        <v>4786</v>
      </c>
      <c r="UP2" s="494" t="s">
        <v>4785</v>
      </c>
      <c r="UQ2" s="494" t="s">
        <v>4784</v>
      </c>
      <c r="UR2" s="494" t="s">
        <v>4783</v>
      </c>
      <c r="US2" s="648" t="s">
        <v>4782</v>
      </c>
      <c r="UT2" s="649"/>
      <c r="UU2" s="494" t="s">
        <v>4791</v>
      </c>
      <c r="UV2" s="494" t="s">
        <v>4790</v>
      </c>
      <c r="UW2" s="494" t="s">
        <v>4789</v>
      </c>
      <c r="UX2" s="494" t="s">
        <v>4788</v>
      </c>
      <c r="UY2" s="494" t="s">
        <v>4787</v>
      </c>
      <c r="UZ2" s="494" t="s">
        <v>4786</v>
      </c>
      <c r="VA2" s="494" t="s">
        <v>4785</v>
      </c>
      <c r="VB2" s="494" t="s">
        <v>4784</v>
      </c>
      <c r="VC2" s="494" t="s">
        <v>4783</v>
      </c>
      <c r="VD2" s="648" t="s">
        <v>4782</v>
      </c>
      <c r="VE2" s="649"/>
      <c r="VF2" s="494" t="s">
        <v>4791</v>
      </c>
      <c r="VG2" s="494" t="s">
        <v>4790</v>
      </c>
      <c r="VH2" s="494" t="s">
        <v>4789</v>
      </c>
      <c r="VI2" s="494" t="s">
        <v>4788</v>
      </c>
      <c r="VJ2" s="494" t="s">
        <v>4787</v>
      </c>
      <c r="VK2" s="494" t="s">
        <v>4786</v>
      </c>
      <c r="VL2" s="494" t="s">
        <v>4785</v>
      </c>
      <c r="VM2" s="494" t="s">
        <v>4784</v>
      </c>
      <c r="VN2" s="494" t="s">
        <v>4783</v>
      </c>
      <c r="VO2" s="648" t="s">
        <v>4782</v>
      </c>
      <c r="VP2" s="649"/>
      <c r="VQ2" s="494" t="s">
        <v>4791</v>
      </c>
      <c r="VR2" s="494" t="s">
        <v>4790</v>
      </c>
      <c r="VS2" s="494" t="s">
        <v>4789</v>
      </c>
      <c r="VT2" s="494" t="s">
        <v>4788</v>
      </c>
      <c r="VU2" s="494" t="s">
        <v>4787</v>
      </c>
      <c r="VV2" s="494" t="s">
        <v>4786</v>
      </c>
      <c r="VW2" s="494" t="s">
        <v>4785</v>
      </c>
      <c r="VX2" s="494" t="s">
        <v>4784</v>
      </c>
      <c r="VY2" s="494" t="s">
        <v>4783</v>
      </c>
      <c r="VZ2" s="648" t="s">
        <v>4782</v>
      </c>
      <c r="WA2" s="649"/>
      <c r="WB2" s="494" t="s">
        <v>4791</v>
      </c>
      <c r="WC2" s="494" t="s">
        <v>4790</v>
      </c>
      <c r="WD2" s="494" t="s">
        <v>4789</v>
      </c>
      <c r="WE2" s="494" t="s">
        <v>4788</v>
      </c>
      <c r="WF2" s="494" t="s">
        <v>4787</v>
      </c>
      <c r="WG2" s="494" t="s">
        <v>4786</v>
      </c>
      <c r="WH2" s="494" t="s">
        <v>4785</v>
      </c>
      <c r="WI2" s="494" t="s">
        <v>4784</v>
      </c>
      <c r="WJ2" s="494" t="s">
        <v>4783</v>
      </c>
      <c r="WK2" s="648" t="s">
        <v>4782</v>
      </c>
      <c r="WL2" s="649"/>
      <c r="WM2" s="494" t="s">
        <v>4791</v>
      </c>
      <c r="WN2" s="494" t="s">
        <v>4790</v>
      </c>
      <c r="WO2" s="494" t="s">
        <v>4789</v>
      </c>
      <c r="WP2" s="494" t="s">
        <v>4788</v>
      </c>
      <c r="WQ2" s="494" t="s">
        <v>4787</v>
      </c>
      <c r="WR2" s="494" t="s">
        <v>4786</v>
      </c>
      <c r="WS2" s="494" t="s">
        <v>4785</v>
      </c>
      <c r="WT2" s="494" t="s">
        <v>4784</v>
      </c>
      <c r="WU2" s="494" t="s">
        <v>4783</v>
      </c>
      <c r="WV2" s="648" t="s">
        <v>4782</v>
      </c>
      <c r="WW2" s="649"/>
      <c r="WX2" s="494" t="s">
        <v>4791</v>
      </c>
      <c r="WY2" s="494" t="s">
        <v>4790</v>
      </c>
      <c r="WZ2" s="494" t="s">
        <v>4789</v>
      </c>
      <c r="XA2" s="494" t="s">
        <v>4788</v>
      </c>
      <c r="XB2" s="494" t="s">
        <v>4787</v>
      </c>
      <c r="XC2" s="494" t="s">
        <v>4786</v>
      </c>
      <c r="XD2" s="494" t="s">
        <v>4785</v>
      </c>
      <c r="XE2" s="494" t="s">
        <v>4784</v>
      </c>
      <c r="XF2" s="494" t="s">
        <v>4783</v>
      </c>
      <c r="XG2" s="648" t="s">
        <v>4782</v>
      </c>
      <c r="XH2" s="649"/>
      <c r="XI2" s="494" t="s">
        <v>4791</v>
      </c>
      <c r="XJ2" s="494" t="s">
        <v>4790</v>
      </c>
      <c r="XK2" s="494" t="s">
        <v>4789</v>
      </c>
      <c r="XL2" s="494" t="s">
        <v>4788</v>
      </c>
      <c r="XM2" s="494" t="s">
        <v>4787</v>
      </c>
      <c r="XN2" s="494" t="s">
        <v>4786</v>
      </c>
      <c r="XO2" s="494" t="s">
        <v>4785</v>
      </c>
      <c r="XP2" s="494" t="s">
        <v>4784</v>
      </c>
      <c r="XQ2" s="494" t="s">
        <v>4783</v>
      </c>
      <c r="XR2" s="648" t="s">
        <v>4782</v>
      </c>
      <c r="XS2" s="649"/>
      <c r="XT2" s="494" t="s">
        <v>4791</v>
      </c>
      <c r="XU2" s="494" t="s">
        <v>4790</v>
      </c>
      <c r="XV2" s="494" t="s">
        <v>4789</v>
      </c>
      <c r="XW2" s="494" t="s">
        <v>4788</v>
      </c>
      <c r="XX2" s="494" t="s">
        <v>4787</v>
      </c>
      <c r="XY2" s="494" t="s">
        <v>4786</v>
      </c>
      <c r="XZ2" s="494" t="s">
        <v>4785</v>
      </c>
      <c r="YA2" s="494" t="s">
        <v>4784</v>
      </c>
      <c r="YB2" s="494" t="s">
        <v>4783</v>
      </c>
      <c r="YC2" s="648" t="s">
        <v>4782</v>
      </c>
      <c r="YD2" s="649"/>
      <c r="YE2" s="494" t="s">
        <v>4791</v>
      </c>
      <c r="YF2" s="494" t="s">
        <v>4790</v>
      </c>
      <c r="YG2" s="494" t="s">
        <v>4789</v>
      </c>
      <c r="YH2" s="494" t="s">
        <v>4788</v>
      </c>
      <c r="YI2" s="494" t="s">
        <v>4787</v>
      </c>
      <c r="YJ2" s="494" t="s">
        <v>4786</v>
      </c>
      <c r="YK2" s="494" t="s">
        <v>4785</v>
      </c>
      <c r="YL2" s="494" t="s">
        <v>4784</v>
      </c>
      <c r="YM2" s="494" t="s">
        <v>4783</v>
      </c>
      <c r="YN2" s="648" t="s">
        <v>4782</v>
      </c>
      <c r="YO2" s="649"/>
      <c r="YP2" s="494" t="s">
        <v>4791</v>
      </c>
      <c r="YQ2" s="494" t="s">
        <v>4790</v>
      </c>
      <c r="YR2" s="494" t="s">
        <v>4789</v>
      </c>
      <c r="YS2" s="494" t="s">
        <v>4788</v>
      </c>
      <c r="YT2" s="494" t="s">
        <v>4787</v>
      </c>
      <c r="YU2" s="494" t="s">
        <v>4786</v>
      </c>
      <c r="YV2" s="494" t="s">
        <v>4785</v>
      </c>
      <c r="YW2" s="494" t="s">
        <v>4784</v>
      </c>
      <c r="YX2" s="494" t="s">
        <v>4783</v>
      </c>
      <c r="YY2" s="648" t="s">
        <v>4782</v>
      </c>
      <c r="YZ2" s="649"/>
      <c r="ZA2" s="494" t="s">
        <v>4791</v>
      </c>
      <c r="ZB2" s="494" t="s">
        <v>4790</v>
      </c>
      <c r="ZC2" s="494" t="s">
        <v>4789</v>
      </c>
      <c r="ZD2" s="494" t="s">
        <v>4788</v>
      </c>
      <c r="ZE2" s="494" t="s">
        <v>4787</v>
      </c>
      <c r="ZF2" s="494" t="s">
        <v>4786</v>
      </c>
      <c r="ZG2" s="494" t="s">
        <v>4785</v>
      </c>
      <c r="ZH2" s="494" t="s">
        <v>4784</v>
      </c>
      <c r="ZI2" s="494" t="s">
        <v>4783</v>
      </c>
      <c r="ZJ2" s="648" t="s">
        <v>4782</v>
      </c>
      <c r="ZK2" s="649"/>
      <c r="ZL2" s="494" t="s">
        <v>4791</v>
      </c>
      <c r="ZM2" s="494" t="s">
        <v>4790</v>
      </c>
      <c r="ZN2" s="494" t="s">
        <v>4789</v>
      </c>
      <c r="ZO2" s="494" t="s">
        <v>4788</v>
      </c>
      <c r="ZP2" s="494" t="s">
        <v>4787</v>
      </c>
      <c r="ZQ2" s="494" t="s">
        <v>4786</v>
      </c>
      <c r="ZR2" s="494" t="s">
        <v>4785</v>
      </c>
      <c r="ZS2" s="494" t="s">
        <v>4784</v>
      </c>
      <c r="ZT2" s="494" t="s">
        <v>4783</v>
      </c>
      <c r="ZU2" s="648" t="s">
        <v>4782</v>
      </c>
      <c r="ZV2" s="649"/>
      <c r="ZW2" s="494" t="s">
        <v>4791</v>
      </c>
      <c r="ZX2" s="494" t="s">
        <v>4790</v>
      </c>
      <c r="ZY2" s="494" t="s">
        <v>4789</v>
      </c>
      <c r="ZZ2" s="494" t="s">
        <v>4788</v>
      </c>
      <c r="AAA2" s="494" t="s">
        <v>4787</v>
      </c>
      <c r="AAB2" s="494" t="s">
        <v>4786</v>
      </c>
      <c r="AAC2" s="494" t="s">
        <v>4785</v>
      </c>
      <c r="AAD2" s="494" t="s">
        <v>4784</v>
      </c>
      <c r="AAE2" s="494" t="s">
        <v>4783</v>
      </c>
      <c r="AAF2" s="648" t="s">
        <v>4782</v>
      </c>
      <c r="AAG2" s="649"/>
      <c r="AAH2" s="494" t="s">
        <v>4791</v>
      </c>
      <c r="AAI2" s="494" t="s">
        <v>4790</v>
      </c>
      <c r="AAJ2" s="494" t="s">
        <v>4789</v>
      </c>
      <c r="AAK2" s="494" t="s">
        <v>4788</v>
      </c>
      <c r="AAL2" s="494" t="s">
        <v>4787</v>
      </c>
      <c r="AAM2" s="494" t="s">
        <v>4786</v>
      </c>
      <c r="AAN2" s="494" t="s">
        <v>4785</v>
      </c>
      <c r="AAO2" s="494" t="s">
        <v>4784</v>
      </c>
      <c r="AAP2" s="494" t="s">
        <v>4783</v>
      </c>
      <c r="AAQ2" s="648" t="s">
        <v>4782</v>
      </c>
      <c r="AAR2" s="649"/>
      <c r="AAS2" s="654" t="s">
        <v>4796</v>
      </c>
      <c r="AAT2" s="653" t="s">
        <v>4795</v>
      </c>
      <c r="AAU2" s="653" t="s">
        <v>1432</v>
      </c>
      <c r="AAV2" s="653" t="s">
        <v>4794</v>
      </c>
      <c r="AAW2" s="653" t="s">
        <v>4793</v>
      </c>
      <c r="AAX2" s="653" t="s">
        <v>4792</v>
      </c>
      <c r="AAY2" s="652"/>
      <c r="AAZ2" s="494" t="s">
        <v>4791</v>
      </c>
      <c r="ABA2" s="494" t="s">
        <v>4790</v>
      </c>
      <c r="ABB2" s="494" t="s">
        <v>4789</v>
      </c>
      <c r="ABC2" s="494" t="s">
        <v>4788</v>
      </c>
      <c r="ABD2" s="494" t="s">
        <v>4787</v>
      </c>
      <c r="ABE2" s="494" t="s">
        <v>4786</v>
      </c>
      <c r="ABF2" s="494" t="s">
        <v>4785</v>
      </c>
      <c r="ABG2" s="494" t="s">
        <v>4784</v>
      </c>
      <c r="ABH2" s="494" t="s">
        <v>4783</v>
      </c>
      <c r="ABI2" s="648" t="s">
        <v>4782</v>
      </c>
      <c r="ABJ2" s="649"/>
      <c r="ABK2" s="494" t="s">
        <v>4791</v>
      </c>
      <c r="ABL2" s="494" t="s">
        <v>4790</v>
      </c>
      <c r="ABM2" s="494" t="s">
        <v>4789</v>
      </c>
      <c r="ABN2" s="494" t="s">
        <v>4788</v>
      </c>
      <c r="ABO2" s="494" t="s">
        <v>4787</v>
      </c>
      <c r="ABP2" s="494" t="s">
        <v>4786</v>
      </c>
      <c r="ABQ2" s="494" t="s">
        <v>4785</v>
      </c>
      <c r="ABR2" s="494" t="s">
        <v>4784</v>
      </c>
      <c r="ABS2" s="494" t="s">
        <v>4783</v>
      </c>
      <c r="ABT2" s="648" t="s">
        <v>4782</v>
      </c>
      <c r="ABU2" s="649"/>
      <c r="ABV2" s="494" t="s">
        <v>4791</v>
      </c>
      <c r="ABW2" s="494" t="s">
        <v>4790</v>
      </c>
      <c r="ABX2" s="494" t="s">
        <v>4789</v>
      </c>
      <c r="ABY2" s="494" t="s">
        <v>4788</v>
      </c>
      <c r="ABZ2" s="494" t="s">
        <v>4787</v>
      </c>
      <c r="ACA2" s="494" t="s">
        <v>4786</v>
      </c>
      <c r="ACB2" s="494" t="s">
        <v>4785</v>
      </c>
      <c r="ACC2" s="494" t="s">
        <v>4784</v>
      </c>
      <c r="ACD2" s="494" t="s">
        <v>4783</v>
      </c>
      <c r="ACE2" s="648" t="s">
        <v>4782</v>
      </c>
      <c r="ACF2" s="649"/>
      <c r="ACG2" s="494" t="s">
        <v>4791</v>
      </c>
      <c r="ACH2" s="494" t="s">
        <v>4790</v>
      </c>
      <c r="ACI2" s="494" t="s">
        <v>4789</v>
      </c>
      <c r="ACJ2" s="494" t="s">
        <v>4788</v>
      </c>
      <c r="ACK2" s="494" t="s">
        <v>4787</v>
      </c>
      <c r="ACL2" s="494" t="s">
        <v>4786</v>
      </c>
      <c r="ACM2" s="494" t="s">
        <v>4785</v>
      </c>
      <c r="ACN2" s="494" t="s">
        <v>4784</v>
      </c>
      <c r="ACO2" s="494" t="s">
        <v>4783</v>
      </c>
      <c r="ACP2" s="648" t="s">
        <v>4782</v>
      </c>
      <c r="ACQ2" s="649"/>
      <c r="ACR2" s="494" t="s">
        <v>4791</v>
      </c>
      <c r="ACS2" s="494" t="s">
        <v>4790</v>
      </c>
      <c r="ACT2" s="494" t="s">
        <v>4789</v>
      </c>
      <c r="ACU2" s="494" t="s">
        <v>4788</v>
      </c>
      <c r="ACV2" s="494" t="s">
        <v>4787</v>
      </c>
      <c r="ACW2" s="494" t="s">
        <v>4786</v>
      </c>
      <c r="ACX2" s="494" t="s">
        <v>4785</v>
      </c>
      <c r="ACY2" s="494" t="s">
        <v>4784</v>
      </c>
      <c r="ACZ2" s="494" t="s">
        <v>4783</v>
      </c>
      <c r="ADA2" s="648" t="s">
        <v>4782</v>
      </c>
      <c r="ADB2" s="649"/>
      <c r="ADC2" s="494" t="s">
        <v>4791</v>
      </c>
      <c r="ADD2" s="494" t="s">
        <v>4790</v>
      </c>
      <c r="ADE2" s="494" t="s">
        <v>4789</v>
      </c>
      <c r="ADF2" s="494" t="s">
        <v>4788</v>
      </c>
      <c r="ADG2" s="494" t="s">
        <v>4787</v>
      </c>
      <c r="ADH2" s="494" t="s">
        <v>4786</v>
      </c>
      <c r="ADI2" s="494" t="s">
        <v>4785</v>
      </c>
      <c r="ADJ2" s="494" t="s">
        <v>4784</v>
      </c>
      <c r="ADK2" s="494" t="s">
        <v>4783</v>
      </c>
      <c r="ADL2" s="648" t="s">
        <v>4782</v>
      </c>
      <c r="ADM2" s="649"/>
      <c r="ADN2" s="494" t="s">
        <v>4791</v>
      </c>
      <c r="ADO2" s="494" t="s">
        <v>4790</v>
      </c>
      <c r="ADP2" s="494" t="s">
        <v>4789</v>
      </c>
      <c r="ADQ2" s="494" t="s">
        <v>4788</v>
      </c>
      <c r="ADR2" s="494" t="s">
        <v>4787</v>
      </c>
      <c r="ADS2" s="494" t="s">
        <v>4786</v>
      </c>
      <c r="ADT2" s="494" t="s">
        <v>4785</v>
      </c>
      <c r="ADU2" s="494" t="s">
        <v>4784</v>
      </c>
      <c r="ADV2" s="494" t="s">
        <v>4783</v>
      </c>
      <c r="ADW2" s="648" t="s">
        <v>4782</v>
      </c>
      <c r="ADX2" s="649"/>
      <c r="ADY2" s="494" t="s">
        <v>4791</v>
      </c>
      <c r="ADZ2" s="494" t="s">
        <v>4790</v>
      </c>
      <c r="AEA2" s="494" t="s">
        <v>4789</v>
      </c>
      <c r="AEB2" s="494" t="s">
        <v>4788</v>
      </c>
      <c r="AEC2" s="494" t="s">
        <v>4787</v>
      </c>
      <c r="AED2" s="494" t="s">
        <v>4786</v>
      </c>
      <c r="AEE2" s="494" t="s">
        <v>4785</v>
      </c>
      <c r="AEF2" s="494" t="s">
        <v>4784</v>
      </c>
      <c r="AEG2" s="494" t="s">
        <v>4783</v>
      </c>
      <c r="AEH2" s="648" t="s">
        <v>4782</v>
      </c>
      <c r="AEI2" s="649"/>
      <c r="AEJ2" s="494" t="s">
        <v>4791</v>
      </c>
      <c r="AEK2" s="494" t="s">
        <v>4790</v>
      </c>
      <c r="AEL2" s="494" t="s">
        <v>4789</v>
      </c>
      <c r="AEM2" s="494" t="s">
        <v>4788</v>
      </c>
      <c r="AEN2" s="494" t="s">
        <v>4787</v>
      </c>
      <c r="AEO2" s="494" t="s">
        <v>4786</v>
      </c>
      <c r="AEP2" s="494" t="s">
        <v>4785</v>
      </c>
      <c r="AEQ2" s="494" t="s">
        <v>4784</v>
      </c>
      <c r="AER2" s="494" t="s">
        <v>4783</v>
      </c>
      <c r="AES2" s="648" t="s">
        <v>4782</v>
      </c>
      <c r="AET2" s="649"/>
      <c r="AEU2" s="494" t="s">
        <v>4791</v>
      </c>
      <c r="AEV2" s="494" t="s">
        <v>4790</v>
      </c>
      <c r="AEW2" s="494" t="s">
        <v>4789</v>
      </c>
      <c r="AEX2" s="494" t="s">
        <v>4788</v>
      </c>
      <c r="AEY2" s="494" t="s">
        <v>4787</v>
      </c>
      <c r="AEZ2" s="494" t="s">
        <v>4786</v>
      </c>
      <c r="AFA2" s="494" t="s">
        <v>4785</v>
      </c>
      <c r="AFB2" s="494" t="s">
        <v>4784</v>
      </c>
      <c r="AFC2" s="494" t="s">
        <v>4783</v>
      </c>
      <c r="AFD2" s="648" t="s">
        <v>4782</v>
      </c>
      <c r="AFE2" s="649"/>
      <c r="AFF2" s="494" t="s">
        <v>4791</v>
      </c>
      <c r="AFG2" s="494" t="s">
        <v>4790</v>
      </c>
      <c r="AFH2" s="494" t="s">
        <v>4789</v>
      </c>
      <c r="AFI2" s="494" t="s">
        <v>4788</v>
      </c>
      <c r="AFJ2" s="494" t="s">
        <v>4787</v>
      </c>
      <c r="AFK2" s="494" t="s">
        <v>4786</v>
      </c>
      <c r="AFL2" s="494" t="s">
        <v>4785</v>
      </c>
      <c r="AFM2" s="494" t="s">
        <v>4784</v>
      </c>
      <c r="AFN2" s="494" t="s">
        <v>4783</v>
      </c>
      <c r="AFO2" s="648" t="s">
        <v>4782</v>
      </c>
      <c r="AFP2" s="649"/>
      <c r="AFQ2" s="494" t="s">
        <v>4791</v>
      </c>
      <c r="AFR2" s="494" t="s">
        <v>4790</v>
      </c>
      <c r="AFS2" s="494" t="s">
        <v>4789</v>
      </c>
      <c r="AFT2" s="494" t="s">
        <v>4788</v>
      </c>
      <c r="AFU2" s="494" t="s">
        <v>4787</v>
      </c>
      <c r="AFV2" s="494" t="s">
        <v>4786</v>
      </c>
      <c r="AFW2" s="494" t="s">
        <v>4785</v>
      </c>
      <c r="AFX2" s="494" t="s">
        <v>4784</v>
      </c>
      <c r="AFY2" s="494" t="s">
        <v>4783</v>
      </c>
      <c r="AFZ2" s="648" t="s">
        <v>4782</v>
      </c>
      <c r="AGA2" s="649"/>
      <c r="AGB2" s="494" t="s">
        <v>4791</v>
      </c>
      <c r="AGC2" s="494" t="s">
        <v>4790</v>
      </c>
      <c r="AGD2" s="494" t="s">
        <v>4789</v>
      </c>
      <c r="AGE2" s="494" t="s">
        <v>4788</v>
      </c>
      <c r="AGF2" s="494" t="s">
        <v>4787</v>
      </c>
      <c r="AGG2" s="494" t="s">
        <v>4786</v>
      </c>
      <c r="AGH2" s="494" t="s">
        <v>4785</v>
      </c>
      <c r="AGI2" s="494" t="s">
        <v>4784</v>
      </c>
      <c r="AGJ2" s="494" t="s">
        <v>4783</v>
      </c>
      <c r="AGK2" s="648" t="s">
        <v>4782</v>
      </c>
      <c r="AGL2" s="649"/>
      <c r="AGM2" s="494" t="s">
        <v>4791</v>
      </c>
      <c r="AGN2" s="494" t="s">
        <v>4790</v>
      </c>
      <c r="AGO2" s="494" t="s">
        <v>4789</v>
      </c>
      <c r="AGP2" s="494" t="s">
        <v>4788</v>
      </c>
      <c r="AGQ2" s="494" t="s">
        <v>4787</v>
      </c>
      <c r="AGR2" s="494" t="s">
        <v>4786</v>
      </c>
      <c r="AGS2" s="494" t="s">
        <v>4785</v>
      </c>
      <c r="AGT2" s="494" t="s">
        <v>4784</v>
      </c>
      <c r="AGU2" s="494" t="s">
        <v>4783</v>
      </c>
      <c r="AGV2" s="648" t="s">
        <v>4782</v>
      </c>
      <c r="AGW2" s="649"/>
      <c r="AGX2" s="494" t="s">
        <v>4791</v>
      </c>
      <c r="AGY2" s="494" t="s">
        <v>4790</v>
      </c>
      <c r="AGZ2" s="494" t="s">
        <v>4789</v>
      </c>
      <c r="AHA2" s="494" t="s">
        <v>4788</v>
      </c>
      <c r="AHB2" s="494" t="s">
        <v>4787</v>
      </c>
      <c r="AHC2" s="494" t="s">
        <v>4786</v>
      </c>
      <c r="AHD2" s="494" t="s">
        <v>4785</v>
      </c>
      <c r="AHE2" s="494" t="s">
        <v>4784</v>
      </c>
      <c r="AHF2" s="494" t="s">
        <v>4783</v>
      </c>
      <c r="AHG2" s="648" t="s">
        <v>4782</v>
      </c>
      <c r="AHH2" s="649"/>
      <c r="AHI2" s="494" t="s">
        <v>4791</v>
      </c>
      <c r="AHJ2" s="494" t="s">
        <v>4790</v>
      </c>
      <c r="AHK2" s="494" t="s">
        <v>4789</v>
      </c>
      <c r="AHL2" s="494" t="s">
        <v>4788</v>
      </c>
      <c r="AHM2" s="494" t="s">
        <v>4787</v>
      </c>
      <c r="AHN2" s="494" t="s">
        <v>4786</v>
      </c>
      <c r="AHO2" s="494" t="s">
        <v>4785</v>
      </c>
      <c r="AHP2" s="494" t="s">
        <v>4784</v>
      </c>
      <c r="AHQ2" s="494" t="s">
        <v>4783</v>
      </c>
      <c r="AHR2" s="648" t="s">
        <v>4782</v>
      </c>
      <c r="AHS2" s="649"/>
      <c r="AHT2" s="494" t="s">
        <v>4791</v>
      </c>
      <c r="AHU2" s="494" t="s">
        <v>4790</v>
      </c>
      <c r="AHV2" s="494" t="s">
        <v>4789</v>
      </c>
      <c r="AHW2" s="494" t="s">
        <v>4788</v>
      </c>
      <c r="AHX2" s="494" t="s">
        <v>4787</v>
      </c>
      <c r="AHY2" s="494" t="s">
        <v>4786</v>
      </c>
      <c r="AHZ2" s="494" t="s">
        <v>4785</v>
      </c>
      <c r="AIA2" s="494" t="s">
        <v>4784</v>
      </c>
      <c r="AIB2" s="494" t="s">
        <v>4783</v>
      </c>
      <c r="AIC2" s="648" t="s">
        <v>4782</v>
      </c>
      <c r="AID2" s="648" t="s">
        <v>64</v>
      </c>
      <c r="AIE2" s="786"/>
      <c r="AIF2" s="648" t="s">
        <v>64</v>
      </c>
      <c r="AIG2" s="649"/>
      <c r="AIH2" s="494" t="s">
        <v>4791</v>
      </c>
      <c r="AII2" s="494" t="s">
        <v>4790</v>
      </c>
      <c r="AIJ2" s="494" t="s">
        <v>4789</v>
      </c>
      <c r="AIK2" s="494" t="s">
        <v>4788</v>
      </c>
      <c r="AIL2" s="494" t="s">
        <v>4787</v>
      </c>
      <c r="AIM2" s="494" t="s">
        <v>4786</v>
      </c>
      <c r="AIN2" s="494" t="s">
        <v>4785</v>
      </c>
      <c r="AIO2" s="494" t="s">
        <v>4784</v>
      </c>
      <c r="AIP2" s="494" t="s">
        <v>4783</v>
      </c>
      <c r="AIQ2" s="648" t="s">
        <v>4782</v>
      </c>
      <c r="AIR2" s="649"/>
      <c r="AIS2" s="494" t="s">
        <v>4791</v>
      </c>
      <c r="AIT2" s="494" t="s">
        <v>4790</v>
      </c>
      <c r="AIU2" s="494" t="s">
        <v>4789</v>
      </c>
      <c r="AIV2" s="494" t="s">
        <v>4788</v>
      </c>
      <c r="AIW2" s="494" t="s">
        <v>4787</v>
      </c>
      <c r="AIX2" s="494" t="s">
        <v>4786</v>
      </c>
      <c r="AIY2" s="494" t="s">
        <v>4785</v>
      </c>
      <c r="AIZ2" s="494" t="s">
        <v>4784</v>
      </c>
      <c r="AJA2" s="494" t="s">
        <v>4783</v>
      </c>
      <c r="AJB2" s="648" t="s">
        <v>4782</v>
      </c>
      <c r="AJC2" s="649"/>
      <c r="AJD2" s="494" t="s">
        <v>4791</v>
      </c>
      <c r="AJE2" s="494" t="s">
        <v>4790</v>
      </c>
      <c r="AJF2" s="494" t="s">
        <v>4789</v>
      </c>
      <c r="AJG2" s="494" t="s">
        <v>4788</v>
      </c>
      <c r="AJH2" s="494" t="s">
        <v>4787</v>
      </c>
      <c r="AJI2" s="494" t="s">
        <v>4786</v>
      </c>
      <c r="AJJ2" s="494" t="s">
        <v>4785</v>
      </c>
      <c r="AJK2" s="494" t="s">
        <v>4784</v>
      </c>
      <c r="AJL2" s="494" t="s">
        <v>4783</v>
      </c>
      <c r="AJM2" s="648" t="s">
        <v>4782</v>
      </c>
      <c r="AJN2" s="647"/>
      <c r="AJO2" s="494" t="s">
        <v>4791</v>
      </c>
      <c r="AJP2" s="494" t="s">
        <v>4790</v>
      </c>
      <c r="AJQ2" s="494" t="s">
        <v>4789</v>
      </c>
      <c r="AJR2" s="494" t="s">
        <v>4788</v>
      </c>
      <c r="AJS2" s="494" t="s">
        <v>4787</v>
      </c>
      <c r="AJT2" s="494" t="s">
        <v>4786</v>
      </c>
      <c r="AJU2" s="494" t="s">
        <v>4785</v>
      </c>
      <c r="AJV2" s="494" t="s">
        <v>4784</v>
      </c>
      <c r="AJW2" s="494" t="s">
        <v>4783</v>
      </c>
      <c r="AJX2" s="648" t="s">
        <v>4782</v>
      </c>
      <c r="AJY2" s="649"/>
      <c r="AJZ2" s="494" t="s">
        <v>4791</v>
      </c>
      <c r="AKA2" s="494" t="s">
        <v>4790</v>
      </c>
      <c r="AKB2" s="494" t="s">
        <v>4789</v>
      </c>
      <c r="AKC2" s="494" t="s">
        <v>4788</v>
      </c>
      <c r="AKD2" s="494" t="s">
        <v>4787</v>
      </c>
      <c r="AKE2" s="494" t="s">
        <v>4786</v>
      </c>
      <c r="AKF2" s="494" t="s">
        <v>4785</v>
      </c>
      <c r="AKG2" s="494" t="s">
        <v>4784</v>
      </c>
      <c r="AKH2" s="494" t="s">
        <v>4783</v>
      </c>
      <c r="AKI2" s="648" t="s">
        <v>4782</v>
      </c>
      <c r="AKJ2" s="649"/>
      <c r="AKK2" s="494" t="s">
        <v>4791</v>
      </c>
      <c r="AKL2" s="494" t="s">
        <v>4790</v>
      </c>
      <c r="AKM2" s="494" t="s">
        <v>4789</v>
      </c>
      <c r="AKN2" s="494" t="s">
        <v>4788</v>
      </c>
      <c r="AKO2" s="494" t="s">
        <v>4787</v>
      </c>
      <c r="AKP2" s="494" t="s">
        <v>4786</v>
      </c>
      <c r="AKQ2" s="494" t="s">
        <v>4785</v>
      </c>
      <c r="AKR2" s="494" t="s">
        <v>4784</v>
      </c>
      <c r="AKS2" s="494" t="s">
        <v>4783</v>
      </c>
      <c r="AKT2" s="648" t="s">
        <v>4782</v>
      </c>
      <c r="AKU2" s="649"/>
      <c r="AKV2" s="494" t="s">
        <v>4791</v>
      </c>
      <c r="AKW2" s="494" t="s">
        <v>4790</v>
      </c>
      <c r="AKX2" s="494" t="s">
        <v>4789</v>
      </c>
      <c r="AKY2" s="494" t="s">
        <v>4788</v>
      </c>
      <c r="AKZ2" s="494" t="s">
        <v>4787</v>
      </c>
      <c r="ALA2" s="494" t="s">
        <v>4786</v>
      </c>
      <c r="ALB2" s="494" t="s">
        <v>4785</v>
      </c>
      <c r="ALC2" s="494" t="s">
        <v>4784</v>
      </c>
      <c r="ALD2" s="494" t="s">
        <v>4783</v>
      </c>
      <c r="ALE2" s="648" t="s">
        <v>4782</v>
      </c>
      <c r="ALF2" s="649"/>
      <c r="ALG2" s="494" t="s">
        <v>4791</v>
      </c>
      <c r="ALH2" s="494" t="s">
        <v>4790</v>
      </c>
      <c r="ALI2" s="494" t="s">
        <v>4789</v>
      </c>
      <c r="ALJ2" s="494" t="s">
        <v>4788</v>
      </c>
      <c r="ALK2" s="494" t="s">
        <v>4787</v>
      </c>
      <c r="ALL2" s="494" t="s">
        <v>4786</v>
      </c>
      <c r="ALM2" s="494" t="s">
        <v>4785</v>
      </c>
      <c r="ALN2" s="494" t="s">
        <v>4784</v>
      </c>
      <c r="ALO2" s="494" t="s">
        <v>4783</v>
      </c>
      <c r="ALP2" s="648" t="s">
        <v>4782</v>
      </c>
      <c r="ALQ2" s="649"/>
      <c r="ALR2" s="494" t="s">
        <v>4791</v>
      </c>
      <c r="ALS2" s="494" t="s">
        <v>4790</v>
      </c>
      <c r="ALT2" s="494" t="s">
        <v>4789</v>
      </c>
      <c r="ALU2" s="494" t="s">
        <v>4788</v>
      </c>
      <c r="ALV2" s="494" t="s">
        <v>4787</v>
      </c>
      <c r="ALW2" s="494" t="s">
        <v>4786</v>
      </c>
      <c r="ALX2" s="494" t="s">
        <v>4785</v>
      </c>
      <c r="ALY2" s="494" t="s">
        <v>4784</v>
      </c>
      <c r="ALZ2" s="494" t="s">
        <v>4783</v>
      </c>
      <c r="AMA2" s="648" t="s">
        <v>4782</v>
      </c>
      <c r="AMB2" s="649"/>
      <c r="AMC2" s="494" t="s">
        <v>4791</v>
      </c>
      <c r="AMD2" s="494" t="s">
        <v>4790</v>
      </c>
      <c r="AME2" s="494" t="s">
        <v>4789</v>
      </c>
      <c r="AMF2" s="494" t="s">
        <v>4788</v>
      </c>
      <c r="AMG2" s="494" t="s">
        <v>4787</v>
      </c>
      <c r="AMH2" s="494" t="s">
        <v>4786</v>
      </c>
      <c r="AMI2" s="494" t="s">
        <v>4785</v>
      </c>
      <c r="AMJ2" s="494" t="s">
        <v>4784</v>
      </c>
      <c r="AMK2" s="494" t="s">
        <v>4783</v>
      </c>
      <c r="AML2" s="648" t="s">
        <v>4782</v>
      </c>
      <c r="AMM2" s="649"/>
      <c r="AMN2" s="494" t="s">
        <v>4791</v>
      </c>
      <c r="AMO2" s="494" t="s">
        <v>4790</v>
      </c>
      <c r="AMP2" s="494" t="s">
        <v>4789</v>
      </c>
      <c r="AMQ2" s="494" t="s">
        <v>4788</v>
      </c>
      <c r="AMR2" s="494" t="s">
        <v>4787</v>
      </c>
      <c r="AMS2" s="494" t="s">
        <v>4786</v>
      </c>
      <c r="AMT2" s="494" t="s">
        <v>4785</v>
      </c>
      <c r="AMU2" s="494" t="s">
        <v>4784</v>
      </c>
      <c r="AMV2" s="494" t="s">
        <v>4783</v>
      </c>
      <c r="AMW2" s="648" t="s">
        <v>4782</v>
      </c>
      <c r="AMX2" s="649"/>
      <c r="AMY2" s="494" t="s">
        <v>4791</v>
      </c>
      <c r="AMZ2" s="494" t="s">
        <v>4790</v>
      </c>
      <c r="ANA2" s="494" t="s">
        <v>4789</v>
      </c>
      <c r="ANB2" s="494" t="s">
        <v>4788</v>
      </c>
      <c r="ANC2" s="494" t="s">
        <v>4787</v>
      </c>
      <c r="AND2" s="494" t="s">
        <v>4786</v>
      </c>
      <c r="ANE2" s="494" t="s">
        <v>4785</v>
      </c>
      <c r="ANF2" s="494" t="s">
        <v>4784</v>
      </c>
      <c r="ANG2" s="494" t="s">
        <v>4783</v>
      </c>
      <c r="ANH2" s="648" t="s">
        <v>4782</v>
      </c>
      <c r="ANI2" s="649"/>
      <c r="ANJ2" s="494" t="s">
        <v>4791</v>
      </c>
      <c r="ANK2" s="494" t="s">
        <v>4790</v>
      </c>
      <c r="ANL2" s="494" t="s">
        <v>4789</v>
      </c>
      <c r="ANM2" s="494" t="s">
        <v>4788</v>
      </c>
      <c r="ANN2" s="494" t="s">
        <v>4787</v>
      </c>
      <c r="ANO2" s="494" t="s">
        <v>4786</v>
      </c>
      <c r="ANP2" s="494" t="s">
        <v>4785</v>
      </c>
      <c r="ANQ2" s="494" t="s">
        <v>4784</v>
      </c>
      <c r="ANR2" s="494" t="s">
        <v>4783</v>
      </c>
      <c r="ANS2" s="648" t="s">
        <v>4782</v>
      </c>
      <c r="ANT2" s="649"/>
      <c r="ANU2" s="494" t="s">
        <v>4791</v>
      </c>
      <c r="ANV2" s="494" t="s">
        <v>4790</v>
      </c>
      <c r="ANW2" s="494" t="s">
        <v>4789</v>
      </c>
      <c r="ANX2" s="494" t="s">
        <v>4788</v>
      </c>
      <c r="ANY2" s="494" t="s">
        <v>4787</v>
      </c>
      <c r="ANZ2" s="494" t="s">
        <v>4786</v>
      </c>
      <c r="AOA2" s="494" t="s">
        <v>4785</v>
      </c>
      <c r="AOB2" s="494" t="s">
        <v>4784</v>
      </c>
      <c r="AOC2" s="494" t="s">
        <v>4783</v>
      </c>
      <c r="AOD2" s="648" t="s">
        <v>4782</v>
      </c>
      <c r="AOE2" s="649"/>
      <c r="AOF2" s="494" t="s">
        <v>4791</v>
      </c>
      <c r="AOG2" s="494" t="s">
        <v>4790</v>
      </c>
      <c r="AOH2" s="494" t="s">
        <v>4789</v>
      </c>
      <c r="AOI2" s="494" t="s">
        <v>4788</v>
      </c>
      <c r="AOJ2" s="494" t="s">
        <v>4787</v>
      </c>
      <c r="AOK2" s="494" t="s">
        <v>4786</v>
      </c>
      <c r="AOL2" s="494" t="s">
        <v>4785</v>
      </c>
      <c r="AOM2" s="494" t="s">
        <v>4784</v>
      </c>
      <c r="AON2" s="494" t="s">
        <v>4783</v>
      </c>
      <c r="AOO2" s="648" t="s">
        <v>4782</v>
      </c>
      <c r="AOP2" s="649"/>
      <c r="AOQ2" s="494" t="s">
        <v>4791</v>
      </c>
      <c r="AOR2" s="494" t="s">
        <v>4790</v>
      </c>
      <c r="AOS2" s="494" t="s">
        <v>4789</v>
      </c>
      <c r="AOT2" s="494" t="s">
        <v>4788</v>
      </c>
      <c r="AOU2" s="494" t="s">
        <v>4787</v>
      </c>
      <c r="AOV2" s="494" t="s">
        <v>4786</v>
      </c>
      <c r="AOW2" s="494" t="s">
        <v>4785</v>
      </c>
      <c r="AOX2" s="494" t="s">
        <v>4784</v>
      </c>
      <c r="AOY2" s="494" t="s">
        <v>4783</v>
      </c>
      <c r="AOZ2" s="648" t="s">
        <v>4782</v>
      </c>
      <c r="APA2" s="649"/>
      <c r="APB2" s="494" t="s">
        <v>4791</v>
      </c>
      <c r="APC2" s="494" t="s">
        <v>4790</v>
      </c>
      <c r="APD2" s="494" t="s">
        <v>4789</v>
      </c>
      <c r="APE2" s="494" t="s">
        <v>4788</v>
      </c>
      <c r="APF2" s="494" t="s">
        <v>4787</v>
      </c>
      <c r="APG2" s="494" t="s">
        <v>4786</v>
      </c>
      <c r="APH2" s="494" t="s">
        <v>4785</v>
      </c>
      <c r="API2" s="494" t="s">
        <v>4784</v>
      </c>
      <c r="APJ2" s="494" t="s">
        <v>4783</v>
      </c>
      <c r="APK2" s="648" t="s">
        <v>4782</v>
      </c>
      <c r="APL2" s="649"/>
      <c r="APM2" s="494" t="s">
        <v>4791</v>
      </c>
      <c r="APN2" s="494" t="s">
        <v>4790</v>
      </c>
      <c r="APO2" s="494" t="s">
        <v>4789</v>
      </c>
      <c r="APP2" s="494" t="s">
        <v>4788</v>
      </c>
      <c r="APQ2" s="494" t="s">
        <v>4787</v>
      </c>
      <c r="APR2" s="494" t="s">
        <v>4786</v>
      </c>
      <c r="APS2" s="494" t="s">
        <v>4785</v>
      </c>
      <c r="APT2" s="494" t="s">
        <v>4784</v>
      </c>
      <c r="APU2" s="494" t="s">
        <v>4783</v>
      </c>
      <c r="APV2" s="648" t="s">
        <v>4782</v>
      </c>
      <c r="APW2" s="649"/>
      <c r="APX2" s="648" t="s">
        <v>64</v>
      </c>
      <c r="APY2" s="649"/>
      <c r="APZ2" s="494" t="s">
        <v>4791</v>
      </c>
      <c r="AQA2" s="494" t="s">
        <v>4790</v>
      </c>
      <c r="AQB2" s="494" t="s">
        <v>4789</v>
      </c>
      <c r="AQC2" s="494" t="s">
        <v>4788</v>
      </c>
      <c r="AQD2" s="494" t="s">
        <v>4787</v>
      </c>
      <c r="AQE2" s="494" t="s">
        <v>4786</v>
      </c>
      <c r="AQF2" s="494" t="s">
        <v>4785</v>
      </c>
      <c r="AQG2" s="494" t="s">
        <v>4784</v>
      </c>
      <c r="AQH2" s="494" t="s">
        <v>4783</v>
      </c>
      <c r="AQI2" s="648" t="s">
        <v>4782</v>
      </c>
      <c r="AQJ2" s="647"/>
      <c r="AQK2" s="494" t="s">
        <v>4791</v>
      </c>
      <c r="AQL2" s="494" t="s">
        <v>4790</v>
      </c>
      <c r="AQM2" s="494" t="s">
        <v>4789</v>
      </c>
      <c r="AQN2" s="494" t="s">
        <v>4788</v>
      </c>
      <c r="AQO2" s="494" t="s">
        <v>4787</v>
      </c>
      <c r="AQP2" s="494" t="s">
        <v>4786</v>
      </c>
      <c r="AQQ2" s="494" t="s">
        <v>4785</v>
      </c>
      <c r="AQR2" s="494" t="s">
        <v>4784</v>
      </c>
      <c r="AQS2" s="494" t="s">
        <v>4783</v>
      </c>
      <c r="AQT2" s="648" t="s">
        <v>4782</v>
      </c>
      <c r="AQU2" s="649"/>
      <c r="AQV2" s="494" t="s">
        <v>4791</v>
      </c>
      <c r="AQW2" s="494" t="s">
        <v>4790</v>
      </c>
      <c r="AQX2" s="494" t="s">
        <v>4789</v>
      </c>
      <c r="AQY2" s="494" t="s">
        <v>4788</v>
      </c>
      <c r="AQZ2" s="494" t="s">
        <v>4787</v>
      </c>
      <c r="ARA2" s="494" t="s">
        <v>4786</v>
      </c>
      <c r="ARB2" s="494" t="s">
        <v>4785</v>
      </c>
      <c r="ARC2" s="494" t="s">
        <v>4784</v>
      </c>
      <c r="ARD2" s="494" t="s">
        <v>4783</v>
      </c>
      <c r="ARE2" s="648" t="s">
        <v>4782</v>
      </c>
      <c r="ARF2" s="649"/>
      <c r="ARG2" s="494" t="s">
        <v>4791</v>
      </c>
      <c r="ARH2" s="494" t="s">
        <v>4790</v>
      </c>
      <c r="ARI2" s="494" t="s">
        <v>4789</v>
      </c>
      <c r="ARJ2" s="494" t="s">
        <v>4788</v>
      </c>
      <c r="ARK2" s="494" t="s">
        <v>4787</v>
      </c>
      <c r="ARL2" s="494" t="s">
        <v>4786</v>
      </c>
      <c r="ARM2" s="494" t="s">
        <v>4785</v>
      </c>
      <c r="ARN2" s="494" t="s">
        <v>4784</v>
      </c>
      <c r="ARO2" s="494" t="s">
        <v>4783</v>
      </c>
      <c r="ARP2" s="648" t="s">
        <v>4782</v>
      </c>
      <c r="ARQ2" s="649"/>
      <c r="ARR2" s="494" t="s">
        <v>4791</v>
      </c>
      <c r="ARS2" s="494" t="s">
        <v>4790</v>
      </c>
      <c r="ART2" s="494" t="s">
        <v>4789</v>
      </c>
      <c r="ARU2" s="494" t="s">
        <v>4788</v>
      </c>
      <c r="ARV2" s="494" t="s">
        <v>4787</v>
      </c>
      <c r="ARW2" s="494" t="s">
        <v>4786</v>
      </c>
      <c r="ARX2" s="494" t="s">
        <v>4785</v>
      </c>
      <c r="ARY2" s="494" t="s">
        <v>4784</v>
      </c>
      <c r="ARZ2" s="494" t="s">
        <v>4783</v>
      </c>
      <c r="ASA2" s="648" t="s">
        <v>4782</v>
      </c>
      <c r="ASB2" s="647"/>
      <c r="ASC2" s="494" t="s">
        <v>4791</v>
      </c>
      <c r="ASD2" s="494" t="s">
        <v>4790</v>
      </c>
      <c r="ASE2" s="494" t="s">
        <v>4789</v>
      </c>
      <c r="ASF2" s="494" t="s">
        <v>4788</v>
      </c>
      <c r="ASG2" s="494" t="s">
        <v>4787</v>
      </c>
      <c r="ASH2" s="494" t="s">
        <v>4786</v>
      </c>
      <c r="ASI2" s="494" t="s">
        <v>4785</v>
      </c>
      <c r="ASJ2" s="494" t="s">
        <v>4784</v>
      </c>
      <c r="ASK2" s="494" t="s">
        <v>4783</v>
      </c>
      <c r="ASL2" s="648" t="s">
        <v>4782</v>
      </c>
      <c r="ASM2" s="649"/>
      <c r="ASN2" s="494" t="s">
        <v>4791</v>
      </c>
      <c r="ASO2" s="494" t="s">
        <v>4790</v>
      </c>
      <c r="ASP2" s="494" t="s">
        <v>4789</v>
      </c>
      <c r="ASQ2" s="494" t="s">
        <v>4788</v>
      </c>
      <c r="ASR2" s="494" t="s">
        <v>4787</v>
      </c>
      <c r="ASS2" s="494" t="s">
        <v>4786</v>
      </c>
      <c r="AST2" s="494" t="s">
        <v>4785</v>
      </c>
      <c r="ASU2" s="494" t="s">
        <v>4784</v>
      </c>
      <c r="ASV2" s="494" t="s">
        <v>4783</v>
      </c>
      <c r="ASW2" s="648" t="s">
        <v>4782</v>
      </c>
      <c r="ASX2" s="649"/>
      <c r="ASY2" s="494" t="s">
        <v>4791</v>
      </c>
      <c r="ASZ2" s="494" t="s">
        <v>4790</v>
      </c>
      <c r="ATA2" s="494" t="s">
        <v>4789</v>
      </c>
      <c r="ATB2" s="494" t="s">
        <v>4788</v>
      </c>
      <c r="ATC2" s="494" t="s">
        <v>4787</v>
      </c>
      <c r="ATD2" s="494" t="s">
        <v>4786</v>
      </c>
      <c r="ATE2" s="494" t="s">
        <v>4785</v>
      </c>
      <c r="ATF2" s="494" t="s">
        <v>4784</v>
      </c>
      <c r="ATG2" s="494" t="s">
        <v>4783</v>
      </c>
      <c r="ATH2" s="648" t="s">
        <v>4782</v>
      </c>
      <c r="ATI2" s="649"/>
      <c r="ATJ2" s="494" t="s">
        <v>4791</v>
      </c>
      <c r="ATK2" s="494" t="s">
        <v>4790</v>
      </c>
      <c r="ATL2" s="494" t="s">
        <v>4789</v>
      </c>
      <c r="ATM2" s="494" t="s">
        <v>4788</v>
      </c>
      <c r="ATN2" s="494" t="s">
        <v>4787</v>
      </c>
      <c r="ATO2" s="494" t="s">
        <v>4786</v>
      </c>
      <c r="ATP2" s="494" t="s">
        <v>4785</v>
      </c>
      <c r="ATQ2" s="494" t="s">
        <v>4784</v>
      </c>
      <c r="ATR2" s="494" t="s">
        <v>4783</v>
      </c>
      <c r="ATS2" s="648" t="s">
        <v>4782</v>
      </c>
      <c r="ATT2" s="647"/>
      <c r="ATU2" s="494" t="s">
        <v>4791</v>
      </c>
      <c r="ATV2" s="494" t="s">
        <v>4790</v>
      </c>
      <c r="ATW2" s="494" t="s">
        <v>4789</v>
      </c>
      <c r="ATX2" s="494" t="s">
        <v>4788</v>
      </c>
      <c r="ATY2" s="494" t="s">
        <v>4787</v>
      </c>
      <c r="ATZ2" s="494" t="s">
        <v>4786</v>
      </c>
      <c r="AUA2" s="494" t="s">
        <v>4785</v>
      </c>
      <c r="AUB2" s="494" t="s">
        <v>4784</v>
      </c>
      <c r="AUC2" s="494" t="s">
        <v>4783</v>
      </c>
      <c r="AUD2" s="648" t="s">
        <v>4782</v>
      </c>
      <c r="AUE2" s="649"/>
      <c r="AUF2" s="494" t="s">
        <v>4791</v>
      </c>
      <c r="AUG2" s="494" t="s">
        <v>4790</v>
      </c>
      <c r="AUH2" s="494" t="s">
        <v>4789</v>
      </c>
      <c r="AUI2" s="494" t="s">
        <v>4788</v>
      </c>
      <c r="AUJ2" s="494" t="s">
        <v>4787</v>
      </c>
      <c r="AUK2" s="494" t="s">
        <v>4786</v>
      </c>
      <c r="AUL2" s="494" t="s">
        <v>4785</v>
      </c>
      <c r="AUM2" s="494" t="s">
        <v>4784</v>
      </c>
      <c r="AUN2" s="494" t="s">
        <v>4783</v>
      </c>
      <c r="AUO2" s="648" t="s">
        <v>4782</v>
      </c>
      <c r="AUP2" s="649"/>
      <c r="AUQ2" s="494" t="s">
        <v>4791</v>
      </c>
      <c r="AUR2" s="494" t="s">
        <v>4790</v>
      </c>
      <c r="AUS2" s="494" t="s">
        <v>4789</v>
      </c>
      <c r="AUT2" s="494" t="s">
        <v>4788</v>
      </c>
      <c r="AUU2" s="494" t="s">
        <v>4787</v>
      </c>
      <c r="AUV2" s="494" t="s">
        <v>4786</v>
      </c>
      <c r="AUW2" s="494" t="s">
        <v>4785</v>
      </c>
      <c r="AUX2" s="494" t="s">
        <v>4784</v>
      </c>
      <c r="AUY2" s="494" t="s">
        <v>4783</v>
      </c>
      <c r="AUZ2" s="648" t="s">
        <v>4782</v>
      </c>
      <c r="AVA2" s="649"/>
      <c r="AVB2" s="494" t="s">
        <v>4791</v>
      </c>
      <c r="AVC2" s="494" t="s">
        <v>4790</v>
      </c>
      <c r="AVD2" s="494" t="s">
        <v>4789</v>
      </c>
      <c r="AVE2" s="494" t="s">
        <v>4788</v>
      </c>
      <c r="AVF2" s="494" t="s">
        <v>4787</v>
      </c>
      <c r="AVG2" s="494" t="s">
        <v>4786</v>
      </c>
      <c r="AVH2" s="494" t="s">
        <v>4785</v>
      </c>
      <c r="AVI2" s="494" t="s">
        <v>4784</v>
      </c>
      <c r="AVJ2" s="494" t="s">
        <v>4783</v>
      </c>
      <c r="AVK2" s="648" t="s">
        <v>4782</v>
      </c>
      <c r="AVL2" s="649"/>
      <c r="AVM2" s="494" t="s">
        <v>4791</v>
      </c>
      <c r="AVN2" s="494" t="s">
        <v>4790</v>
      </c>
      <c r="AVO2" s="494" t="s">
        <v>4789</v>
      </c>
      <c r="AVP2" s="494" t="s">
        <v>4788</v>
      </c>
      <c r="AVQ2" s="494" t="s">
        <v>4787</v>
      </c>
      <c r="AVR2" s="494" t="s">
        <v>4786</v>
      </c>
      <c r="AVS2" s="494" t="s">
        <v>4785</v>
      </c>
      <c r="AVT2" s="494" t="s">
        <v>4784</v>
      </c>
      <c r="AVU2" s="494" t="s">
        <v>4783</v>
      </c>
      <c r="AVV2" s="648" t="s">
        <v>4782</v>
      </c>
      <c r="AVW2" s="649"/>
      <c r="AVX2" s="494" t="s">
        <v>4791</v>
      </c>
      <c r="AVY2" s="494" t="s">
        <v>4790</v>
      </c>
      <c r="AVZ2" s="494" t="s">
        <v>4789</v>
      </c>
      <c r="AWA2" s="494" t="s">
        <v>4788</v>
      </c>
      <c r="AWB2" s="494" t="s">
        <v>4787</v>
      </c>
      <c r="AWC2" s="494" t="s">
        <v>4786</v>
      </c>
      <c r="AWD2" s="494" t="s">
        <v>4785</v>
      </c>
      <c r="AWE2" s="494" t="s">
        <v>4784</v>
      </c>
      <c r="AWF2" s="494" t="s">
        <v>4783</v>
      </c>
      <c r="AWG2" s="648" t="s">
        <v>4782</v>
      </c>
      <c r="AWH2" s="649"/>
      <c r="AWI2" s="494" t="s">
        <v>4791</v>
      </c>
      <c r="AWJ2" s="494" t="s">
        <v>4790</v>
      </c>
      <c r="AWK2" s="494" t="s">
        <v>4789</v>
      </c>
      <c r="AWL2" s="494" t="s">
        <v>4788</v>
      </c>
      <c r="AWM2" s="494" t="s">
        <v>4787</v>
      </c>
      <c r="AWN2" s="494" t="s">
        <v>4786</v>
      </c>
      <c r="AWO2" s="494" t="s">
        <v>4785</v>
      </c>
      <c r="AWP2" s="494" t="s">
        <v>4784</v>
      </c>
      <c r="AWQ2" s="494" t="s">
        <v>4783</v>
      </c>
      <c r="AWR2" s="648" t="s">
        <v>4782</v>
      </c>
      <c r="AWS2" s="649"/>
      <c r="AWT2" s="648" t="s">
        <v>64</v>
      </c>
      <c r="AWU2" s="641"/>
      <c r="AWV2" s="494" t="s">
        <v>4791</v>
      </c>
      <c r="AWW2" s="494" t="s">
        <v>4790</v>
      </c>
      <c r="AWX2" s="494" t="s">
        <v>4789</v>
      </c>
      <c r="AWY2" s="494" t="s">
        <v>4788</v>
      </c>
      <c r="AWZ2" s="494" t="s">
        <v>4787</v>
      </c>
      <c r="AXA2" s="494" t="s">
        <v>4786</v>
      </c>
      <c r="AXB2" s="494" t="s">
        <v>4785</v>
      </c>
      <c r="AXC2" s="494" t="s">
        <v>4784</v>
      </c>
      <c r="AXD2" s="494" t="s">
        <v>4783</v>
      </c>
      <c r="AXE2" s="648" t="s">
        <v>4782</v>
      </c>
      <c r="AXF2" s="649"/>
      <c r="AXG2" s="494" t="s">
        <v>4791</v>
      </c>
      <c r="AXH2" s="494" t="s">
        <v>4790</v>
      </c>
      <c r="AXI2" s="494" t="s">
        <v>4789</v>
      </c>
      <c r="AXJ2" s="494" t="s">
        <v>4788</v>
      </c>
      <c r="AXK2" s="494" t="s">
        <v>4787</v>
      </c>
      <c r="AXL2" s="494" t="s">
        <v>4786</v>
      </c>
      <c r="AXM2" s="494" t="s">
        <v>4785</v>
      </c>
      <c r="AXN2" s="494" t="s">
        <v>4784</v>
      </c>
      <c r="AXO2" s="494" t="s">
        <v>4783</v>
      </c>
      <c r="AXP2" s="648" t="s">
        <v>4782</v>
      </c>
      <c r="AXQ2" s="649"/>
      <c r="AXR2" s="494" t="s">
        <v>4791</v>
      </c>
      <c r="AXS2" s="494" t="s">
        <v>4790</v>
      </c>
      <c r="AXT2" s="494" t="s">
        <v>4789</v>
      </c>
      <c r="AXU2" s="494" t="s">
        <v>4788</v>
      </c>
      <c r="AXV2" s="494" t="s">
        <v>4787</v>
      </c>
      <c r="AXW2" s="494" t="s">
        <v>4786</v>
      </c>
      <c r="AXX2" s="494" t="s">
        <v>4785</v>
      </c>
      <c r="AXY2" s="494" t="s">
        <v>4784</v>
      </c>
      <c r="AXZ2" s="494" t="s">
        <v>4783</v>
      </c>
      <c r="AYA2" s="648" t="s">
        <v>4782</v>
      </c>
      <c r="AYB2" s="649"/>
      <c r="AYC2" s="494" t="s">
        <v>4791</v>
      </c>
      <c r="AYD2" s="494" t="s">
        <v>4790</v>
      </c>
      <c r="AYE2" s="494" t="s">
        <v>4789</v>
      </c>
      <c r="AYF2" s="494" t="s">
        <v>4788</v>
      </c>
      <c r="AYG2" s="494" t="s">
        <v>4787</v>
      </c>
      <c r="AYH2" s="494" t="s">
        <v>4786</v>
      </c>
      <c r="AYI2" s="494" t="s">
        <v>4785</v>
      </c>
      <c r="AYJ2" s="494" t="s">
        <v>4784</v>
      </c>
      <c r="AYK2" s="494" t="s">
        <v>4783</v>
      </c>
      <c r="AYL2" s="648" t="s">
        <v>4782</v>
      </c>
      <c r="AYM2" s="649"/>
      <c r="AYN2" s="494" t="s">
        <v>4791</v>
      </c>
      <c r="AYO2" s="494" t="s">
        <v>4790</v>
      </c>
      <c r="AYP2" s="494" t="s">
        <v>4789</v>
      </c>
      <c r="AYQ2" s="494" t="s">
        <v>4788</v>
      </c>
      <c r="AYR2" s="494" t="s">
        <v>4787</v>
      </c>
      <c r="AYS2" s="494" t="s">
        <v>4786</v>
      </c>
      <c r="AYT2" s="494" t="s">
        <v>4785</v>
      </c>
      <c r="AYU2" s="494" t="s">
        <v>4784</v>
      </c>
      <c r="AYV2" s="494" t="s">
        <v>4783</v>
      </c>
      <c r="AYW2" s="648" t="s">
        <v>4782</v>
      </c>
      <c r="AYX2" s="649"/>
      <c r="AYY2" s="494" t="s">
        <v>4791</v>
      </c>
      <c r="AYZ2" s="494" t="s">
        <v>4790</v>
      </c>
      <c r="AZA2" s="494" t="s">
        <v>4789</v>
      </c>
      <c r="AZB2" s="494" t="s">
        <v>4788</v>
      </c>
      <c r="AZC2" s="494" t="s">
        <v>4787</v>
      </c>
      <c r="AZD2" s="494" t="s">
        <v>4786</v>
      </c>
      <c r="AZE2" s="494" t="s">
        <v>4785</v>
      </c>
      <c r="AZF2" s="494" t="s">
        <v>4784</v>
      </c>
      <c r="AZG2" s="494" t="s">
        <v>4783</v>
      </c>
      <c r="AZH2" s="648" t="s">
        <v>4782</v>
      </c>
      <c r="AZI2" s="649"/>
      <c r="AZJ2" s="494" t="s">
        <v>4791</v>
      </c>
      <c r="AZK2" s="494" t="s">
        <v>4790</v>
      </c>
      <c r="AZL2" s="494" t="s">
        <v>4789</v>
      </c>
      <c r="AZM2" s="494" t="s">
        <v>4788</v>
      </c>
      <c r="AZN2" s="494" t="s">
        <v>4787</v>
      </c>
      <c r="AZO2" s="494" t="s">
        <v>4786</v>
      </c>
      <c r="AZP2" s="494" t="s">
        <v>4785</v>
      </c>
      <c r="AZQ2" s="494" t="s">
        <v>4784</v>
      </c>
      <c r="AZR2" s="494" t="s">
        <v>4783</v>
      </c>
      <c r="AZS2" s="648" t="s">
        <v>4782</v>
      </c>
      <c r="AZT2" s="648" t="s">
        <v>64</v>
      </c>
      <c r="AZU2" s="649"/>
      <c r="AZV2" s="648" t="s">
        <v>64</v>
      </c>
      <c r="AZW2" s="649"/>
      <c r="AZX2" s="494" t="s">
        <v>4791</v>
      </c>
      <c r="AZY2" s="494" t="s">
        <v>4790</v>
      </c>
      <c r="AZZ2" s="494" t="s">
        <v>4789</v>
      </c>
      <c r="BAA2" s="494" t="s">
        <v>4788</v>
      </c>
      <c r="BAB2" s="494" t="s">
        <v>4787</v>
      </c>
      <c r="BAC2" s="494" t="s">
        <v>4786</v>
      </c>
      <c r="BAD2" s="494" t="s">
        <v>4785</v>
      </c>
      <c r="BAE2" s="494" t="s">
        <v>4784</v>
      </c>
      <c r="BAF2" s="494" t="s">
        <v>4783</v>
      </c>
      <c r="BAG2" s="648" t="s">
        <v>4782</v>
      </c>
      <c r="BAH2" s="649"/>
      <c r="BAI2" s="494" t="s">
        <v>4791</v>
      </c>
      <c r="BAJ2" s="494" t="s">
        <v>4790</v>
      </c>
      <c r="BAK2" s="494" t="s">
        <v>4789</v>
      </c>
      <c r="BAL2" s="494" t="s">
        <v>4788</v>
      </c>
      <c r="BAM2" s="494" t="s">
        <v>4787</v>
      </c>
      <c r="BAN2" s="494" t="s">
        <v>4786</v>
      </c>
      <c r="BAO2" s="494" t="s">
        <v>4785</v>
      </c>
      <c r="BAP2" s="494" t="s">
        <v>4784</v>
      </c>
      <c r="BAQ2" s="494" t="s">
        <v>4783</v>
      </c>
      <c r="BAR2" s="648" t="s">
        <v>4782</v>
      </c>
      <c r="BAS2" s="649"/>
      <c r="BAT2" s="494" t="s">
        <v>4791</v>
      </c>
      <c r="BAU2" s="494" t="s">
        <v>4790</v>
      </c>
      <c r="BAV2" s="494" t="s">
        <v>4789</v>
      </c>
      <c r="BAW2" s="494" t="s">
        <v>4788</v>
      </c>
      <c r="BAX2" s="494" t="s">
        <v>4787</v>
      </c>
      <c r="BAY2" s="494" t="s">
        <v>4786</v>
      </c>
      <c r="BAZ2" s="494" t="s">
        <v>4785</v>
      </c>
      <c r="BBA2" s="494" t="s">
        <v>4784</v>
      </c>
      <c r="BBB2" s="494" t="s">
        <v>4783</v>
      </c>
      <c r="BBC2" s="648" t="s">
        <v>4782</v>
      </c>
      <c r="BBD2" s="649"/>
      <c r="BBE2" s="494" t="s">
        <v>4791</v>
      </c>
      <c r="BBF2" s="494" t="s">
        <v>4790</v>
      </c>
      <c r="BBG2" s="494" t="s">
        <v>4789</v>
      </c>
      <c r="BBH2" s="494" t="s">
        <v>4788</v>
      </c>
      <c r="BBI2" s="494" t="s">
        <v>4787</v>
      </c>
      <c r="BBJ2" s="494" t="s">
        <v>4786</v>
      </c>
      <c r="BBK2" s="494" t="s">
        <v>4785</v>
      </c>
      <c r="BBL2" s="494" t="s">
        <v>4784</v>
      </c>
      <c r="BBM2" s="494" t="s">
        <v>4783</v>
      </c>
      <c r="BBN2" s="648" t="s">
        <v>4782</v>
      </c>
      <c r="BBO2" s="649"/>
      <c r="BBP2" s="494" t="s">
        <v>4791</v>
      </c>
      <c r="BBQ2" s="494" t="s">
        <v>4790</v>
      </c>
      <c r="BBR2" s="494" t="s">
        <v>4789</v>
      </c>
      <c r="BBS2" s="494" t="s">
        <v>4788</v>
      </c>
      <c r="BBT2" s="494" t="s">
        <v>4787</v>
      </c>
      <c r="BBU2" s="494" t="s">
        <v>4786</v>
      </c>
      <c r="BBV2" s="494" t="s">
        <v>4785</v>
      </c>
      <c r="BBW2" s="494" t="s">
        <v>4784</v>
      </c>
      <c r="BBX2" s="494" t="s">
        <v>4783</v>
      </c>
      <c r="BBY2" s="648" t="s">
        <v>4782</v>
      </c>
      <c r="BBZ2" s="649"/>
      <c r="BCA2" s="494" t="s">
        <v>4791</v>
      </c>
      <c r="BCB2" s="494" t="s">
        <v>4790</v>
      </c>
      <c r="BCC2" s="494" t="s">
        <v>4789</v>
      </c>
      <c r="BCD2" s="494" t="s">
        <v>4788</v>
      </c>
      <c r="BCE2" s="494" t="s">
        <v>4787</v>
      </c>
      <c r="BCF2" s="494" t="s">
        <v>4786</v>
      </c>
      <c r="BCG2" s="494" t="s">
        <v>4785</v>
      </c>
      <c r="BCH2" s="494" t="s">
        <v>4784</v>
      </c>
      <c r="BCI2" s="494" t="s">
        <v>4783</v>
      </c>
      <c r="BCJ2" s="648" t="s">
        <v>4782</v>
      </c>
      <c r="BCK2" s="649"/>
      <c r="BCL2" s="494" t="s">
        <v>4791</v>
      </c>
      <c r="BCM2" s="494" t="s">
        <v>4790</v>
      </c>
      <c r="BCN2" s="494" t="s">
        <v>4789</v>
      </c>
      <c r="BCO2" s="494" t="s">
        <v>4788</v>
      </c>
      <c r="BCP2" s="494" t="s">
        <v>4787</v>
      </c>
      <c r="BCQ2" s="494" t="s">
        <v>4786</v>
      </c>
      <c r="BCR2" s="494" t="s">
        <v>4785</v>
      </c>
      <c r="BCS2" s="494" t="s">
        <v>4784</v>
      </c>
      <c r="BCT2" s="494" t="s">
        <v>4783</v>
      </c>
      <c r="BCU2" s="648" t="s">
        <v>4782</v>
      </c>
      <c r="BCV2" s="649"/>
      <c r="BCW2" s="494" t="s">
        <v>4791</v>
      </c>
      <c r="BCX2" s="494" t="s">
        <v>4790</v>
      </c>
      <c r="BCY2" s="494" t="s">
        <v>4789</v>
      </c>
      <c r="BCZ2" s="494" t="s">
        <v>4788</v>
      </c>
      <c r="BDA2" s="494" t="s">
        <v>4787</v>
      </c>
      <c r="BDB2" s="494" t="s">
        <v>4786</v>
      </c>
      <c r="BDC2" s="494" t="s">
        <v>4785</v>
      </c>
      <c r="BDD2" s="494" t="s">
        <v>4784</v>
      </c>
      <c r="BDE2" s="494" t="s">
        <v>4783</v>
      </c>
      <c r="BDF2" s="648" t="s">
        <v>4782</v>
      </c>
      <c r="BDG2" s="649"/>
      <c r="BDH2" s="494" t="s">
        <v>4791</v>
      </c>
      <c r="BDI2" s="494" t="s">
        <v>4790</v>
      </c>
      <c r="BDJ2" s="494" t="s">
        <v>4789</v>
      </c>
      <c r="BDK2" s="494" t="s">
        <v>4788</v>
      </c>
      <c r="BDL2" s="494" t="s">
        <v>4787</v>
      </c>
      <c r="BDM2" s="494" t="s">
        <v>4786</v>
      </c>
      <c r="BDN2" s="494" t="s">
        <v>4785</v>
      </c>
      <c r="BDO2" s="494" t="s">
        <v>4784</v>
      </c>
      <c r="BDP2" s="494" t="s">
        <v>4783</v>
      </c>
      <c r="BDQ2" s="648" t="s">
        <v>4782</v>
      </c>
      <c r="BDR2" s="649"/>
      <c r="BDS2" s="494" t="s">
        <v>4791</v>
      </c>
      <c r="BDT2" s="494" t="s">
        <v>4790</v>
      </c>
      <c r="BDU2" s="494" t="s">
        <v>4789</v>
      </c>
      <c r="BDV2" s="494" t="s">
        <v>4788</v>
      </c>
      <c r="BDW2" s="494" t="s">
        <v>4787</v>
      </c>
      <c r="BDX2" s="494" t="s">
        <v>4786</v>
      </c>
      <c r="BDY2" s="494" t="s">
        <v>4785</v>
      </c>
      <c r="BDZ2" s="494" t="s">
        <v>4784</v>
      </c>
      <c r="BEA2" s="494" t="s">
        <v>4783</v>
      </c>
      <c r="BEB2" s="648" t="s">
        <v>4782</v>
      </c>
      <c r="BEC2" s="649"/>
      <c r="BED2" s="494" t="s">
        <v>4791</v>
      </c>
      <c r="BEE2" s="494" t="s">
        <v>4790</v>
      </c>
      <c r="BEF2" s="494" t="s">
        <v>4789</v>
      </c>
      <c r="BEG2" s="494" t="s">
        <v>4788</v>
      </c>
      <c r="BEH2" s="494" t="s">
        <v>4787</v>
      </c>
      <c r="BEI2" s="494" t="s">
        <v>4786</v>
      </c>
      <c r="BEJ2" s="494" t="s">
        <v>4785</v>
      </c>
      <c r="BEK2" s="494" t="s">
        <v>4784</v>
      </c>
      <c r="BEL2" s="494" t="s">
        <v>4783</v>
      </c>
      <c r="BEM2" s="648" t="s">
        <v>4782</v>
      </c>
      <c r="BEN2" s="649"/>
      <c r="BEO2" s="648" t="s">
        <v>64</v>
      </c>
      <c r="BEP2" s="649"/>
      <c r="BEQ2" s="648" t="s">
        <v>64</v>
      </c>
      <c r="BER2" s="649"/>
      <c r="BES2" s="648" t="s">
        <v>64</v>
      </c>
      <c r="BET2" s="649"/>
      <c r="BEU2" s="494" t="s">
        <v>4791</v>
      </c>
      <c r="BEV2" s="494" t="s">
        <v>4790</v>
      </c>
      <c r="BEW2" s="494" t="s">
        <v>4789</v>
      </c>
      <c r="BEX2" s="494" t="s">
        <v>4788</v>
      </c>
      <c r="BEY2" s="494" t="s">
        <v>4787</v>
      </c>
      <c r="BEZ2" s="494" t="s">
        <v>4786</v>
      </c>
      <c r="BFA2" s="494" t="s">
        <v>4785</v>
      </c>
      <c r="BFB2" s="494" t="s">
        <v>4784</v>
      </c>
      <c r="BFC2" s="494" t="s">
        <v>4783</v>
      </c>
      <c r="BFD2" s="648" t="s">
        <v>4782</v>
      </c>
      <c r="BFE2" s="647"/>
      <c r="BFF2" s="494" t="s">
        <v>4791</v>
      </c>
      <c r="BFG2" s="494" t="s">
        <v>4790</v>
      </c>
      <c r="BFH2" s="494" t="s">
        <v>4789</v>
      </c>
      <c r="BFI2" s="494" t="s">
        <v>4788</v>
      </c>
      <c r="BFJ2" s="494" t="s">
        <v>4787</v>
      </c>
      <c r="BFK2" s="494" t="s">
        <v>4786</v>
      </c>
      <c r="BFL2" s="494" t="s">
        <v>4785</v>
      </c>
      <c r="BFM2" s="494" t="s">
        <v>4784</v>
      </c>
      <c r="BFN2" s="494" t="s">
        <v>4783</v>
      </c>
      <c r="BFO2" s="648" t="s">
        <v>4782</v>
      </c>
      <c r="BFP2" s="649"/>
      <c r="BFQ2" s="494" t="s">
        <v>4791</v>
      </c>
      <c r="BFR2" s="494" t="s">
        <v>4790</v>
      </c>
      <c r="BFS2" s="494" t="s">
        <v>4789</v>
      </c>
      <c r="BFT2" s="494" t="s">
        <v>4788</v>
      </c>
      <c r="BFU2" s="494" t="s">
        <v>4787</v>
      </c>
      <c r="BFV2" s="494" t="s">
        <v>4786</v>
      </c>
      <c r="BFW2" s="494" t="s">
        <v>4785</v>
      </c>
      <c r="BFX2" s="494" t="s">
        <v>4784</v>
      </c>
      <c r="BFY2" s="494" t="s">
        <v>4783</v>
      </c>
      <c r="BFZ2" s="648" t="s">
        <v>4782</v>
      </c>
      <c r="BGA2" s="649"/>
      <c r="BGB2" s="494" t="s">
        <v>4791</v>
      </c>
      <c r="BGC2" s="494" t="s">
        <v>4790</v>
      </c>
      <c r="BGD2" s="494" t="s">
        <v>4789</v>
      </c>
      <c r="BGE2" s="494" t="s">
        <v>4788</v>
      </c>
      <c r="BGF2" s="494" t="s">
        <v>4787</v>
      </c>
      <c r="BGG2" s="494" t="s">
        <v>4786</v>
      </c>
      <c r="BGH2" s="494" t="s">
        <v>4785</v>
      </c>
      <c r="BGI2" s="494" t="s">
        <v>4784</v>
      </c>
      <c r="BGJ2" s="494" t="s">
        <v>4783</v>
      </c>
      <c r="BGK2" s="648" t="s">
        <v>4782</v>
      </c>
      <c r="BGL2" s="649"/>
      <c r="BGM2" s="494" t="s">
        <v>4791</v>
      </c>
      <c r="BGN2" s="494" t="s">
        <v>4790</v>
      </c>
      <c r="BGO2" s="494" t="s">
        <v>4789</v>
      </c>
      <c r="BGP2" s="494" t="s">
        <v>4788</v>
      </c>
      <c r="BGQ2" s="494" t="s">
        <v>4787</v>
      </c>
      <c r="BGR2" s="494" t="s">
        <v>4786</v>
      </c>
      <c r="BGS2" s="494" t="s">
        <v>4785</v>
      </c>
      <c r="BGT2" s="494" t="s">
        <v>4784</v>
      </c>
      <c r="BGU2" s="494" t="s">
        <v>4783</v>
      </c>
      <c r="BGV2" s="648" t="s">
        <v>4782</v>
      </c>
      <c r="BGW2" s="649"/>
      <c r="BGX2" s="494" t="s">
        <v>4791</v>
      </c>
      <c r="BGY2" s="494" t="s">
        <v>4790</v>
      </c>
      <c r="BGZ2" s="494" t="s">
        <v>4789</v>
      </c>
      <c r="BHA2" s="494" t="s">
        <v>4788</v>
      </c>
      <c r="BHB2" s="494" t="s">
        <v>4787</v>
      </c>
      <c r="BHC2" s="494" t="s">
        <v>4786</v>
      </c>
      <c r="BHD2" s="494" t="s">
        <v>4785</v>
      </c>
      <c r="BHE2" s="494" t="s">
        <v>4784</v>
      </c>
      <c r="BHF2" s="494" t="s">
        <v>4783</v>
      </c>
      <c r="BHG2" s="648" t="s">
        <v>4782</v>
      </c>
      <c r="BHH2" s="647"/>
      <c r="BHI2" s="494" t="s">
        <v>4791</v>
      </c>
      <c r="BHJ2" s="494" t="s">
        <v>4790</v>
      </c>
      <c r="BHK2" s="494" t="s">
        <v>4789</v>
      </c>
      <c r="BHL2" s="494" t="s">
        <v>4788</v>
      </c>
      <c r="BHM2" s="494" t="s">
        <v>4787</v>
      </c>
      <c r="BHN2" s="494" t="s">
        <v>4786</v>
      </c>
      <c r="BHO2" s="494" t="s">
        <v>4785</v>
      </c>
      <c r="BHP2" s="494" t="s">
        <v>4784</v>
      </c>
      <c r="BHQ2" s="494" t="s">
        <v>4783</v>
      </c>
      <c r="BHR2" s="648" t="s">
        <v>4782</v>
      </c>
      <c r="BHS2" s="649"/>
      <c r="BHT2" s="494" t="s">
        <v>4791</v>
      </c>
      <c r="BHU2" s="494" t="s">
        <v>4790</v>
      </c>
      <c r="BHV2" s="494" t="s">
        <v>4789</v>
      </c>
      <c r="BHW2" s="494" t="s">
        <v>4788</v>
      </c>
      <c r="BHX2" s="494" t="s">
        <v>4787</v>
      </c>
      <c r="BHY2" s="494" t="s">
        <v>4786</v>
      </c>
      <c r="BHZ2" s="494" t="s">
        <v>4785</v>
      </c>
      <c r="BIA2" s="494" t="s">
        <v>4784</v>
      </c>
      <c r="BIB2" s="494" t="s">
        <v>4783</v>
      </c>
      <c r="BIC2" s="648" t="s">
        <v>4782</v>
      </c>
      <c r="BID2" s="649"/>
      <c r="BIE2" s="494" t="s">
        <v>4791</v>
      </c>
      <c r="BIF2" s="494" t="s">
        <v>4790</v>
      </c>
      <c r="BIG2" s="494" t="s">
        <v>4789</v>
      </c>
      <c r="BIH2" s="494" t="s">
        <v>4788</v>
      </c>
      <c r="BII2" s="494" t="s">
        <v>4787</v>
      </c>
      <c r="BIJ2" s="494" t="s">
        <v>4786</v>
      </c>
      <c r="BIK2" s="494" t="s">
        <v>4785</v>
      </c>
      <c r="BIL2" s="494" t="s">
        <v>4784</v>
      </c>
      <c r="BIM2" s="494" t="s">
        <v>4783</v>
      </c>
      <c r="BIN2" s="648" t="s">
        <v>4782</v>
      </c>
      <c r="BIO2" s="649"/>
      <c r="BIP2" s="494" t="s">
        <v>4791</v>
      </c>
      <c r="BIQ2" s="494" t="s">
        <v>4790</v>
      </c>
      <c r="BIR2" s="494" t="s">
        <v>4789</v>
      </c>
      <c r="BIS2" s="494" t="s">
        <v>4788</v>
      </c>
      <c r="BIT2" s="494" t="s">
        <v>4787</v>
      </c>
      <c r="BIU2" s="494" t="s">
        <v>4786</v>
      </c>
      <c r="BIV2" s="494" t="s">
        <v>4785</v>
      </c>
      <c r="BIW2" s="494" t="s">
        <v>4784</v>
      </c>
      <c r="BIX2" s="494" t="s">
        <v>4783</v>
      </c>
      <c r="BIY2" s="648" t="s">
        <v>4782</v>
      </c>
      <c r="BIZ2" s="649"/>
      <c r="BJA2" s="494" t="s">
        <v>4791</v>
      </c>
      <c r="BJB2" s="494" t="s">
        <v>4790</v>
      </c>
      <c r="BJC2" s="494" t="s">
        <v>4789</v>
      </c>
      <c r="BJD2" s="494" t="s">
        <v>4788</v>
      </c>
      <c r="BJE2" s="494" t="s">
        <v>4787</v>
      </c>
      <c r="BJF2" s="494" t="s">
        <v>4786</v>
      </c>
      <c r="BJG2" s="494" t="s">
        <v>4785</v>
      </c>
      <c r="BJH2" s="494" t="s">
        <v>4784</v>
      </c>
      <c r="BJI2" s="494" t="s">
        <v>4783</v>
      </c>
      <c r="BJJ2" s="648" t="s">
        <v>4782</v>
      </c>
      <c r="BJK2" s="649"/>
      <c r="BJL2" s="494" t="s">
        <v>4791</v>
      </c>
      <c r="BJM2" s="494" t="s">
        <v>4790</v>
      </c>
      <c r="BJN2" s="494" t="s">
        <v>4789</v>
      </c>
      <c r="BJO2" s="494" t="s">
        <v>4788</v>
      </c>
      <c r="BJP2" s="494" t="s">
        <v>4787</v>
      </c>
      <c r="BJQ2" s="494" t="s">
        <v>4786</v>
      </c>
      <c r="BJR2" s="494" t="s">
        <v>4785</v>
      </c>
      <c r="BJS2" s="494" t="s">
        <v>4784</v>
      </c>
      <c r="BJT2" s="494" t="s">
        <v>4783</v>
      </c>
      <c r="BJU2" s="648" t="s">
        <v>4782</v>
      </c>
      <c r="BJV2" s="649"/>
      <c r="BJW2" s="494" t="s">
        <v>4791</v>
      </c>
      <c r="BJX2" s="494" t="s">
        <v>4790</v>
      </c>
      <c r="BJY2" s="494" t="s">
        <v>4789</v>
      </c>
      <c r="BJZ2" s="494" t="s">
        <v>4788</v>
      </c>
      <c r="BKA2" s="494" t="s">
        <v>4787</v>
      </c>
      <c r="BKB2" s="494" t="s">
        <v>4786</v>
      </c>
      <c r="BKC2" s="494" t="s">
        <v>4785</v>
      </c>
      <c r="BKD2" s="494" t="s">
        <v>4784</v>
      </c>
      <c r="BKE2" s="494" t="s">
        <v>4783</v>
      </c>
      <c r="BKF2" s="648" t="s">
        <v>4782</v>
      </c>
      <c r="BKG2" s="649"/>
      <c r="BKH2" s="494" t="s">
        <v>4791</v>
      </c>
      <c r="BKI2" s="494" t="s">
        <v>4790</v>
      </c>
      <c r="BKJ2" s="494" t="s">
        <v>4789</v>
      </c>
      <c r="BKK2" s="494" t="s">
        <v>4788</v>
      </c>
      <c r="BKL2" s="494" t="s">
        <v>4787</v>
      </c>
      <c r="BKM2" s="494" t="s">
        <v>4786</v>
      </c>
      <c r="BKN2" s="494" t="s">
        <v>4785</v>
      </c>
      <c r="BKO2" s="494" t="s">
        <v>4784</v>
      </c>
      <c r="BKP2" s="494" t="s">
        <v>4783</v>
      </c>
      <c r="BKQ2" s="648" t="s">
        <v>4782</v>
      </c>
      <c r="BKR2" s="649"/>
      <c r="BKS2" s="494" t="s">
        <v>4791</v>
      </c>
      <c r="BKT2" s="494" t="s">
        <v>4790</v>
      </c>
      <c r="BKU2" s="494" t="s">
        <v>4789</v>
      </c>
      <c r="BKV2" s="494" t="s">
        <v>4788</v>
      </c>
      <c r="BKW2" s="494" t="s">
        <v>4787</v>
      </c>
      <c r="BKX2" s="494" t="s">
        <v>4786</v>
      </c>
      <c r="BKY2" s="494" t="s">
        <v>4785</v>
      </c>
      <c r="BKZ2" s="494" t="s">
        <v>4784</v>
      </c>
      <c r="BLA2" s="494" t="s">
        <v>4783</v>
      </c>
      <c r="BLB2" s="648" t="s">
        <v>4782</v>
      </c>
      <c r="BLC2" s="649"/>
      <c r="BLD2" s="494" t="s">
        <v>4791</v>
      </c>
      <c r="BLE2" s="494" t="s">
        <v>4790</v>
      </c>
      <c r="BLF2" s="494" t="s">
        <v>4789</v>
      </c>
      <c r="BLG2" s="494" t="s">
        <v>4788</v>
      </c>
      <c r="BLH2" s="494" t="s">
        <v>4787</v>
      </c>
      <c r="BLI2" s="494" t="s">
        <v>4786</v>
      </c>
      <c r="BLJ2" s="494" t="s">
        <v>4785</v>
      </c>
      <c r="BLK2" s="494" t="s">
        <v>4784</v>
      </c>
      <c r="BLL2" s="494" t="s">
        <v>4783</v>
      </c>
      <c r="BLM2" s="648" t="s">
        <v>4782</v>
      </c>
      <c r="BLN2" s="649"/>
      <c r="BLO2" s="494" t="s">
        <v>4791</v>
      </c>
      <c r="BLP2" s="494" t="s">
        <v>4790</v>
      </c>
      <c r="BLQ2" s="494" t="s">
        <v>4789</v>
      </c>
      <c r="BLR2" s="494" t="s">
        <v>4788</v>
      </c>
      <c r="BLS2" s="494" t="s">
        <v>4787</v>
      </c>
      <c r="BLT2" s="494" t="s">
        <v>4786</v>
      </c>
      <c r="BLU2" s="494" t="s">
        <v>4785</v>
      </c>
      <c r="BLV2" s="494" t="s">
        <v>4784</v>
      </c>
      <c r="BLW2" s="494" t="s">
        <v>4783</v>
      </c>
      <c r="BLX2" s="648" t="s">
        <v>4782</v>
      </c>
      <c r="BLY2" s="641"/>
      <c r="BLZ2" s="494" t="s">
        <v>4791</v>
      </c>
      <c r="BMA2" s="494" t="s">
        <v>4790</v>
      </c>
      <c r="BMB2" s="494" t="s">
        <v>4789</v>
      </c>
      <c r="BMC2" s="494" t="s">
        <v>4788</v>
      </c>
      <c r="BMD2" s="494" t="s">
        <v>4787</v>
      </c>
      <c r="BME2" s="494" t="s">
        <v>4786</v>
      </c>
      <c r="BMF2" s="494" t="s">
        <v>4785</v>
      </c>
      <c r="BMG2" s="494" t="s">
        <v>4784</v>
      </c>
      <c r="BMH2" s="494" t="s">
        <v>4783</v>
      </c>
      <c r="BMI2" s="651" t="s">
        <v>4782</v>
      </c>
      <c r="BMJ2" s="649"/>
      <c r="BMK2" s="494" t="s">
        <v>4791</v>
      </c>
      <c r="BML2" s="494" t="s">
        <v>4790</v>
      </c>
      <c r="BMM2" s="494" t="s">
        <v>4789</v>
      </c>
      <c r="BMN2" s="494" t="s">
        <v>4788</v>
      </c>
      <c r="BMO2" s="494" t="s">
        <v>4787</v>
      </c>
      <c r="BMP2" s="494" t="s">
        <v>4786</v>
      </c>
      <c r="BMQ2" s="494" t="s">
        <v>4785</v>
      </c>
      <c r="BMR2" s="494" t="s">
        <v>4784</v>
      </c>
      <c r="BMS2" s="494" t="s">
        <v>4783</v>
      </c>
      <c r="BMT2" s="648" t="s">
        <v>4782</v>
      </c>
      <c r="BMU2" s="641"/>
      <c r="BMV2" s="494" t="s">
        <v>4791</v>
      </c>
      <c r="BMW2" s="494" t="s">
        <v>4790</v>
      </c>
      <c r="BMX2" s="494" t="s">
        <v>4789</v>
      </c>
      <c r="BMY2" s="494" t="s">
        <v>4788</v>
      </c>
      <c r="BMZ2" s="494" t="s">
        <v>4787</v>
      </c>
      <c r="BNA2" s="494" t="s">
        <v>4786</v>
      </c>
      <c r="BNB2" s="494" t="s">
        <v>4785</v>
      </c>
      <c r="BNC2" s="494" t="s">
        <v>4784</v>
      </c>
      <c r="BND2" s="494" t="s">
        <v>4783</v>
      </c>
      <c r="BNE2" s="651" t="s">
        <v>4782</v>
      </c>
      <c r="BNF2" s="651" t="s">
        <v>64</v>
      </c>
      <c r="BNG2" s="641"/>
      <c r="BNH2" s="494" t="s">
        <v>4791</v>
      </c>
      <c r="BNI2" s="494" t="s">
        <v>4790</v>
      </c>
      <c r="BNJ2" s="494" t="s">
        <v>4789</v>
      </c>
      <c r="BNK2" s="494" t="s">
        <v>4788</v>
      </c>
      <c r="BNL2" s="494" t="s">
        <v>4787</v>
      </c>
      <c r="BNM2" s="494" t="s">
        <v>4786</v>
      </c>
      <c r="BNN2" s="494" t="s">
        <v>4785</v>
      </c>
      <c r="BNO2" s="494" t="s">
        <v>4784</v>
      </c>
      <c r="BNP2" s="494" t="s">
        <v>4783</v>
      </c>
      <c r="BNQ2" s="651" t="s">
        <v>4782</v>
      </c>
      <c r="BNR2" s="641"/>
      <c r="BNS2" s="494" t="s">
        <v>4791</v>
      </c>
      <c r="BNT2" s="494" t="s">
        <v>4790</v>
      </c>
      <c r="BNU2" s="494" t="s">
        <v>4789</v>
      </c>
      <c r="BNV2" s="494" t="s">
        <v>4788</v>
      </c>
      <c r="BNW2" s="494" t="s">
        <v>4787</v>
      </c>
      <c r="BNX2" s="494" t="s">
        <v>4786</v>
      </c>
      <c r="BNY2" s="494" t="s">
        <v>4785</v>
      </c>
      <c r="BNZ2" s="494" t="s">
        <v>4784</v>
      </c>
      <c r="BOA2" s="494" t="s">
        <v>4783</v>
      </c>
      <c r="BOB2" s="651" t="s">
        <v>4782</v>
      </c>
      <c r="BOC2" s="641"/>
      <c r="BOD2" s="494" t="s">
        <v>4791</v>
      </c>
      <c r="BOE2" s="494" t="s">
        <v>4790</v>
      </c>
      <c r="BOF2" s="494" t="s">
        <v>4789</v>
      </c>
      <c r="BOG2" s="494" t="s">
        <v>4788</v>
      </c>
      <c r="BOH2" s="494" t="s">
        <v>4787</v>
      </c>
      <c r="BOI2" s="494" t="s">
        <v>4786</v>
      </c>
      <c r="BOJ2" s="494" t="s">
        <v>4785</v>
      </c>
      <c r="BOK2" s="494" t="s">
        <v>4784</v>
      </c>
      <c r="BOL2" s="494" t="s">
        <v>4783</v>
      </c>
      <c r="BOM2" s="651" t="s">
        <v>4782</v>
      </c>
      <c r="BON2" s="641"/>
      <c r="BOO2" s="494" t="s">
        <v>4791</v>
      </c>
      <c r="BOP2" s="494" t="s">
        <v>4790</v>
      </c>
      <c r="BOQ2" s="494" t="s">
        <v>4789</v>
      </c>
      <c r="BOR2" s="494" t="s">
        <v>4788</v>
      </c>
      <c r="BOS2" s="494" t="s">
        <v>4787</v>
      </c>
      <c r="BOT2" s="494" t="s">
        <v>4786</v>
      </c>
      <c r="BOU2" s="494" t="s">
        <v>4785</v>
      </c>
      <c r="BOV2" s="494" t="s">
        <v>4784</v>
      </c>
      <c r="BOW2" s="494" t="s">
        <v>4783</v>
      </c>
      <c r="BOX2" s="651" t="s">
        <v>4782</v>
      </c>
      <c r="BOY2" s="641"/>
      <c r="BOZ2" s="494" t="s">
        <v>4791</v>
      </c>
      <c r="BPA2" s="494" t="s">
        <v>4790</v>
      </c>
      <c r="BPB2" s="494" t="s">
        <v>4789</v>
      </c>
      <c r="BPC2" s="494" t="s">
        <v>4788</v>
      </c>
      <c r="BPD2" s="494" t="s">
        <v>4787</v>
      </c>
      <c r="BPE2" s="494" t="s">
        <v>4786</v>
      </c>
      <c r="BPF2" s="494" t="s">
        <v>4785</v>
      </c>
      <c r="BPG2" s="494" t="s">
        <v>4784</v>
      </c>
      <c r="BPH2" s="494" t="s">
        <v>4783</v>
      </c>
      <c r="BPI2" s="651" t="s">
        <v>4782</v>
      </c>
      <c r="BPJ2" s="641"/>
      <c r="BPK2" s="494" t="s">
        <v>4791</v>
      </c>
      <c r="BPL2" s="494" t="s">
        <v>4790</v>
      </c>
      <c r="BPM2" s="494" t="s">
        <v>4789</v>
      </c>
      <c r="BPN2" s="494" t="s">
        <v>4788</v>
      </c>
      <c r="BPO2" s="494" t="s">
        <v>4787</v>
      </c>
      <c r="BPP2" s="494" t="s">
        <v>4786</v>
      </c>
      <c r="BPQ2" s="494" t="s">
        <v>4785</v>
      </c>
      <c r="BPR2" s="494" t="s">
        <v>4784</v>
      </c>
      <c r="BPS2" s="494" t="s">
        <v>4783</v>
      </c>
      <c r="BPT2" s="651" t="s">
        <v>4782</v>
      </c>
      <c r="BPU2" s="641"/>
      <c r="BPV2" s="494" t="s">
        <v>4791</v>
      </c>
      <c r="BPW2" s="494" t="s">
        <v>4790</v>
      </c>
      <c r="BPX2" s="494" t="s">
        <v>4789</v>
      </c>
      <c r="BPY2" s="494" t="s">
        <v>4788</v>
      </c>
      <c r="BPZ2" s="494" t="s">
        <v>4787</v>
      </c>
      <c r="BQA2" s="494" t="s">
        <v>4786</v>
      </c>
      <c r="BQB2" s="494" t="s">
        <v>4785</v>
      </c>
      <c r="BQC2" s="494" t="s">
        <v>4784</v>
      </c>
      <c r="BQD2" s="494" t="s">
        <v>4783</v>
      </c>
      <c r="BQE2" s="651" t="s">
        <v>4782</v>
      </c>
      <c r="BQF2" s="641"/>
      <c r="BQG2" s="494" t="s">
        <v>4791</v>
      </c>
      <c r="BQH2" s="494" t="s">
        <v>4790</v>
      </c>
      <c r="BQI2" s="494" t="s">
        <v>4789</v>
      </c>
      <c r="BQJ2" s="494" t="s">
        <v>4788</v>
      </c>
      <c r="BQK2" s="494" t="s">
        <v>4787</v>
      </c>
      <c r="BQL2" s="494" t="s">
        <v>4786</v>
      </c>
      <c r="BQM2" s="494" t="s">
        <v>4785</v>
      </c>
      <c r="BQN2" s="494" t="s">
        <v>4784</v>
      </c>
      <c r="BQO2" s="494" t="s">
        <v>4783</v>
      </c>
      <c r="BQP2" s="651" t="s">
        <v>4782</v>
      </c>
      <c r="BQQ2" s="641"/>
      <c r="BQR2" s="494" t="s">
        <v>4791</v>
      </c>
      <c r="BQS2" s="494" t="s">
        <v>4790</v>
      </c>
      <c r="BQT2" s="494" t="s">
        <v>4789</v>
      </c>
      <c r="BQU2" s="494" t="s">
        <v>4788</v>
      </c>
      <c r="BQV2" s="494" t="s">
        <v>4787</v>
      </c>
      <c r="BQW2" s="494" t="s">
        <v>4786</v>
      </c>
      <c r="BQX2" s="494" t="s">
        <v>4785</v>
      </c>
      <c r="BQY2" s="494" t="s">
        <v>4784</v>
      </c>
      <c r="BQZ2" s="494" t="s">
        <v>4783</v>
      </c>
      <c r="BRA2" s="651" t="s">
        <v>4782</v>
      </c>
      <c r="BRB2" s="641"/>
      <c r="BRC2" s="494" t="s">
        <v>4791</v>
      </c>
      <c r="BRD2" s="494" t="s">
        <v>4790</v>
      </c>
      <c r="BRE2" s="494" t="s">
        <v>4789</v>
      </c>
      <c r="BRF2" s="494" t="s">
        <v>4788</v>
      </c>
      <c r="BRG2" s="494" t="s">
        <v>4787</v>
      </c>
      <c r="BRH2" s="494" t="s">
        <v>4786</v>
      </c>
      <c r="BRI2" s="494" t="s">
        <v>4785</v>
      </c>
      <c r="BRJ2" s="494" t="s">
        <v>4784</v>
      </c>
      <c r="BRK2" s="494" t="s">
        <v>4783</v>
      </c>
      <c r="BRL2" s="651" t="s">
        <v>4782</v>
      </c>
      <c r="BRM2" s="651" t="s">
        <v>64</v>
      </c>
      <c r="BRN2" s="641"/>
      <c r="BRO2" s="494" t="s">
        <v>4791</v>
      </c>
      <c r="BRP2" s="494" t="s">
        <v>4790</v>
      </c>
      <c r="BRQ2" s="494" t="s">
        <v>4789</v>
      </c>
      <c r="BRR2" s="494" t="s">
        <v>4788</v>
      </c>
      <c r="BRS2" s="494" t="s">
        <v>4787</v>
      </c>
      <c r="BRT2" s="494" t="s">
        <v>4786</v>
      </c>
      <c r="BRU2" s="494" t="s">
        <v>4785</v>
      </c>
      <c r="BRV2" s="494" t="s">
        <v>4784</v>
      </c>
      <c r="BRW2" s="494" t="s">
        <v>4783</v>
      </c>
      <c r="BRX2" s="651" t="s">
        <v>4782</v>
      </c>
      <c r="BRY2" s="641"/>
      <c r="BRZ2" s="494" t="s">
        <v>4791</v>
      </c>
      <c r="BSA2" s="494" t="s">
        <v>4790</v>
      </c>
      <c r="BSB2" s="494" t="s">
        <v>4789</v>
      </c>
      <c r="BSC2" s="494" t="s">
        <v>4788</v>
      </c>
      <c r="BSD2" s="494" t="s">
        <v>4787</v>
      </c>
      <c r="BSE2" s="494" t="s">
        <v>4786</v>
      </c>
      <c r="BSF2" s="494" t="s">
        <v>4785</v>
      </c>
      <c r="BSG2" s="494" t="s">
        <v>4784</v>
      </c>
      <c r="BSH2" s="494" t="s">
        <v>4783</v>
      </c>
      <c r="BSI2" s="651" t="s">
        <v>4782</v>
      </c>
      <c r="BSJ2" s="641"/>
      <c r="BSK2" s="494" t="s">
        <v>4791</v>
      </c>
      <c r="BSL2" s="494" t="s">
        <v>4790</v>
      </c>
      <c r="BSM2" s="494" t="s">
        <v>4789</v>
      </c>
      <c r="BSN2" s="494" t="s">
        <v>4788</v>
      </c>
      <c r="BSO2" s="494" t="s">
        <v>4787</v>
      </c>
      <c r="BSP2" s="494" t="s">
        <v>4786</v>
      </c>
      <c r="BSQ2" s="494" t="s">
        <v>4785</v>
      </c>
      <c r="BSR2" s="494" t="s">
        <v>4784</v>
      </c>
      <c r="BSS2" s="494" t="s">
        <v>4783</v>
      </c>
      <c r="BST2" s="651" t="s">
        <v>4782</v>
      </c>
      <c r="BSU2" s="641"/>
      <c r="BSV2" s="494" t="s">
        <v>4791</v>
      </c>
      <c r="BSW2" s="494" t="s">
        <v>4790</v>
      </c>
      <c r="BSX2" s="494" t="s">
        <v>4789</v>
      </c>
      <c r="BSY2" s="494" t="s">
        <v>4788</v>
      </c>
      <c r="BSZ2" s="494" t="s">
        <v>4787</v>
      </c>
      <c r="BTA2" s="494" t="s">
        <v>4786</v>
      </c>
      <c r="BTB2" s="494" t="s">
        <v>4785</v>
      </c>
      <c r="BTC2" s="494" t="s">
        <v>4784</v>
      </c>
      <c r="BTD2" s="494" t="s">
        <v>4783</v>
      </c>
      <c r="BTE2" s="651" t="s">
        <v>4782</v>
      </c>
      <c r="BTF2" s="641"/>
      <c r="BTG2" s="494" t="s">
        <v>4791</v>
      </c>
      <c r="BTH2" s="494" t="s">
        <v>4790</v>
      </c>
      <c r="BTI2" s="494" t="s">
        <v>4789</v>
      </c>
      <c r="BTJ2" s="494" t="s">
        <v>4788</v>
      </c>
      <c r="BTK2" s="494" t="s">
        <v>4787</v>
      </c>
      <c r="BTL2" s="494" t="s">
        <v>4786</v>
      </c>
      <c r="BTM2" s="494" t="s">
        <v>4785</v>
      </c>
      <c r="BTN2" s="494" t="s">
        <v>4784</v>
      </c>
      <c r="BTO2" s="494" t="s">
        <v>4783</v>
      </c>
      <c r="BTP2" s="651" t="s">
        <v>4782</v>
      </c>
      <c r="BTQ2" s="641"/>
      <c r="BTR2" s="494" t="s">
        <v>4791</v>
      </c>
      <c r="BTS2" s="494" t="s">
        <v>4790</v>
      </c>
      <c r="BTT2" s="494" t="s">
        <v>4789</v>
      </c>
      <c r="BTU2" s="494" t="s">
        <v>4788</v>
      </c>
      <c r="BTV2" s="494" t="s">
        <v>4787</v>
      </c>
      <c r="BTW2" s="494" t="s">
        <v>4786</v>
      </c>
      <c r="BTX2" s="494" t="s">
        <v>4785</v>
      </c>
      <c r="BTY2" s="494" t="s">
        <v>4784</v>
      </c>
      <c r="BTZ2" s="494" t="s">
        <v>4783</v>
      </c>
      <c r="BUA2" s="651" t="s">
        <v>4782</v>
      </c>
      <c r="BUB2" s="641"/>
      <c r="BUC2" s="494" t="s">
        <v>4791</v>
      </c>
      <c r="BUD2" s="494" t="s">
        <v>4790</v>
      </c>
      <c r="BUE2" s="494" t="s">
        <v>4789</v>
      </c>
      <c r="BUF2" s="494" t="s">
        <v>4788</v>
      </c>
      <c r="BUG2" s="494" t="s">
        <v>4787</v>
      </c>
      <c r="BUH2" s="494" t="s">
        <v>4786</v>
      </c>
      <c r="BUI2" s="494" t="s">
        <v>4785</v>
      </c>
      <c r="BUJ2" s="494" t="s">
        <v>4784</v>
      </c>
      <c r="BUK2" s="494" t="s">
        <v>4783</v>
      </c>
      <c r="BUL2" s="651" t="s">
        <v>4782</v>
      </c>
      <c r="BUM2" s="641"/>
      <c r="BUN2" s="494" t="s">
        <v>4791</v>
      </c>
      <c r="BUO2" s="494" t="s">
        <v>4790</v>
      </c>
      <c r="BUP2" s="494" t="s">
        <v>4789</v>
      </c>
      <c r="BUQ2" s="494" t="s">
        <v>4788</v>
      </c>
      <c r="BUR2" s="494" t="s">
        <v>4787</v>
      </c>
      <c r="BUS2" s="494" t="s">
        <v>4786</v>
      </c>
      <c r="BUT2" s="494" t="s">
        <v>4785</v>
      </c>
      <c r="BUU2" s="494" t="s">
        <v>4784</v>
      </c>
      <c r="BUV2" s="494" t="s">
        <v>4783</v>
      </c>
      <c r="BUW2" s="651" t="s">
        <v>4782</v>
      </c>
      <c r="BUX2" s="641"/>
      <c r="BUY2" s="494" t="s">
        <v>4791</v>
      </c>
      <c r="BUZ2" s="494" t="s">
        <v>4790</v>
      </c>
      <c r="BVA2" s="494" t="s">
        <v>4789</v>
      </c>
      <c r="BVB2" s="494" t="s">
        <v>4788</v>
      </c>
      <c r="BVC2" s="494" t="s">
        <v>4787</v>
      </c>
      <c r="BVD2" s="494" t="s">
        <v>4786</v>
      </c>
      <c r="BVE2" s="494" t="s">
        <v>4785</v>
      </c>
      <c r="BVF2" s="494" t="s">
        <v>4784</v>
      </c>
      <c r="BVG2" s="494" t="s">
        <v>4783</v>
      </c>
      <c r="BVH2" s="651" t="s">
        <v>4782</v>
      </c>
      <c r="BVI2" s="641"/>
      <c r="BVJ2" s="494" t="s">
        <v>4791</v>
      </c>
      <c r="BVK2" s="494" t="s">
        <v>4790</v>
      </c>
      <c r="BVL2" s="494" t="s">
        <v>4789</v>
      </c>
      <c r="BVM2" s="494" t="s">
        <v>4788</v>
      </c>
      <c r="BVN2" s="494" t="s">
        <v>4787</v>
      </c>
      <c r="BVO2" s="494" t="s">
        <v>4786</v>
      </c>
      <c r="BVP2" s="494" t="s">
        <v>4785</v>
      </c>
      <c r="BVQ2" s="494" t="s">
        <v>4784</v>
      </c>
      <c r="BVR2" s="494" t="s">
        <v>4783</v>
      </c>
      <c r="BVS2" s="651" t="s">
        <v>4782</v>
      </c>
      <c r="BVT2" s="641"/>
      <c r="BVU2" s="494" t="s">
        <v>4791</v>
      </c>
      <c r="BVV2" s="494" t="s">
        <v>4790</v>
      </c>
      <c r="BVW2" s="494" t="s">
        <v>4789</v>
      </c>
      <c r="BVX2" s="494" t="s">
        <v>4788</v>
      </c>
      <c r="BVY2" s="494" t="s">
        <v>4787</v>
      </c>
      <c r="BVZ2" s="494" t="s">
        <v>4786</v>
      </c>
      <c r="BWA2" s="494" t="s">
        <v>4785</v>
      </c>
      <c r="BWB2" s="494" t="s">
        <v>4784</v>
      </c>
      <c r="BWC2" s="494" t="s">
        <v>4783</v>
      </c>
      <c r="BWD2" s="651" t="s">
        <v>4782</v>
      </c>
      <c r="BWE2" s="641"/>
      <c r="BWF2" s="494" t="s">
        <v>4791</v>
      </c>
      <c r="BWG2" s="494" t="s">
        <v>4790</v>
      </c>
      <c r="BWH2" s="494" t="s">
        <v>4789</v>
      </c>
      <c r="BWI2" s="494" t="s">
        <v>4788</v>
      </c>
      <c r="BWJ2" s="494" t="s">
        <v>4787</v>
      </c>
      <c r="BWK2" s="494" t="s">
        <v>4786</v>
      </c>
      <c r="BWL2" s="494" t="s">
        <v>4785</v>
      </c>
      <c r="BWM2" s="494" t="s">
        <v>4784</v>
      </c>
      <c r="BWN2" s="494" t="s">
        <v>4783</v>
      </c>
      <c r="BWO2" s="648" t="s">
        <v>4782</v>
      </c>
      <c r="BWP2" s="649"/>
      <c r="BWQ2" s="494" t="s">
        <v>4791</v>
      </c>
      <c r="BWR2" s="494" t="s">
        <v>4790</v>
      </c>
      <c r="BWS2" s="494" t="s">
        <v>4789</v>
      </c>
      <c r="BWT2" s="494" t="s">
        <v>4788</v>
      </c>
      <c r="BWU2" s="494" t="s">
        <v>4787</v>
      </c>
      <c r="BWV2" s="494" t="s">
        <v>4786</v>
      </c>
      <c r="BWW2" s="494" t="s">
        <v>4785</v>
      </c>
      <c r="BWX2" s="494" t="s">
        <v>4784</v>
      </c>
      <c r="BWY2" s="494" t="s">
        <v>4783</v>
      </c>
      <c r="BWZ2" s="648" t="s">
        <v>4782</v>
      </c>
      <c r="BXA2" s="649"/>
      <c r="BXB2" s="494" t="s">
        <v>4791</v>
      </c>
      <c r="BXC2" s="494" t="s">
        <v>4790</v>
      </c>
      <c r="BXD2" s="494" t="s">
        <v>4789</v>
      </c>
      <c r="BXE2" s="494" t="s">
        <v>4788</v>
      </c>
      <c r="BXF2" s="494" t="s">
        <v>4787</v>
      </c>
      <c r="BXG2" s="494" t="s">
        <v>4786</v>
      </c>
      <c r="BXH2" s="494" t="s">
        <v>4785</v>
      </c>
      <c r="BXI2" s="494" t="s">
        <v>4784</v>
      </c>
      <c r="BXJ2" s="494" t="s">
        <v>4783</v>
      </c>
      <c r="BXK2" s="648" t="s">
        <v>4782</v>
      </c>
      <c r="BXL2" s="649"/>
      <c r="BXM2" s="494" t="s">
        <v>4791</v>
      </c>
      <c r="BXN2" s="494" t="s">
        <v>4790</v>
      </c>
      <c r="BXO2" s="494" t="s">
        <v>4789</v>
      </c>
      <c r="BXP2" s="494" t="s">
        <v>4788</v>
      </c>
      <c r="BXQ2" s="494" t="s">
        <v>4787</v>
      </c>
      <c r="BXR2" s="494" t="s">
        <v>4786</v>
      </c>
      <c r="BXS2" s="494" t="s">
        <v>4785</v>
      </c>
      <c r="BXT2" s="494" t="s">
        <v>4784</v>
      </c>
      <c r="BXU2" s="494" t="s">
        <v>4783</v>
      </c>
      <c r="BXV2" s="648" t="s">
        <v>4782</v>
      </c>
      <c r="BXW2" s="647"/>
      <c r="BXX2" s="494" t="s">
        <v>4791</v>
      </c>
      <c r="BXY2" s="494" t="s">
        <v>4790</v>
      </c>
      <c r="BXZ2" s="494" t="s">
        <v>4789</v>
      </c>
      <c r="BYA2" s="494" t="s">
        <v>4788</v>
      </c>
      <c r="BYB2" s="494" t="s">
        <v>4787</v>
      </c>
      <c r="BYC2" s="494" t="s">
        <v>4786</v>
      </c>
      <c r="BYD2" s="494" t="s">
        <v>4785</v>
      </c>
      <c r="BYE2" s="494" t="s">
        <v>4784</v>
      </c>
      <c r="BYF2" s="494" t="s">
        <v>4783</v>
      </c>
      <c r="BYG2" s="648" t="s">
        <v>4782</v>
      </c>
      <c r="BYH2" s="649"/>
      <c r="BYI2" s="494" t="s">
        <v>4791</v>
      </c>
      <c r="BYJ2" s="494" t="s">
        <v>4790</v>
      </c>
      <c r="BYK2" s="494" t="s">
        <v>4789</v>
      </c>
      <c r="BYL2" s="494" t="s">
        <v>4788</v>
      </c>
      <c r="BYM2" s="494" t="s">
        <v>4787</v>
      </c>
      <c r="BYN2" s="494" t="s">
        <v>4786</v>
      </c>
      <c r="BYO2" s="494" t="s">
        <v>4785</v>
      </c>
      <c r="BYP2" s="494" t="s">
        <v>4784</v>
      </c>
      <c r="BYQ2" s="494" t="s">
        <v>4783</v>
      </c>
      <c r="BYR2" s="648" t="s">
        <v>4782</v>
      </c>
      <c r="BYS2" s="649"/>
      <c r="BYT2" s="494" t="s">
        <v>4791</v>
      </c>
      <c r="BYU2" s="494" t="s">
        <v>4790</v>
      </c>
      <c r="BYV2" s="494" t="s">
        <v>4789</v>
      </c>
      <c r="BYW2" s="494" t="s">
        <v>4788</v>
      </c>
      <c r="BYX2" s="494" t="s">
        <v>4787</v>
      </c>
      <c r="BYY2" s="494" t="s">
        <v>4786</v>
      </c>
      <c r="BYZ2" s="494" t="s">
        <v>4785</v>
      </c>
      <c r="BZA2" s="494" t="s">
        <v>4784</v>
      </c>
      <c r="BZB2" s="494" t="s">
        <v>4783</v>
      </c>
      <c r="BZC2" s="648" t="s">
        <v>4782</v>
      </c>
      <c r="BZD2" s="649"/>
      <c r="BZE2" s="494" t="s">
        <v>4791</v>
      </c>
      <c r="BZF2" s="494" t="s">
        <v>4790</v>
      </c>
      <c r="BZG2" s="494" t="s">
        <v>4789</v>
      </c>
      <c r="BZH2" s="494" t="s">
        <v>4788</v>
      </c>
      <c r="BZI2" s="494" t="s">
        <v>4787</v>
      </c>
      <c r="BZJ2" s="494" t="s">
        <v>4786</v>
      </c>
      <c r="BZK2" s="494" t="s">
        <v>4785</v>
      </c>
      <c r="BZL2" s="494" t="s">
        <v>4784</v>
      </c>
      <c r="BZM2" s="494" t="s">
        <v>4783</v>
      </c>
      <c r="BZN2" s="648" t="s">
        <v>4782</v>
      </c>
      <c r="BZO2" s="649"/>
      <c r="BZP2" s="494" t="s">
        <v>4791</v>
      </c>
      <c r="BZQ2" s="494" t="s">
        <v>4790</v>
      </c>
      <c r="BZR2" s="494" t="s">
        <v>4789</v>
      </c>
      <c r="BZS2" s="494" t="s">
        <v>4788</v>
      </c>
      <c r="BZT2" s="494" t="s">
        <v>4787</v>
      </c>
      <c r="BZU2" s="494" t="s">
        <v>4786</v>
      </c>
      <c r="BZV2" s="494" t="s">
        <v>4785</v>
      </c>
      <c r="BZW2" s="494" t="s">
        <v>4784</v>
      </c>
      <c r="BZX2" s="494" t="s">
        <v>4783</v>
      </c>
      <c r="BZY2" s="648" t="s">
        <v>4782</v>
      </c>
      <c r="BZZ2" s="647"/>
      <c r="CAA2" s="494" t="s">
        <v>4791</v>
      </c>
      <c r="CAB2" s="494" t="s">
        <v>4790</v>
      </c>
      <c r="CAC2" s="494" t="s">
        <v>4789</v>
      </c>
      <c r="CAD2" s="494" t="s">
        <v>4788</v>
      </c>
      <c r="CAE2" s="494" t="s">
        <v>4787</v>
      </c>
      <c r="CAF2" s="494" t="s">
        <v>4786</v>
      </c>
      <c r="CAG2" s="494" t="s">
        <v>4785</v>
      </c>
      <c r="CAH2" s="494" t="s">
        <v>4784</v>
      </c>
      <c r="CAI2" s="494" t="s">
        <v>4783</v>
      </c>
      <c r="CAJ2" s="648" t="s">
        <v>4782</v>
      </c>
      <c r="CAK2" s="649"/>
      <c r="CAL2" s="494" t="s">
        <v>4791</v>
      </c>
      <c r="CAM2" s="494" t="s">
        <v>4790</v>
      </c>
      <c r="CAN2" s="494" t="s">
        <v>4789</v>
      </c>
      <c r="CAO2" s="494" t="s">
        <v>4788</v>
      </c>
      <c r="CAP2" s="494" t="s">
        <v>4787</v>
      </c>
      <c r="CAQ2" s="494" t="s">
        <v>4786</v>
      </c>
      <c r="CAR2" s="494" t="s">
        <v>4785</v>
      </c>
      <c r="CAS2" s="494" t="s">
        <v>4784</v>
      </c>
      <c r="CAT2" s="494" t="s">
        <v>4783</v>
      </c>
      <c r="CAU2" s="648" t="s">
        <v>4782</v>
      </c>
      <c r="CAV2" s="649"/>
      <c r="CAW2" s="494" t="s">
        <v>4791</v>
      </c>
      <c r="CAX2" s="494" t="s">
        <v>4790</v>
      </c>
      <c r="CAY2" s="494" t="s">
        <v>4789</v>
      </c>
      <c r="CAZ2" s="494" t="s">
        <v>4788</v>
      </c>
      <c r="CBA2" s="494" t="s">
        <v>4787</v>
      </c>
      <c r="CBB2" s="494" t="s">
        <v>4786</v>
      </c>
      <c r="CBC2" s="494" t="s">
        <v>4785</v>
      </c>
      <c r="CBD2" s="494" t="s">
        <v>4784</v>
      </c>
      <c r="CBE2" s="494" t="s">
        <v>4783</v>
      </c>
      <c r="CBF2" s="648" t="s">
        <v>4782</v>
      </c>
      <c r="CBG2" s="649"/>
      <c r="CBH2" s="494" t="s">
        <v>4791</v>
      </c>
      <c r="CBI2" s="494" t="s">
        <v>4790</v>
      </c>
      <c r="CBJ2" s="494" t="s">
        <v>4789</v>
      </c>
      <c r="CBK2" s="494" t="s">
        <v>4788</v>
      </c>
      <c r="CBL2" s="494" t="s">
        <v>4787</v>
      </c>
      <c r="CBM2" s="494" t="s">
        <v>4786</v>
      </c>
      <c r="CBN2" s="494" t="s">
        <v>4785</v>
      </c>
      <c r="CBO2" s="494" t="s">
        <v>4784</v>
      </c>
      <c r="CBP2" s="494" t="s">
        <v>4783</v>
      </c>
      <c r="CBQ2" s="648" t="s">
        <v>4782</v>
      </c>
      <c r="CBR2" s="649"/>
      <c r="CBS2" s="494" t="s">
        <v>4791</v>
      </c>
      <c r="CBT2" s="494" t="s">
        <v>4790</v>
      </c>
      <c r="CBU2" s="494" t="s">
        <v>4789</v>
      </c>
      <c r="CBV2" s="494" t="s">
        <v>4788</v>
      </c>
      <c r="CBW2" s="494" t="s">
        <v>4787</v>
      </c>
      <c r="CBX2" s="494" t="s">
        <v>4786</v>
      </c>
      <c r="CBY2" s="494" t="s">
        <v>4785</v>
      </c>
      <c r="CBZ2" s="494" t="s">
        <v>4784</v>
      </c>
      <c r="CCA2" s="494" t="s">
        <v>4783</v>
      </c>
      <c r="CCB2" s="648" t="s">
        <v>4782</v>
      </c>
      <c r="CCC2" s="647"/>
      <c r="CCD2" s="494" t="s">
        <v>4791</v>
      </c>
      <c r="CCE2" s="494" t="s">
        <v>4790</v>
      </c>
      <c r="CCF2" s="494" t="s">
        <v>4789</v>
      </c>
      <c r="CCG2" s="494" t="s">
        <v>4788</v>
      </c>
      <c r="CCH2" s="494" t="s">
        <v>4787</v>
      </c>
      <c r="CCI2" s="494" t="s">
        <v>4786</v>
      </c>
      <c r="CCJ2" s="494" t="s">
        <v>4785</v>
      </c>
      <c r="CCK2" s="494" t="s">
        <v>4784</v>
      </c>
      <c r="CCL2" s="494" t="s">
        <v>4783</v>
      </c>
      <c r="CCM2" s="648" t="s">
        <v>4782</v>
      </c>
      <c r="CCN2" s="648" t="s">
        <v>64</v>
      </c>
      <c r="CCO2" s="649"/>
      <c r="CCP2" s="494" t="s">
        <v>4791</v>
      </c>
      <c r="CCQ2" s="494" t="s">
        <v>4790</v>
      </c>
      <c r="CCR2" s="494" t="s">
        <v>4789</v>
      </c>
      <c r="CCS2" s="494" t="s">
        <v>4788</v>
      </c>
      <c r="CCT2" s="494" t="s">
        <v>4787</v>
      </c>
      <c r="CCU2" s="494" t="s">
        <v>4786</v>
      </c>
      <c r="CCV2" s="494" t="s">
        <v>4785</v>
      </c>
      <c r="CCW2" s="494" t="s">
        <v>4784</v>
      </c>
      <c r="CCX2" s="494" t="s">
        <v>4783</v>
      </c>
      <c r="CCY2" s="648" t="s">
        <v>4782</v>
      </c>
      <c r="CCZ2" s="649"/>
      <c r="CDA2" s="494" t="s">
        <v>4791</v>
      </c>
      <c r="CDB2" s="494" t="s">
        <v>4790</v>
      </c>
      <c r="CDC2" s="494" t="s">
        <v>4789</v>
      </c>
      <c r="CDD2" s="494" t="s">
        <v>4788</v>
      </c>
      <c r="CDE2" s="494" t="s">
        <v>4787</v>
      </c>
      <c r="CDF2" s="494" t="s">
        <v>4786</v>
      </c>
      <c r="CDG2" s="494" t="s">
        <v>4785</v>
      </c>
      <c r="CDH2" s="494" t="s">
        <v>4784</v>
      </c>
      <c r="CDI2" s="494" t="s">
        <v>4783</v>
      </c>
      <c r="CDJ2" s="648" t="s">
        <v>4782</v>
      </c>
      <c r="CDK2" s="649"/>
      <c r="CDL2" s="494" t="s">
        <v>4791</v>
      </c>
      <c r="CDM2" s="494" t="s">
        <v>4790</v>
      </c>
      <c r="CDN2" s="494" t="s">
        <v>4789</v>
      </c>
      <c r="CDO2" s="494" t="s">
        <v>4788</v>
      </c>
      <c r="CDP2" s="494" t="s">
        <v>4787</v>
      </c>
      <c r="CDQ2" s="494" t="s">
        <v>4786</v>
      </c>
      <c r="CDR2" s="494" t="s">
        <v>4785</v>
      </c>
      <c r="CDS2" s="494" t="s">
        <v>4784</v>
      </c>
      <c r="CDT2" s="494" t="s">
        <v>4783</v>
      </c>
      <c r="CDU2" s="648" t="s">
        <v>4782</v>
      </c>
      <c r="CDV2" s="649"/>
      <c r="CDW2" s="494" t="s">
        <v>4791</v>
      </c>
      <c r="CDX2" s="494" t="s">
        <v>4790</v>
      </c>
      <c r="CDY2" s="494" t="s">
        <v>4789</v>
      </c>
      <c r="CDZ2" s="494" t="s">
        <v>4788</v>
      </c>
      <c r="CEA2" s="494" t="s">
        <v>4787</v>
      </c>
      <c r="CEB2" s="494" t="s">
        <v>4786</v>
      </c>
      <c r="CEC2" s="494" t="s">
        <v>4785</v>
      </c>
      <c r="CED2" s="494" t="s">
        <v>4784</v>
      </c>
      <c r="CEE2" s="494" t="s">
        <v>4783</v>
      </c>
      <c r="CEF2" s="648" t="s">
        <v>4782</v>
      </c>
      <c r="CEG2" s="648" t="s">
        <v>64</v>
      </c>
      <c r="CEH2" s="649"/>
      <c r="CEI2" s="494" t="s">
        <v>4791</v>
      </c>
      <c r="CEJ2" s="494" t="s">
        <v>4790</v>
      </c>
      <c r="CEK2" s="494" t="s">
        <v>4789</v>
      </c>
      <c r="CEL2" s="494" t="s">
        <v>4788</v>
      </c>
      <c r="CEM2" s="494" t="s">
        <v>4787</v>
      </c>
      <c r="CEN2" s="494" t="s">
        <v>4786</v>
      </c>
      <c r="CEO2" s="494" t="s">
        <v>4785</v>
      </c>
      <c r="CEP2" s="494" t="s">
        <v>4784</v>
      </c>
      <c r="CEQ2" s="494" t="s">
        <v>4783</v>
      </c>
      <c r="CER2" s="648" t="s">
        <v>4782</v>
      </c>
      <c r="CES2" s="649"/>
      <c r="CET2" s="494" t="s">
        <v>4791</v>
      </c>
      <c r="CEU2" s="494" t="s">
        <v>4790</v>
      </c>
      <c r="CEV2" s="494" t="s">
        <v>4789</v>
      </c>
      <c r="CEW2" s="494" t="s">
        <v>4788</v>
      </c>
      <c r="CEX2" s="494" t="s">
        <v>4787</v>
      </c>
      <c r="CEY2" s="494" t="s">
        <v>4786</v>
      </c>
      <c r="CEZ2" s="494" t="s">
        <v>4785</v>
      </c>
      <c r="CFA2" s="494" t="s">
        <v>4784</v>
      </c>
      <c r="CFB2" s="494" t="s">
        <v>4783</v>
      </c>
      <c r="CFC2" s="648" t="s">
        <v>4782</v>
      </c>
      <c r="CFD2" s="649"/>
      <c r="CFE2" s="494" t="s">
        <v>4791</v>
      </c>
      <c r="CFF2" s="494" t="s">
        <v>4790</v>
      </c>
      <c r="CFG2" s="494" t="s">
        <v>4789</v>
      </c>
      <c r="CFH2" s="494" t="s">
        <v>4788</v>
      </c>
      <c r="CFI2" s="494" t="s">
        <v>4787</v>
      </c>
      <c r="CFJ2" s="494" t="s">
        <v>4786</v>
      </c>
      <c r="CFK2" s="494" t="s">
        <v>4785</v>
      </c>
      <c r="CFL2" s="494" t="s">
        <v>4784</v>
      </c>
      <c r="CFM2" s="494" t="s">
        <v>4783</v>
      </c>
      <c r="CFN2" s="648" t="s">
        <v>4782</v>
      </c>
      <c r="CFO2" s="648" t="s">
        <v>64</v>
      </c>
      <c r="CFP2" s="649"/>
      <c r="CFQ2" s="494" t="s">
        <v>4791</v>
      </c>
      <c r="CFR2" s="494" t="s">
        <v>4790</v>
      </c>
      <c r="CFS2" s="494" t="s">
        <v>4789</v>
      </c>
      <c r="CFT2" s="494" t="s">
        <v>4788</v>
      </c>
      <c r="CFU2" s="494" t="s">
        <v>4787</v>
      </c>
      <c r="CFV2" s="494" t="s">
        <v>4786</v>
      </c>
      <c r="CFW2" s="494" t="s">
        <v>4785</v>
      </c>
      <c r="CFX2" s="494" t="s">
        <v>4784</v>
      </c>
      <c r="CFY2" s="494" t="s">
        <v>4783</v>
      </c>
      <c r="CFZ2" s="648" t="s">
        <v>4782</v>
      </c>
      <c r="CGA2" s="649"/>
      <c r="CGB2" s="494" t="s">
        <v>4791</v>
      </c>
      <c r="CGC2" s="494" t="s">
        <v>4790</v>
      </c>
      <c r="CGD2" s="494" t="s">
        <v>4789</v>
      </c>
      <c r="CGE2" s="494" t="s">
        <v>4788</v>
      </c>
      <c r="CGF2" s="494" t="s">
        <v>4787</v>
      </c>
      <c r="CGG2" s="494" t="s">
        <v>4786</v>
      </c>
      <c r="CGH2" s="494" t="s">
        <v>4785</v>
      </c>
      <c r="CGI2" s="494" t="s">
        <v>4784</v>
      </c>
      <c r="CGJ2" s="494" t="s">
        <v>4783</v>
      </c>
      <c r="CGK2" s="648" t="s">
        <v>4782</v>
      </c>
      <c r="CGL2" s="649"/>
      <c r="CGM2" s="494" t="s">
        <v>4791</v>
      </c>
      <c r="CGN2" s="494" t="s">
        <v>4790</v>
      </c>
      <c r="CGO2" s="494" t="s">
        <v>4789</v>
      </c>
      <c r="CGP2" s="494" t="s">
        <v>4788</v>
      </c>
      <c r="CGQ2" s="494" t="s">
        <v>4787</v>
      </c>
      <c r="CGR2" s="494" t="s">
        <v>4786</v>
      </c>
      <c r="CGS2" s="494" t="s">
        <v>4785</v>
      </c>
      <c r="CGT2" s="494" t="s">
        <v>4784</v>
      </c>
      <c r="CGU2" s="494" t="s">
        <v>4783</v>
      </c>
      <c r="CGV2" s="648" t="s">
        <v>4782</v>
      </c>
      <c r="CGW2" s="649"/>
      <c r="CGX2" s="494" t="s">
        <v>4791</v>
      </c>
      <c r="CGY2" s="494" t="s">
        <v>4790</v>
      </c>
      <c r="CGZ2" s="494" t="s">
        <v>4789</v>
      </c>
      <c r="CHA2" s="494" t="s">
        <v>4788</v>
      </c>
      <c r="CHB2" s="494" t="s">
        <v>4787</v>
      </c>
      <c r="CHC2" s="494" t="s">
        <v>4786</v>
      </c>
      <c r="CHD2" s="494" t="s">
        <v>4785</v>
      </c>
      <c r="CHE2" s="494" t="s">
        <v>4784</v>
      </c>
      <c r="CHF2" s="494" t="s">
        <v>4783</v>
      </c>
      <c r="CHG2" s="648" t="s">
        <v>4782</v>
      </c>
      <c r="CHH2" s="649"/>
      <c r="CHI2" s="494" t="s">
        <v>4791</v>
      </c>
      <c r="CHJ2" s="494" t="s">
        <v>4790</v>
      </c>
      <c r="CHK2" s="494" t="s">
        <v>4789</v>
      </c>
      <c r="CHL2" s="494" t="s">
        <v>4788</v>
      </c>
      <c r="CHM2" s="494" t="s">
        <v>4787</v>
      </c>
      <c r="CHN2" s="494" t="s">
        <v>4786</v>
      </c>
      <c r="CHO2" s="494" t="s">
        <v>4785</v>
      </c>
      <c r="CHP2" s="494" t="s">
        <v>4784</v>
      </c>
      <c r="CHQ2" s="494" t="s">
        <v>4783</v>
      </c>
      <c r="CHR2" s="648" t="s">
        <v>4782</v>
      </c>
      <c r="CHS2" s="649"/>
      <c r="CHT2" s="494" t="s">
        <v>4791</v>
      </c>
      <c r="CHU2" s="494" t="s">
        <v>4790</v>
      </c>
      <c r="CHV2" s="494" t="s">
        <v>4789</v>
      </c>
      <c r="CHW2" s="494" t="s">
        <v>4788</v>
      </c>
      <c r="CHX2" s="494" t="s">
        <v>4787</v>
      </c>
      <c r="CHY2" s="494" t="s">
        <v>4786</v>
      </c>
      <c r="CHZ2" s="494" t="s">
        <v>4785</v>
      </c>
      <c r="CIA2" s="494" t="s">
        <v>4784</v>
      </c>
      <c r="CIB2" s="494" t="s">
        <v>4783</v>
      </c>
      <c r="CIC2" s="648" t="s">
        <v>4782</v>
      </c>
      <c r="CID2" s="649"/>
      <c r="CIE2" s="494" t="s">
        <v>4791</v>
      </c>
      <c r="CIF2" s="494" t="s">
        <v>4790</v>
      </c>
      <c r="CIG2" s="494" t="s">
        <v>4789</v>
      </c>
      <c r="CIH2" s="494" t="s">
        <v>4788</v>
      </c>
      <c r="CII2" s="494" t="s">
        <v>4787</v>
      </c>
      <c r="CIJ2" s="494" t="s">
        <v>4786</v>
      </c>
      <c r="CIK2" s="494" t="s">
        <v>4785</v>
      </c>
      <c r="CIL2" s="494" t="s">
        <v>4784</v>
      </c>
      <c r="CIM2" s="494" t="s">
        <v>4783</v>
      </c>
      <c r="CIN2" s="648" t="s">
        <v>4782</v>
      </c>
      <c r="CIO2" s="648" t="s">
        <v>64</v>
      </c>
      <c r="CIP2" s="649"/>
      <c r="CIQ2" s="494" t="s">
        <v>4791</v>
      </c>
      <c r="CIR2" s="494" t="s">
        <v>4790</v>
      </c>
      <c r="CIS2" s="494" t="s">
        <v>4789</v>
      </c>
      <c r="CIT2" s="494" t="s">
        <v>4788</v>
      </c>
      <c r="CIU2" s="494" t="s">
        <v>4787</v>
      </c>
      <c r="CIV2" s="494" t="s">
        <v>4786</v>
      </c>
      <c r="CIW2" s="494" t="s">
        <v>4785</v>
      </c>
      <c r="CIX2" s="494" t="s">
        <v>4784</v>
      </c>
      <c r="CIY2" s="494" t="s">
        <v>4783</v>
      </c>
      <c r="CIZ2" s="648" t="s">
        <v>4782</v>
      </c>
      <c r="CJA2" s="649"/>
      <c r="CJB2" s="494" t="s">
        <v>4791</v>
      </c>
      <c r="CJC2" s="494" t="s">
        <v>4790</v>
      </c>
      <c r="CJD2" s="494" t="s">
        <v>4789</v>
      </c>
      <c r="CJE2" s="494" t="s">
        <v>4788</v>
      </c>
      <c r="CJF2" s="494" t="s">
        <v>4787</v>
      </c>
      <c r="CJG2" s="494" t="s">
        <v>4786</v>
      </c>
      <c r="CJH2" s="494" t="s">
        <v>4785</v>
      </c>
      <c r="CJI2" s="494" t="s">
        <v>4784</v>
      </c>
      <c r="CJJ2" s="494" t="s">
        <v>4783</v>
      </c>
      <c r="CJK2" s="648" t="s">
        <v>4782</v>
      </c>
      <c r="CJL2" s="649"/>
      <c r="CJM2" s="494" t="s">
        <v>4791</v>
      </c>
      <c r="CJN2" s="494" t="s">
        <v>4790</v>
      </c>
      <c r="CJO2" s="494" t="s">
        <v>4789</v>
      </c>
      <c r="CJP2" s="494" t="s">
        <v>4788</v>
      </c>
      <c r="CJQ2" s="494" t="s">
        <v>4787</v>
      </c>
      <c r="CJR2" s="494" t="s">
        <v>4786</v>
      </c>
      <c r="CJS2" s="494" t="s">
        <v>4785</v>
      </c>
      <c r="CJT2" s="494" t="s">
        <v>4784</v>
      </c>
      <c r="CJU2" s="494" t="s">
        <v>4783</v>
      </c>
      <c r="CJV2" s="648" t="s">
        <v>4782</v>
      </c>
      <c r="CJW2" s="649"/>
      <c r="CJX2" s="494" t="s">
        <v>4791</v>
      </c>
      <c r="CJY2" s="494" t="s">
        <v>4790</v>
      </c>
      <c r="CJZ2" s="494" t="s">
        <v>4789</v>
      </c>
      <c r="CKA2" s="494" t="s">
        <v>4788</v>
      </c>
      <c r="CKB2" s="494" t="s">
        <v>4787</v>
      </c>
      <c r="CKC2" s="494" t="s">
        <v>4786</v>
      </c>
      <c r="CKD2" s="494" t="s">
        <v>4785</v>
      </c>
      <c r="CKE2" s="494" t="s">
        <v>4784</v>
      </c>
      <c r="CKF2" s="494" t="s">
        <v>4783</v>
      </c>
      <c r="CKG2" s="648" t="s">
        <v>4782</v>
      </c>
      <c r="CKH2" s="649"/>
      <c r="CKI2" s="494" t="s">
        <v>4791</v>
      </c>
      <c r="CKJ2" s="494" t="s">
        <v>4790</v>
      </c>
      <c r="CKK2" s="494" t="s">
        <v>4789</v>
      </c>
      <c r="CKL2" s="494" t="s">
        <v>4788</v>
      </c>
      <c r="CKM2" s="494" t="s">
        <v>4787</v>
      </c>
      <c r="CKN2" s="494" t="s">
        <v>4786</v>
      </c>
      <c r="CKO2" s="494" t="s">
        <v>4785</v>
      </c>
      <c r="CKP2" s="494" t="s">
        <v>4784</v>
      </c>
      <c r="CKQ2" s="494" t="s">
        <v>4783</v>
      </c>
      <c r="CKR2" s="648" t="s">
        <v>4782</v>
      </c>
      <c r="CKS2" s="649"/>
      <c r="CKT2" s="494" t="s">
        <v>4791</v>
      </c>
      <c r="CKU2" s="494" t="s">
        <v>4790</v>
      </c>
      <c r="CKV2" s="494" t="s">
        <v>4789</v>
      </c>
      <c r="CKW2" s="494" t="s">
        <v>4788</v>
      </c>
      <c r="CKX2" s="494" t="s">
        <v>4787</v>
      </c>
      <c r="CKY2" s="494" t="s">
        <v>4786</v>
      </c>
      <c r="CKZ2" s="494" t="s">
        <v>4785</v>
      </c>
      <c r="CLA2" s="494" t="s">
        <v>4784</v>
      </c>
      <c r="CLB2" s="494" t="s">
        <v>4783</v>
      </c>
      <c r="CLC2" s="648" t="s">
        <v>4782</v>
      </c>
      <c r="CLD2" s="649"/>
      <c r="CLE2" s="494" t="s">
        <v>4791</v>
      </c>
      <c r="CLF2" s="494" t="s">
        <v>4790</v>
      </c>
      <c r="CLG2" s="494" t="s">
        <v>4789</v>
      </c>
      <c r="CLH2" s="494" t="s">
        <v>4788</v>
      </c>
      <c r="CLI2" s="494" t="s">
        <v>4787</v>
      </c>
      <c r="CLJ2" s="494" t="s">
        <v>4786</v>
      </c>
      <c r="CLK2" s="494" t="s">
        <v>4785</v>
      </c>
      <c r="CLL2" s="494" t="s">
        <v>4784</v>
      </c>
      <c r="CLM2" s="494" t="s">
        <v>4783</v>
      </c>
      <c r="CLN2" s="648" t="s">
        <v>4782</v>
      </c>
      <c r="CLO2" s="649"/>
      <c r="CLP2" s="494" t="s">
        <v>4791</v>
      </c>
      <c r="CLQ2" s="494" t="s">
        <v>4790</v>
      </c>
      <c r="CLR2" s="494" t="s">
        <v>4789</v>
      </c>
      <c r="CLS2" s="494" t="s">
        <v>4788</v>
      </c>
      <c r="CLT2" s="494" t="s">
        <v>4787</v>
      </c>
      <c r="CLU2" s="494" t="s">
        <v>4786</v>
      </c>
      <c r="CLV2" s="494" t="s">
        <v>4785</v>
      </c>
      <c r="CLW2" s="494" t="s">
        <v>4784</v>
      </c>
      <c r="CLX2" s="494" t="s">
        <v>4783</v>
      </c>
      <c r="CLY2" s="648" t="s">
        <v>4782</v>
      </c>
      <c r="CLZ2" s="649"/>
      <c r="CMA2" s="494" t="s">
        <v>4791</v>
      </c>
      <c r="CMB2" s="494" t="s">
        <v>4790</v>
      </c>
      <c r="CMC2" s="494" t="s">
        <v>4789</v>
      </c>
      <c r="CMD2" s="494" t="s">
        <v>4788</v>
      </c>
      <c r="CME2" s="494" t="s">
        <v>4787</v>
      </c>
      <c r="CMF2" s="494" t="s">
        <v>4786</v>
      </c>
      <c r="CMG2" s="494" t="s">
        <v>4785</v>
      </c>
      <c r="CMH2" s="494" t="s">
        <v>4784</v>
      </c>
      <c r="CMI2" s="494" t="s">
        <v>4783</v>
      </c>
      <c r="CMJ2" s="648" t="s">
        <v>4782</v>
      </c>
      <c r="CMK2" s="649"/>
      <c r="CML2" s="494" t="s">
        <v>4791</v>
      </c>
      <c r="CMM2" s="494" t="s">
        <v>4790</v>
      </c>
      <c r="CMN2" s="494" t="s">
        <v>4789</v>
      </c>
      <c r="CMO2" s="494" t="s">
        <v>4788</v>
      </c>
      <c r="CMP2" s="494" t="s">
        <v>4787</v>
      </c>
      <c r="CMQ2" s="494" t="s">
        <v>4786</v>
      </c>
      <c r="CMR2" s="494" t="s">
        <v>4785</v>
      </c>
      <c r="CMS2" s="494" t="s">
        <v>4784</v>
      </c>
      <c r="CMT2" s="494" t="s">
        <v>4783</v>
      </c>
      <c r="CMU2" s="648" t="s">
        <v>4782</v>
      </c>
      <c r="CMV2" s="649"/>
      <c r="CMW2" s="494" t="s">
        <v>4791</v>
      </c>
      <c r="CMX2" s="494" t="s">
        <v>4790</v>
      </c>
      <c r="CMY2" s="494" t="s">
        <v>4789</v>
      </c>
      <c r="CMZ2" s="494" t="s">
        <v>4788</v>
      </c>
      <c r="CNA2" s="494" t="s">
        <v>4787</v>
      </c>
      <c r="CNB2" s="494" t="s">
        <v>4786</v>
      </c>
      <c r="CNC2" s="494" t="s">
        <v>4785</v>
      </c>
      <c r="CND2" s="494" t="s">
        <v>4784</v>
      </c>
      <c r="CNE2" s="494" t="s">
        <v>4783</v>
      </c>
      <c r="CNF2" s="648" t="s">
        <v>4782</v>
      </c>
      <c r="CNG2" s="649"/>
      <c r="CNH2" s="494" t="s">
        <v>4791</v>
      </c>
      <c r="CNI2" s="494" t="s">
        <v>4790</v>
      </c>
      <c r="CNJ2" s="494" t="s">
        <v>4789</v>
      </c>
      <c r="CNK2" s="494" t="s">
        <v>4788</v>
      </c>
      <c r="CNL2" s="494" t="s">
        <v>4787</v>
      </c>
      <c r="CNM2" s="494" t="s">
        <v>4786</v>
      </c>
      <c r="CNN2" s="494" t="s">
        <v>4785</v>
      </c>
      <c r="CNO2" s="494" t="s">
        <v>4784</v>
      </c>
      <c r="CNP2" s="494" t="s">
        <v>4783</v>
      </c>
      <c r="CNQ2" s="648" t="s">
        <v>4782</v>
      </c>
      <c r="CNR2" s="649"/>
      <c r="CNS2" s="494" t="s">
        <v>4791</v>
      </c>
      <c r="CNT2" s="494" t="s">
        <v>4790</v>
      </c>
      <c r="CNU2" s="494" t="s">
        <v>4789</v>
      </c>
      <c r="CNV2" s="494" t="s">
        <v>4788</v>
      </c>
      <c r="CNW2" s="494" t="s">
        <v>4787</v>
      </c>
      <c r="CNX2" s="494" t="s">
        <v>4786</v>
      </c>
      <c r="CNY2" s="494" t="s">
        <v>4785</v>
      </c>
      <c r="CNZ2" s="494" t="s">
        <v>4784</v>
      </c>
      <c r="COA2" s="494" t="s">
        <v>4783</v>
      </c>
      <c r="COB2" s="648" t="s">
        <v>4782</v>
      </c>
      <c r="COC2" s="649"/>
      <c r="COD2" s="494" t="s">
        <v>4791</v>
      </c>
      <c r="COE2" s="494" t="s">
        <v>4790</v>
      </c>
      <c r="COF2" s="494" t="s">
        <v>4789</v>
      </c>
      <c r="COG2" s="494" t="s">
        <v>4788</v>
      </c>
      <c r="COH2" s="494" t="s">
        <v>4787</v>
      </c>
      <c r="COI2" s="494" t="s">
        <v>4786</v>
      </c>
      <c r="COJ2" s="494" t="s">
        <v>4785</v>
      </c>
      <c r="COK2" s="494" t="s">
        <v>4784</v>
      </c>
      <c r="COL2" s="494" t="s">
        <v>4783</v>
      </c>
      <c r="COM2" s="648" t="s">
        <v>4782</v>
      </c>
      <c r="CON2" s="648" t="s">
        <v>64</v>
      </c>
      <c r="COO2" s="647"/>
      <c r="COP2" s="494" t="s">
        <v>4791</v>
      </c>
      <c r="COQ2" s="494" t="s">
        <v>4790</v>
      </c>
      <c r="COR2" s="494" t="s">
        <v>4789</v>
      </c>
      <c r="COS2" s="494" t="s">
        <v>4788</v>
      </c>
      <c r="COT2" s="494" t="s">
        <v>4787</v>
      </c>
      <c r="COU2" s="494" t="s">
        <v>4786</v>
      </c>
      <c r="COV2" s="494" t="s">
        <v>4785</v>
      </c>
      <c r="COW2" s="494" t="s">
        <v>4784</v>
      </c>
      <c r="COX2" s="494" t="s">
        <v>4783</v>
      </c>
      <c r="COY2" s="648" t="s">
        <v>4782</v>
      </c>
      <c r="COZ2" s="649"/>
      <c r="CPA2" s="494" t="s">
        <v>4791</v>
      </c>
      <c r="CPB2" s="494" t="s">
        <v>4790</v>
      </c>
      <c r="CPC2" s="494" t="s">
        <v>4789</v>
      </c>
      <c r="CPD2" s="494" t="s">
        <v>4788</v>
      </c>
      <c r="CPE2" s="494" t="s">
        <v>4787</v>
      </c>
      <c r="CPF2" s="494" t="s">
        <v>4786</v>
      </c>
      <c r="CPG2" s="494" t="s">
        <v>4785</v>
      </c>
      <c r="CPH2" s="494" t="s">
        <v>4784</v>
      </c>
      <c r="CPI2" s="494" t="s">
        <v>4783</v>
      </c>
      <c r="CPJ2" s="648" t="s">
        <v>4782</v>
      </c>
      <c r="CPK2" s="649"/>
      <c r="CPL2" s="494" t="s">
        <v>4791</v>
      </c>
      <c r="CPM2" s="494" t="s">
        <v>4790</v>
      </c>
      <c r="CPN2" s="494" t="s">
        <v>4789</v>
      </c>
      <c r="CPO2" s="494" t="s">
        <v>4788</v>
      </c>
      <c r="CPP2" s="494" t="s">
        <v>4787</v>
      </c>
      <c r="CPQ2" s="494" t="s">
        <v>4786</v>
      </c>
      <c r="CPR2" s="494" t="s">
        <v>4785</v>
      </c>
      <c r="CPS2" s="494" t="s">
        <v>4784</v>
      </c>
      <c r="CPT2" s="494" t="s">
        <v>4783</v>
      </c>
      <c r="CPU2" s="648" t="s">
        <v>4782</v>
      </c>
      <c r="CPV2" s="649"/>
      <c r="CPW2" s="494" t="s">
        <v>4791</v>
      </c>
      <c r="CPX2" s="494" t="s">
        <v>4790</v>
      </c>
      <c r="CPY2" s="494" t="s">
        <v>4789</v>
      </c>
      <c r="CPZ2" s="494" t="s">
        <v>4788</v>
      </c>
      <c r="CQA2" s="494" t="s">
        <v>4787</v>
      </c>
      <c r="CQB2" s="494" t="s">
        <v>4786</v>
      </c>
      <c r="CQC2" s="494" t="s">
        <v>4785</v>
      </c>
      <c r="CQD2" s="494" t="s">
        <v>4784</v>
      </c>
      <c r="CQE2" s="494" t="s">
        <v>4783</v>
      </c>
      <c r="CQF2" s="648" t="s">
        <v>4782</v>
      </c>
      <c r="CQG2" s="649"/>
      <c r="CQH2" s="494" t="s">
        <v>4791</v>
      </c>
      <c r="CQI2" s="494" t="s">
        <v>4790</v>
      </c>
      <c r="CQJ2" s="494" t="s">
        <v>4789</v>
      </c>
      <c r="CQK2" s="494" t="s">
        <v>4788</v>
      </c>
      <c r="CQL2" s="494" t="s">
        <v>4787</v>
      </c>
      <c r="CQM2" s="494" t="s">
        <v>4786</v>
      </c>
      <c r="CQN2" s="494" t="s">
        <v>4785</v>
      </c>
      <c r="CQO2" s="494" t="s">
        <v>4784</v>
      </c>
      <c r="CQP2" s="494" t="s">
        <v>4783</v>
      </c>
      <c r="CQQ2" s="648" t="s">
        <v>4782</v>
      </c>
      <c r="CQR2" s="649"/>
      <c r="CQS2" s="494" t="s">
        <v>4791</v>
      </c>
      <c r="CQT2" s="494" t="s">
        <v>4790</v>
      </c>
      <c r="CQU2" s="494" t="s">
        <v>4789</v>
      </c>
      <c r="CQV2" s="494" t="s">
        <v>4788</v>
      </c>
      <c r="CQW2" s="494" t="s">
        <v>4787</v>
      </c>
      <c r="CQX2" s="494" t="s">
        <v>4786</v>
      </c>
      <c r="CQY2" s="494" t="s">
        <v>4785</v>
      </c>
      <c r="CQZ2" s="494" t="s">
        <v>4784</v>
      </c>
      <c r="CRA2" s="494" t="s">
        <v>4783</v>
      </c>
      <c r="CRB2" s="648" t="s">
        <v>4782</v>
      </c>
      <c r="CRC2" s="648" t="s">
        <v>64</v>
      </c>
      <c r="CRD2" s="649"/>
      <c r="CRE2" s="494" t="s">
        <v>4791</v>
      </c>
      <c r="CRF2" s="494" t="s">
        <v>4790</v>
      </c>
      <c r="CRG2" s="494" t="s">
        <v>4789</v>
      </c>
      <c r="CRH2" s="494" t="s">
        <v>4788</v>
      </c>
      <c r="CRI2" s="494" t="s">
        <v>4787</v>
      </c>
      <c r="CRJ2" s="494" t="s">
        <v>4786</v>
      </c>
      <c r="CRK2" s="494" t="s">
        <v>4785</v>
      </c>
      <c r="CRL2" s="494" t="s">
        <v>4784</v>
      </c>
      <c r="CRM2" s="494" t="s">
        <v>4783</v>
      </c>
      <c r="CRN2" s="648" t="s">
        <v>4782</v>
      </c>
      <c r="CRO2" s="649"/>
      <c r="CRP2" s="494" t="s">
        <v>4791</v>
      </c>
      <c r="CRQ2" s="494" t="s">
        <v>4790</v>
      </c>
      <c r="CRR2" s="494" t="s">
        <v>4789</v>
      </c>
      <c r="CRS2" s="494" t="s">
        <v>4788</v>
      </c>
      <c r="CRT2" s="494" t="s">
        <v>4787</v>
      </c>
      <c r="CRU2" s="494" t="s">
        <v>4786</v>
      </c>
      <c r="CRV2" s="494" t="s">
        <v>4785</v>
      </c>
      <c r="CRW2" s="494" t="s">
        <v>4784</v>
      </c>
      <c r="CRX2" s="494" t="s">
        <v>4783</v>
      </c>
      <c r="CRY2" s="648" t="s">
        <v>4782</v>
      </c>
      <c r="CRZ2" s="649"/>
      <c r="CSA2" s="494" t="s">
        <v>4791</v>
      </c>
      <c r="CSB2" s="494" t="s">
        <v>4790</v>
      </c>
      <c r="CSC2" s="494" t="s">
        <v>4789</v>
      </c>
      <c r="CSD2" s="494" t="s">
        <v>4788</v>
      </c>
      <c r="CSE2" s="494" t="s">
        <v>4787</v>
      </c>
      <c r="CSF2" s="494" t="s">
        <v>4786</v>
      </c>
      <c r="CSG2" s="494" t="s">
        <v>4785</v>
      </c>
      <c r="CSH2" s="494" t="s">
        <v>4784</v>
      </c>
      <c r="CSI2" s="494" t="s">
        <v>4783</v>
      </c>
      <c r="CSJ2" s="648" t="s">
        <v>4782</v>
      </c>
      <c r="CSK2" s="649"/>
      <c r="CSL2" s="494" t="s">
        <v>4791</v>
      </c>
      <c r="CSM2" s="494" t="s">
        <v>4790</v>
      </c>
      <c r="CSN2" s="494" t="s">
        <v>4789</v>
      </c>
      <c r="CSO2" s="494" t="s">
        <v>4788</v>
      </c>
      <c r="CSP2" s="494" t="s">
        <v>4787</v>
      </c>
      <c r="CSQ2" s="494" t="s">
        <v>4786</v>
      </c>
      <c r="CSR2" s="494" t="s">
        <v>4785</v>
      </c>
      <c r="CSS2" s="494" t="s">
        <v>4784</v>
      </c>
      <c r="CST2" s="494" t="s">
        <v>4783</v>
      </c>
      <c r="CSU2" s="648" t="s">
        <v>4782</v>
      </c>
      <c r="CSV2" s="648" t="s">
        <v>64</v>
      </c>
      <c r="CSW2" s="649"/>
      <c r="CSX2" s="494" t="s">
        <v>4791</v>
      </c>
      <c r="CSY2" s="494" t="s">
        <v>4790</v>
      </c>
      <c r="CSZ2" s="494" t="s">
        <v>4789</v>
      </c>
      <c r="CTA2" s="494" t="s">
        <v>4788</v>
      </c>
      <c r="CTB2" s="494" t="s">
        <v>4787</v>
      </c>
      <c r="CTC2" s="494" t="s">
        <v>4786</v>
      </c>
      <c r="CTD2" s="494" t="s">
        <v>4785</v>
      </c>
      <c r="CTE2" s="494" t="s">
        <v>4784</v>
      </c>
      <c r="CTF2" s="494" t="s">
        <v>4783</v>
      </c>
      <c r="CTG2" s="648" t="s">
        <v>4782</v>
      </c>
      <c r="CTH2" s="649"/>
      <c r="CTI2" s="494" t="s">
        <v>4791</v>
      </c>
      <c r="CTJ2" s="494" t="s">
        <v>4790</v>
      </c>
      <c r="CTK2" s="494" t="s">
        <v>4789</v>
      </c>
      <c r="CTL2" s="494" t="s">
        <v>4788</v>
      </c>
      <c r="CTM2" s="494" t="s">
        <v>4787</v>
      </c>
      <c r="CTN2" s="494" t="s">
        <v>4786</v>
      </c>
      <c r="CTO2" s="494" t="s">
        <v>4785</v>
      </c>
      <c r="CTP2" s="494" t="s">
        <v>4784</v>
      </c>
      <c r="CTQ2" s="494" t="s">
        <v>4783</v>
      </c>
      <c r="CTR2" s="648" t="s">
        <v>4782</v>
      </c>
      <c r="CTS2" s="649"/>
      <c r="CTT2" s="494" t="s">
        <v>4791</v>
      </c>
      <c r="CTU2" s="494" t="s">
        <v>4790</v>
      </c>
      <c r="CTV2" s="494" t="s">
        <v>4789</v>
      </c>
      <c r="CTW2" s="494" t="s">
        <v>4788</v>
      </c>
      <c r="CTX2" s="494" t="s">
        <v>4787</v>
      </c>
      <c r="CTY2" s="494" t="s">
        <v>4786</v>
      </c>
      <c r="CTZ2" s="494" t="s">
        <v>4785</v>
      </c>
      <c r="CUA2" s="494" t="s">
        <v>4784</v>
      </c>
      <c r="CUB2" s="494" t="s">
        <v>4783</v>
      </c>
      <c r="CUC2" s="648" t="s">
        <v>4782</v>
      </c>
      <c r="CUD2" s="649"/>
      <c r="CUE2" s="494" t="s">
        <v>4791</v>
      </c>
      <c r="CUF2" s="494" t="s">
        <v>4790</v>
      </c>
      <c r="CUG2" s="494" t="s">
        <v>4789</v>
      </c>
      <c r="CUH2" s="494" t="s">
        <v>4788</v>
      </c>
      <c r="CUI2" s="494" t="s">
        <v>4787</v>
      </c>
      <c r="CUJ2" s="494" t="s">
        <v>4786</v>
      </c>
      <c r="CUK2" s="494" t="s">
        <v>4785</v>
      </c>
      <c r="CUL2" s="494" t="s">
        <v>4784</v>
      </c>
      <c r="CUM2" s="494" t="s">
        <v>4783</v>
      </c>
      <c r="CUN2" s="648" t="s">
        <v>4782</v>
      </c>
      <c r="CUO2" s="649"/>
      <c r="CUP2" s="494" t="s">
        <v>4791</v>
      </c>
      <c r="CUQ2" s="494" t="s">
        <v>4790</v>
      </c>
      <c r="CUR2" s="494" t="s">
        <v>4789</v>
      </c>
      <c r="CUS2" s="494" t="s">
        <v>4788</v>
      </c>
      <c r="CUT2" s="494" t="s">
        <v>4787</v>
      </c>
      <c r="CUU2" s="494" t="s">
        <v>4786</v>
      </c>
      <c r="CUV2" s="494" t="s">
        <v>4785</v>
      </c>
      <c r="CUW2" s="494" t="s">
        <v>4784</v>
      </c>
      <c r="CUX2" s="494" t="s">
        <v>4783</v>
      </c>
      <c r="CUY2" s="648" t="s">
        <v>4782</v>
      </c>
      <c r="CUZ2" s="649"/>
      <c r="CVA2" s="494" t="s">
        <v>4791</v>
      </c>
      <c r="CVB2" s="494" t="s">
        <v>4790</v>
      </c>
      <c r="CVC2" s="494" t="s">
        <v>4789</v>
      </c>
      <c r="CVD2" s="494" t="s">
        <v>4788</v>
      </c>
      <c r="CVE2" s="494" t="s">
        <v>4787</v>
      </c>
      <c r="CVF2" s="494" t="s">
        <v>4786</v>
      </c>
      <c r="CVG2" s="494" t="s">
        <v>4785</v>
      </c>
      <c r="CVH2" s="494" t="s">
        <v>4784</v>
      </c>
      <c r="CVI2" s="494" t="s">
        <v>4783</v>
      </c>
      <c r="CVJ2" s="648" t="s">
        <v>4782</v>
      </c>
      <c r="CVK2" s="649"/>
      <c r="CVL2" s="494" t="s">
        <v>4791</v>
      </c>
      <c r="CVM2" s="494" t="s">
        <v>4790</v>
      </c>
      <c r="CVN2" s="494" t="s">
        <v>4789</v>
      </c>
      <c r="CVO2" s="494" t="s">
        <v>4788</v>
      </c>
      <c r="CVP2" s="494" t="s">
        <v>4787</v>
      </c>
      <c r="CVQ2" s="494" t="s">
        <v>4786</v>
      </c>
      <c r="CVR2" s="494" t="s">
        <v>4785</v>
      </c>
      <c r="CVS2" s="494" t="s">
        <v>4784</v>
      </c>
      <c r="CVT2" s="494" t="s">
        <v>4783</v>
      </c>
      <c r="CVU2" s="648" t="s">
        <v>4782</v>
      </c>
      <c r="CVV2" s="649"/>
      <c r="CVW2" s="494" t="s">
        <v>4791</v>
      </c>
      <c r="CVX2" s="494" t="s">
        <v>4790</v>
      </c>
      <c r="CVY2" s="494" t="s">
        <v>4789</v>
      </c>
      <c r="CVZ2" s="494" t="s">
        <v>4788</v>
      </c>
      <c r="CWA2" s="494" t="s">
        <v>4787</v>
      </c>
      <c r="CWB2" s="494" t="s">
        <v>4786</v>
      </c>
      <c r="CWC2" s="494" t="s">
        <v>4785</v>
      </c>
      <c r="CWD2" s="494" t="s">
        <v>4784</v>
      </c>
      <c r="CWE2" s="494" t="s">
        <v>4783</v>
      </c>
      <c r="CWF2" s="648" t="s">
        <v>4782</v>
      </c>
      <c r="CWG2" s="649"/>
      <c r="CWH2" s="494" t="s">
        <v>4791</v>
      </c>
      <c r="CWI2" s="494" t="s">
        <v>4790</v>
      </c>
      <c r="CWJ2" s="494" t="s">
        <v>4789</v>
      </c>
      <c r="CWK2" s="494" t="s">
        <v>4788</v>
      </c>
      <c r="CWL2" s="494" t="s">
        <v>4787</v>
      </c>
      <c r="CWM2" s="494" t="s">
        <v>4786</v>
      </c>
      <c r="CWN2" s="494" t="s">
        <v>4785</v>
      </c>
      <c r="CWO2" s="494" t="s">
        <v>4784</v>
      </c>
      <c r="CWP2" s="494" t="s">
        <v>4783</v>
      </c>
      <c r="CWQ2" s="648" t="s">
        <v>4782</v>
      </c>
      <c r="CWR2" s="649"/>
      <c r="CWS2" s="494" t="s">
        <v>4791</v>
      </c>
      <c r="CWT2" s="494" t="s">
        <v>4790</v>
      </c>
      <c r="CWU2" s="494" t="s">
        <v>4789</v>
      </c>
      <c r="CWV2" s="494" t="s">
        <v>4788</v>
      </c>
      <c r="CWW2" s="494" t="s">
        <v>4787</v>
      </c>
      <c r="CWX2" s="494" t="s">
        <v>4786</v>
      </c>
      <c r="CWY2" s="494" t="s">
        <v>4785</v>
      </c>
      <c r="CWZ2" s="494" t="s">
        <v>4784</v>
      </c>
      <c r="CXA2" s="494" t="s">
        <v>4783</v>
      </c>
      <c r="CXB2" s="648" t="s">
        <v>4782</v>
      </c>
      <c r="CXC2" s="649"/>
      <c r="CXD2" s="494" t="s">
        <v>4791</v>
      </c>
      <c r="CXE2" s="494" t="s">
        <v>4790</v>
      </c>
      <c r="CXF2" s="494" t="s">
        <v>4789</v>
      </c>
      <c r="CXG2" s="494" t="s">
        <v>4788</v>
      </c>
      <c r="CXH2" s="494" t="s">
        <v>4787</v>
      </c>
      <c r="CXI2" s="494" t="s">
        <v>4786</v>
      </c>
      <c r="CXJ2" s="494" t="s">
        <v>4785</v>
      </c>
      <c r="CXK2" s="494" t="s">
        <v>4784</v>
      </c>
      <c r="CXL2" s="494" t="s">
        <v>4783</v>
      </c>
      <c r="CXM2" s="648" t="s">
        <v>4782</v>
      </c>
      <c r="CXN2" s="648" t="s">
        <v>64</v>
      </c>
      <c r="CXO2" s="649"/>
      <c r="CXP2" s="648" t="s">
        <v>64</v>
      </c>
      <c r="CXQ2" s="649"/>
      <c r="CXR2" s="494" t="s">
        <v>4791</v>
      </c>
      <c r="CXS2" s="494" t="s">
        <v>4790</v>
      </c>
      <c r="CXT2" s="494" t="s">
        <v>4789</v>
      </c>
      <c r="CXU2" s="494" t="s">
        <v>4788</v>
      </c>
      <c r="CXV2" s="494" t="s">
        <v>4787</v>
      </c>
      <c r="CXW2" s="494" t="s">
        <v>4786</v>
      </c>
      <c r="CXX2" s="494" t="s">
        <v>4785</v>
      </c>
      <c r="CXY2" s="494" t="s">
        <v>4784</v>
      </c>
      <c r="CXZ2" s="494" t="s">
        <v>4783</v>
      </c>
      <c r="CYA2" s="648" t="s">
        <v>4782</v>
      </c>
      <c r="CYB2" s="649"/>
      <c r="CYC2" s="494" t="s">
        <v>4791</v>
      </c>
      <c r="CYD2" s="494" t="s">
        <v>4790</v>
      </c>
      <c r="CYE2" s="494" t="s">
        <v>4789</v>
      </c>
      <c r="CYF2" s="494" t="s">
        <v>4788</v>
      </c>
      <c r="CYG2" s="494" t="s">
        <v>4787</v>
      </c>
      <c r="CYH2" s="494" t="s">
        <v>4786</v>
      </c>
      <c r="CYI2" s="494" t="s">
        <v>4785</v>
      </c>
      <c r="CYJ2" s="494" t="s">
        <v>4784</v>
      </c>
      <c r="CYK2" s="494" t="s">
        <v>4783</v>
      </c>
      <c r="CYL2" s="648" t="s">
        <v>4782</v>
      </c>
      <c r="CYM2" s="649"/>
      <c r="CYN2" s="494" t="s">
        <v>4791</v>
      </c>
      <c r="CYO2" s="494" t="s">
        <v>4790</v>
      </c>
      <c r="CYP2" s="494" t="s">
        <v>4789</v>
      </c>
      <c r="CYQ2" s="494" t="s">
        <v>4788</v>
      </c>
      <c r="CYR2" s="494" t="s">
        <v>4787</v>
      </c>
      <c r="CYS2" s="494" t="s">
        <v>4786</v>
      </c>
      <c r="CYT2" s="494" t="s">
        <v>4785</v>
      </c>
      <c r="CYU2" s="494" t="s">
        <v>4784</v>
      </c>
      <c r="CYV2" s="494" t="s">
        <v>4783</v>
      </c>
      <c r="CYW2" s="648" t="s">
        <v>4782</v>
      </c>
      <c r="CYX2" s="649"/>
      <c r="CYY2" s="494" t="s">
        <v>4791</v>
      </c>
      <c r="CYZ2" s="494" t="s">
        <v>4790</v>
      </c>
      <c r="CZA2" s="494" t="s">
        <v>4789</v>
      </c>
      <c r="CZB2" s="494" t="s">
        <v>4788</v>
      </c>
      <c r="CZC2" s="494" t="s">
        <v>4787</v>
      </c>
      <c r="CZD2" s="494" t="s">
        <v>4786</v>
      </c>
      <c r="CZE2" s="494" t="s">
        <v>4785</v>
      </c>
      <c r="CZF2" s="494" t="s">
        <v>4784</v>
      </c>
      <c r="CZG2" s="494" t="s">
        <v>4783</v>
      </c>
      <c r="CZH2" s="648" t="s">
        <v>4782</v>
      </c>
      <c r="CZI2" s="649"/>
      <c r="CZJ2" s="494" t="s">
        <v>4791</v>
      </c>
      <c r="CZK2" s="494" t="s">
        <v>4790</v>
      </c>
      <c r="CZL2" s="494" t="s">
        <v>4789</v>
      </c>
      <c r="CZM2" s="494" t="s">
        <v>4788</v>
      </c>
      <c r="CZN2" s="494" t="s">
        <v>4787</v>
      </c>
      <c r="CZO2" s="494" t="s">
        <v>4786</v>
      </c>
      <c r="CZP2" s="494" t="s">
        <v>4785</v>
      </c>
      <c r="CZQ2" s="494" t="s">
        <v>4784</v>
      </c>
      <c r="CZR2" s="494" t="s">
        <v>4783</v>
      </c>
      <c r="CZS2" s="648" t="s">
        <v>4782</v>
      </c>
      <c r="CZT2" s="649"/>
      <c r="CZU2" s="494" t="s">
        <v>4791</v>
      </c>
      <c r="CZV2" s="494" t="s">
        <v>4790</v>
      </c>
      <c r="CZW2" s="494" t="s">
        <v>4789</v>
      </c>
      <c r="CZX2" s="494" t="s">
        <v>4788</v>
      </c>
      <c r="CZY2" s="494" t="s">
        <v>4787</v>
      </c>
      <c r="CZZ2" s="494" t="s">
        <v>4786</v>
      </c>
      <c r="DAA2" s="494" t="s">
        <v>4785</v>
      </c>
      <c r="DAB2" s="494" t="s">
        <v>4784</v>
      </c>
      <c r="DAC2" s="494" t="s">
        <v>4783</v>
      </c>
      <c r="DAD2" s="648" t="s">
        <v>4782</v>
      </c>
      <c r="DAE2" s="649"/>
      <c r="DAF2" s="494" t="s">
        <v>4791</v>
      </c>
      <c r="DAG2" s="494" t="s">
        <v>4790</v>
      </c>
      <c r="DAH2" s="494" t="s">
        <v>4789</v>
      </c>
      <c r="DAI2" s="494" t="s">
        <v>4788</v>
      </c>
      <c r="DAJ2" s="494" t="s">
        <v>4787</v>
      </c>
      <c r="DAK2" s="494" t="s">
        <v>4786</v>
      </c>
      <c r="DAL2" s="494" t="s">
        <v>4785</v>
      </c>
      <c r="DAM2" s="494" t="s">
        <v>4784</v>
      </c>
      <c r="DAN2" s="494" t="s">
        <v>4783</v>
      </c>
      <c r="DAO2" s="648" t="s">
        <v>4782</v>
      </c>
      <c r="DAP2" s="649"/>
      <c r="DAQ2" s="494" t="s">
        <v>4791</v>
      </c>
      <c r="DAR2" s="494" t="s">
        <v>4790</v>
      </c>
      <c r="DAS2" s="494" t="s">
        <v>4789</v>
      </c>
      <c r="DAT2" s="494" t="s">
        <v>4788</v>
      </c>
      <c r="DAU2" s="494" t="s">
        <v>4787</v>
      </c>
      <c r="DAV2" s="494" t="s">
        <v>4786</v>
      </c>
      <c r="DAW2" s="494" t="s">
        <v>4785</v>
      </c>
      <c r="DAX2" s="494" t="s">
        <v>4784</v>
      </c>
      <c r="DAY2" s="494" t="s">
        <v>4783</v>
      </c>
      <c r="DAZ2" s="648" t="s">
        <v>4782</v>
      </c>
      <c r="DBA2" s="649"/>
      <c r="DBB2" s="494" t="s">
        <v>4791</v>
      </c>
      <c r="DBC2" s="494" t="s">
        <v>4790</v>
      </c>
      <c r="DBD2" s="494" t="s">
        <v>4789</v>
      </c>
      <c r="DBE2" s="494" t="s">
        <v>4788</v>
      </c>
      <c r="DBF2" s="494" t="s">
        <v>4787</v>
      </c>
      <c r="DBG2" s="494" t="s">
        <v>4786</v>
      </c>
      <c r="DBH2" s="494" t="s">
        <v>4785</v>
      </c>
      <c r="DBI2" s="494" t="s">
        <v>4784</v>
      </c>
      <c r="DBJ2" s="494" t="s">
        <v>4783</v>
      </c>
      <c r="DBK2" s="648" t="s">
        <v>4782</v>
      </c>
      <c r="DBL2" s="649"/>
      <c r="DBM2" s="494" t="s">
        <v>4791</v>
      </c>
      <c r="DBN2" s="494" t="s">
        <v>4790</v>
      </c>
      <c r="DBO2" s="494" t="s">
        <v>4789</v>
      </c>
      <c r="DBP2" s="494" t="s">
        <v>4788</v>
      </c>
      <c r="DBQ2" s="494" t="s">
        <v>4787</v>
      </c>
      <c r="DBR2" s="494" t="s">
        <v>4786</v>
      </c>
      <c r="DBS2" s="494" t="s">
        <v>4785</v>
      </c>
      <c r="DBT2" s="494" t="s">
        <v>4784</v>
      </c>
      <c r="DBU2" s="494" t="s">
        <v>4783</v>
      </c>
      <c r="DBV2" s="648" t="s">
        <v>4782</v>
      </c>
      <c r="DBW2" s="647"/>
      <c r="DBX2" s="494" t="s">
        <v>4791</v>
      </c>
      <c r="DBY2" s="494" t="s">
        <v>4790</v>
      </c>
      <c r="DBZ2" s="494" t="s">
        <v>4789</v>
      </c>
      <c r="DCA2" s="494" t="s">
        <v>4788</v>
      </c>
      <c r="DCB2" s="494" t="s">
        <v>4787</v>
      </c>
      <c r="DCC2" s="494" t="s">
        <v>4786</v>
      </c>
      <c r="DCD2" s="494" t="s">
        <v>4785</v>
      </c>
      <c r="DCE2" s="494" t="s">
        <v>4784</v>
      </c>
      <c r="DCF2" s="494" t="s">
        <v>4783</v>
      </c>
      <c r="DCG2" s="648" t="s">
        <v>4782</v>
      </c>
      <c r="DCH2" s="649"/>
      <c r="DCI2" s="494" t="s">
        <v>4791</v>
      </c>
      <c r="DCJ2" s="494" t="s">
        <v>4790</v>
      </c>
      <c r="DCK2" s="494" t="s">
        <v>4789</v>
      </c>
      <c r="DCL2" s="494" t="s">
        <v>4788</v>
      </c>
      <c r="DCM2" s="494" t="s">
        <v>4787</v>
      </c>
      <c r="DCN2" s="494" t="s">
        <v>4786</v>
      </c>
      <c r="DCO2" s="494" t="s">
        <v>4785</v>
      </c>
      <c r="DCP2" s="494" t="s">
        <v>4784</v>
      </c>
      <c r="DCQ2" s="494" t="s">
        <v>4783</v>
      </c>
      <c r="DCR2" s="648" t="s">
        <v>4782</v>
      </c>
      <c r="DCS2" s="649"/>
      <c r="DCT2" s="494" t="s">
        <v>4791</v>
      </c>
      <c r="DCU2" s="494" t="s">
        <v>4790</v>
      </c>
      <c r="DCV2" s="494" t="s">
        <v>4789</v>
      </c>
      <c r="DCW2" s="494" t="s">
        <v>4788</v>
      </c>
      <c r="DCX2" s="494" t="s">
        <v>4787</v>
      </c>
      <c r="DCY2" s="494" t="s">
        <v>4786</v>
      </c>
      <c r="DCZ2" s="494" t="s">
        <v>4785</v>
      </c>
      <c r="DDA2" s="494" t="s">
        <v>4784</v>
      </c>
      <c r="DDB2" s="494" t="s">
        <v>4783</v>
      </c>
      <c r="DDC2" s="648" t="s">
        <v>4782</v>
      </c>
      <c r="DDD2" s="647"/>
      <c r="DDE2" s="494" t="s">
        <v>4791</v>
      </c>
      <c r="DDF2" s="494" t="s">
        <v>4790</v>
      </c>
      <c r="DDG2" s="494" t="s">
        <v>4789</v>
      </c>
      <c r="DDH2" s="494" t="s">
        <v>4788</v>
      </c>
      <c r="DDI2" s="494" t="s">
        <v>4787</v>
      </c>
      <c r="DDJ2" s="494" t="s">
        <v>4786</v>
      </c>
      <c r="DDK2" s="494" t="s">
        <v>4785</v>
      </c>
      <c r="DDL2" s="494" t="s">
        <v>4784</v>
      </c>
      <c r="DDM2" s="494" t="s">
        <v>4783</v>
      </c>
      <c r="DDN2" s="648" t="s">
        <v>4782</v>
      </c>
      <c r="DDO2" s="649"/>
      <c r="DDP2" s="494" t="s">
        <v>4791</v>
      </c>
      <c r="DDQ2" s="494" t="s">
        <v>4790</v>
      </c>
      <c r="DDR2" s="494" t="s">
        <v>4789</v>
      </c>
      <c r="DDS2" s="494" t="s">
        <v>4788</v>
      </c>
      <c r="DDT2" s="494" t="s">
        <v>4787</v>
      </c>
      <c r="DDU2" s="494" t="s">
        <v>4786</v>
      </c>
      <c r="DDV2" s="494" t="s">
        <v>4785</v>
      </c>
      <c r="DDW2" s="494" t="s">
        <v>4784</v>
      </c>
      <c r="DDX2" s="494" t="s">
        <v>4783</v>
      </c>
      <c r="DDY2" s="648" t="s">
        <v>4782</v>
      </c>
      <c r="DDZ2" s="649"/>
      <c r="DEA2" s="494" t="s">
        <v>4791</v>
      </c>
      <c r="DEB2" s="494" t="s">
        <v>4790</v>
      </c>
      <c r="DEC2" s="494" t="s">
        <v>4789</v>
      </c>
      <c r="DED2" s="494" t="s">
        <v>4788</v>
      </c>
      <c r="DEE2" s="494" t="s">
        <v>4787</v>
      </c>
      <c r="DEF2" s="494" t="s">
        <v>4786</v>
      </c>
      <c r="DEG2" s="494" t="s">
        <v>4785</v>
      </c>
      <c r="DEH2" s="494" t="s">
        <v>4784</v>
      </c>
      <c r="DEI2" s="494" t="s">
        <v>4783</v>
      </c>
      <c r="DEJ2" s="648" t="s">
        <v>4782</v>
      </c>
      <c r="DEK2" s="649"/>
      <c r="DEL2" s="494" t="s">
        <v>4791</v>
      </c>
      <c r="DEM2" s="494" t="s">
        <v>4790</v>
      </c>
      <c r="DEN2" s="494" t="s">
        <v>4789</v>
      </c>
      <c r="DEO2" s="494" t="s">
        <v>4788</v>
      </c>
      <c r="DEP2" s="494" t="s">
        <v>4787</v>
      </c>
      <c r="DEQ2" s="494" t="s">
        <v>4786</v>
      </c>
      <c r="DER2" s="494" t="s">
        <v>4785</v>
      </c>
      <c r="DES2" s="494" t="s">
        <v>4784</v>
      </c>
      <c r="DET2" s="494" t="s">
        <v>4783</v>
      </c>
      <c r="DEU2" s="648" t="s">
        <v>4782</v>
      </c>
      <c r="DEV2" s="647"/>
      <c r="DEW2" s="494" t="s">
        <v>4791</v>
      </c>
      <c r="DEX2" s="494" t="s">
        <v>4790</v>
      </c>
      <c r="DEY2" s="494" t="s">
        <v>4789</v>
      </c>
      <c r="DEZ2" s="494" t="s">
        <v>4788</v>
      </c>
      <c r="DFA2" s="494" t="s">
        <v>4787</v>
      </c>
      <c r="DFB2" s="494" t="s">
        <v>4786</v>
      </c>
      <c r="DFC2" s="494" t="s">
        <v>4785</v>
      </c>
      <c r="DFD2" s="494" t="s">
        <v>4784</v>
      </c>
      <c r="DFE2" s="494" t="s">
        <v>4783</v>
      </c>
      <c r="DFF2" s="648" t="s">
        <v>4782</v>
      </c>
      <c r="DFG2" s="648" t="s">
        <v>64</v>
      </c>
      <c r="DFH2" s="649"/>
      <c r="DFI2" s="648" t="s">
        <v>64</v>
      </c>
      <c r="DFJ2" s="649"/>
      <c r="DFK2" s="648" t="s">
        <v>64</v>
      </c>
      <c r="DFL2" s="649"/>
      <c r="DFM2" s="494" t="s">
        <v>4791</v>
      </c>
      <c r="DFN2" s="494" t="s">
        <v>4790</v>
      </c>
      <c r="DFO2" s="494" t="s">
        <v>4789</v>
      </c>
      <c r="DFP2" s="494" t="s">
        <v>4788</v>
      </c>
      <c r="DFQ2" s="494" t="s">
        <v>4787</v>
      </c>
      <c r="DFR2" s="494" t="s">
        <v>4786</v>
      </c>
      <c r="DFS2" s="494" t="s">
        <v>4785</v>
      </c>
      <c r="DFT2" s="494" t="s">
        <v>4784</v>
      </c>
      <c r="DFU2" s="494" t="s">
        <v>4783</v>
      </c>
      <c r="DFV2" s="648" t="s">
        <v>4782</v>
      </c>
      <c r="DFW2" s="649"/>
      <c r="DFX2" s="494" t="s">
        <v>4791</v>
      </c>
      <c r="DFY2" s="494" t="s">
        <v>4790</v>
      </c>
      <c r="DFZ2" s="494" t="s">
        <v>4789</v>
      </c>
      <c r="DGA2" s="494" t="s">
        <v>4788</v>
      </c>
      <c r="DGB2" s="494" t="s">
        <v>4787</v>
      </c>
      <c r="DGC2" s="494" t="s">
        <v>4786</v>
      </c>
      <c r="DGD2" s="494" t="s">
        <v>4785</v>
      </c>
      <c r="DGE2" s="494" t="s">
        <v>4784</v>
      </c>
      <c r="DGF2" s="494" t="s">
        <v>4783</v>
      </c>
      <c r="DGG2" s="648" t="s">
        <v>4782</v>
      </c>
      <c r="DGH2" s="649"/>
      <c r="DGI2" s="494" t="s">
        <v>4791</v>
      </c>
      <c r="DGJ2" s="494" t="s">
        <v>4790</v>
      </c>
      <c r="DGK2" s="494" t="s">
        <v>4789</v>
      </c>
      <c r="DGL2" s="494" t="s">
        <v>4788</v>
      </c>
      <c r="DGM2" s="494" t="s">
        <v>4787</v>
      </c>
      <c r="DGN2" s="494" t="s">
        <v>4786</v>
      </c>
      <c r="DGO2" s="494" t="s">
        <v>4785</v>
      </c>
      <c r="DGP2" s="494" t="s">
        <v>4784</v>
      </c>
      <c r="DGQ2" s="494" t="s">
        <v>4783</v>
      </c>
      <c r="DGR2" s="648" t="s">
        <v>4782</v>
      </c>
      <c r="DGS2" s="649"/>
      <c r="DGT2" s="494" t="s">
        <v>4791</v>
      </c>
      <c r="DGU2" s="494" t="s">
        <v>4790</v>
      </c>
      <c r="DGV2" s="494" t="s">
        <v>4789</v>
      </c>
      <c r="DGW2" s="494" t="s">
        <v>4788</v>
      </c>
      <c r="DGX2" s="494" t="s">
        <v>4787</v>
      </c>
      <c r="DGY2" s="494" t="s">
        <v>4786</v>
      </c>
      <c r="DGZ2" s="494" t="s">
        <v>4785</v>
      </c>
      <c r="DHA2" s="494" t="s">
        <v>4784</v>
      </c>
      <c r="DHB2" s="494" t="s">
        <v>4783</v>
      </c>
      <c r="DHC2" s="648" t="s">
        <v>4782</v>
      </c>
      <c r="DHD2" s="649"/>
      <c r="DHE2" s="494" t="s">
        <v>4791</v>
      </c>
      <c r="DHF2" s="494" t="s">
        <v>4790</v>
      </c>
      <c r="DHG2" s="494" t="s">
        <v>4789</v>
      </c>
      <c r="DHH2" s="494" t="s">
        <v>4788</v>
      </c>
      <c r="DHI2" s="494" t="s">
        <v>4787</v>
      </c>
      <c r="DHJ2" s="494" t="s">
        <v>4786</v>
      </c>
      <c r="DHK2" s="494" t="s">
        <v>4785</v>
      </c>
      <c r="DHL2" s="494" t="s">
        <v>4784</v>
      </c>
      <c r="DHM2" s="494" t="s">
        <v>4783</v>
      </c>
      <c r="DHN2" s="648" t="s">
        <v>4782</v>
      </c>
      <c r="DHO2" s="649"/>
      <c r="DHP2" s="494" t="s">
        <v>4791</v>
      </c>
      <c r="DHQ2" s="494" t="s">
        <v>4790</v>
      </c>
      <c r="DHR2" s="494" t="s">
        <v>4789</v>
      </c>
      <c r="DHS2" s="494" t="s">
        <v>4788</v>
      </c>
      <c r="DHT2" s="494" t="s">
        <v>4787</v>
      </c>
      <c r="DHU2" s="494" t="s">
        <v>4786</v>
      </c>
      <c r="DHV2" s="494" t="s">
        <v>4785</v>
      </c>
      <c r="DHW2" s="494" t="s">
        <v>4784</v>
      </c>
      <c r="DHX2" s="494" t="s">
        <v>4783</v>
      </c>
      <c r="DHY2" s="648" t="s">
        <v>4782</v>
      </c>
      <c r="DHZ2" s="649"/>
      <c r="DIA2" s="494" t="s">
        <v>4791</v>
      </c>
      <c r="DIB2" s="494" t="s">
        <v>4790</v>
      </c>
      <c r="DIC2" s="494" t="s">
        <v>4789</v>
      </c>
      <c r="DID2" s="494" t="s">
        <v>4788</v>
      </c>
      <c r="DIE2" s="494" t="s">
        <v>4787</v>
      </c>
      <c r="DIF2" s="494" t="s">
        <v>4786</v>
      </c>
      <c r="DIG2" s="494" t="s">
        <v>4785</v>
      </c>
      <c r="DIH2" s="494" t="s">
        <v>4784</v>
      </c>
      <c r="DII2" s="494" t="s">
        <v>4783</v>
      </c>
      <c r="DIJ2" s="648" t="s">
        <v>4782</v>
      </c>
      <c r="DIK2" s="649"/>
      <c r="DIL2" s="494" t="s">
        <v>4791</v>
      </c>
      <c r="DIM2" s="494" t="s">
        <v>4790</v>
      </c>
      <c r="DIN2" s="494" t="s">
        <v>4789</v>
      </c>
      <c r="DIO2" s="494" t="s">
        <v>4788</v>
      </c>
      <c r="DIP2" s="494" t="s">
        <v>4787</v>
      </c>
      <c r="DIQ2" s="494" t="s">
        <v>4786</v>
      </c>
      <c r="DIR2" s="494" t="s">
        <v>4785</v>
      </c>
      <c r="DIS2" s="494" t="s">
        <v>4784</v>
      </c>
      <c r="DIT2" s="494" t="s">
        <v>4783</v>
      </c>
      <c r="DIU2" s="648" t="s">
        <v>4782</v>
      </c>
      <c r="DIV2" s="649"/>
      <c r="DIW2" s="494" t="s">
        <v>4791</v>
      </c>
      <c r="DIX2" s="494" t="s">
        <v>4790</v>
      </c>
      <c r="DIY2" s="494" t="s">
        <v>4789</v>
      </c>
      <c r="DIZ2" s="494" t="s">
        <v>4788</v>
      </c>
      <c r="DJA2" s="494" t="s">
        <v>4787</v>
      </c>
      <c r="DJB2" s="494" t="s">
        <v>4786</v>
      </c>
      <c r="DJC2" s="494" t="s">
        <v>4785</v>
      </c>
      <c r="DJD2" s="494" t="s">
        <v>4784</v>
      </c>
      <c r="DJE2" s="494" t="s">
        <v>4783</v>
      </c>
      <c r="DJF2" s="648" t="s">
        <v>4782</v>
      </c>
      <c r="DJG2" s="649"/>
      <c r="DJH2" s="494" t="s">
        <v>4791</v>
      </c>
      <c r="DJI2" s="494" t="s">
        <v>4790</v>
      </c>
      <c r="DJJ2" s="494" t="s">
        <v>4789</v>
      </c>
      <c r="DJK2" s="494" t="s">
        <v>4788</v>
      </c>
      <c r="DJL2" s="494" t="s">
        <v>4787</v>
      </c>
      <c r="DJM2" s="494" t="s">
        <v>4786</v>
      </c>
      <c r="DJN2" s="494" t="s">
        <v>4785</v>
      </c>
      <c r="DJO2" s="494" t="s">
        <v>4784</v>
      </c>
      <c r="DJP2" s="494" t="s">
        <v>4783</v>
      </c>
      <c r="DJQ2" s="648" t="s">
        <v>4782</v>
      </c>
      <c r="DJR2" s="648" t="s">
        <v>64</v>
      </c>
      <c r="DJS2" s="649"/>
      <c r="DJT2" s="494" t="s">
        <v>4791</v>
      </c>
      <c r="DJU2" s="494" t="s">
        <v>4790</v>
      </c>
      <c r="DJV2" s="494" t="s">
        <v>4789</v>
      </c>
      <c r="DJW2" s="494" t="s">
        <v>4788</v>
      </c>
      <c r="DJX2" s="494" t="s">
        <v>4787</v>
      </c>
      <c r="DJY2" s="494" t="s">
        <v>4786</v>
      </c>
      <c r="DJZ2" s="494" t="s">
        <v>4785</v>
      </c>
      <c r="DKA2" s="494" t="s">
        <v>4784</v>
      </c>
      <c r="DKB2" s="494" t="s">
        <v>4783</v>
      </c>
      <c r="DKC2" s="648" t="s">
        <v>4782</v>
      </c>
      <c r="DKD2" s="649"/>
      <c r="DKE2" s="494" t="s">
        <v>4791</v>
      </c>
      <c r="DKF2" s="494" t="s">
        <v>4790</v>
      </c>
      <c r="DKG2" s="494" t="s">
        <v>4789</v>
      </c>
      <c r="DKH2" s="494" t="s">
        <v>4788</v>
      </c>
      <c r="DKI2" s="494" t="s">
        <v>4787</v>
      </c>
      <c r="DKJ2" s="494" t="s">
        <v>4786</v>
      </c>
      <c r="DKK2" s="494" t="s">
        <v>4785</v>
      </c>
      <c r="DKL2" s="494" t="s">
        <v>4784</v>
      </c>
      <c r="DKM2" s="494" t="s">
        <v>4783</v>
      </c>
      <c r="DKN2" s="648" t="s">
        <v>4782</v>
      </c>
      <c r="DKO2" s="649"/>
      <c r="DKP2" s="494" t="s">
        <v>4791</v>
      </c>
      <c r="DKQ2" s="494" t="s">
        <v>4790</v>
      </c>
      <c r="DKR2" s="494" t="s">
        <v>4789</v>
      </c>
      <c r="DKS2" s="494" t="s">
        <v>4788</v>
      </c>
      <c r="DKT2" s="494" t="s">
        <v>4787</v>
      </c>
      <c r="DKU2" s="494" t="s">
        <v>4786</v>
      </c>
      <c r="DKV2" s="494" t="s">
        <v>4785</v>
      </c>
      <c r="DKW2" s="494" t="s">
        <v>4784</v>
      </c>
      <c r="DKX2" s="494" t="s">
        <v>4783</v>
      </c>
      <c r="DKY2" s="648" t="s">
        <v>4782</v>
      </c>
      <c r="DKZ2" s="649"/>
      <c r="DLA2" s="494" t="s">
        <v>4791</v>
      </c>
      <c r="DLB2" s="494" t="s">
        <v>4790</v>
      </c>
      <c r="DLC2" s="494" t="s">
        <v>4789</v>
      </c>
      <c r="DLD2" s="494" t="s">
        <v>4788</v>
      </c>
      <c r="DLE2" s="494" t="s">
        <v>4787</v>
      </c>
      <c r="DLF2" s="494" t="s">
        <v>4786</v>
      </c>
      <c r="DLG2" s="494" t="s">
        <v>4785</v>
      </c>
      <c r="DLH2" s="494" t="s">
        <v>4784</v>
      </c>
      <c r="DLI2" s="494" t="s">
        <v>4783</v>
      </c>
      <c r="DLJ2" s="648" t="s">
        <v>4782</v>
      </c>
      <c r="DLK2" s="649"/>
      <c r="DLL2" s="494" t="s">
        <v>4791</v>
      </c>
      <c r="DLM2" s="494" t="s">
        <v>4790</v>
      </c>
      <c r="DLN2" s="494" t="s">
        <v>4789</v>
      </c>
      <c r="DLO2" s="494" t="s">
        <v>4788</v>
      </c>
      <c r="DLP2" s="494" t="s">
        <v>4787</v>
      </c>
      <c r="DLQ2" s="494" t="s">
        <v>4786</v>
      </c>
      <c r="DLR2" s="494" t="s">
        <v>4785</v>
      </c>
      <c r="DLS2" s="494" t="s">
        <v>4784</v>
      </c>
      <c r="DLT2" s="494" t="s">
        <v>4783</v>
      </c>
      <c r="DLU2" s="648" t="s">
        <v>4782</v>
      </c>
      <c r="DLV2" s="649"/>
      <c r="DLW2" s="494" t="s">
        <v>4791</v>
      </c>
      <c r="DLX2" s="494" t="s">
        <v>4790</v>
      </c>
      <c r="DLY2" s="494" t="s">
        <v>4789</v>
      </c>
      <c r="DLZ2" s="494" t="s">
        <v>4788</v>
      </c>
      <c r="DMA2" s="494" t="s">
        <v>4787</v>
      </c>
      <c r="DMB2" s="494" t="s">
        <v>4786</v>
      </c>
      <c r="DMC2" s="494" t="s">
        <v>4785</v>
      </c>
      <c r="DMD2" s="494" t="s">
        <v>4784</v>
      </c>
      <c r="DME2" s="494" t="s">
        <v>4783</v>
      </c>
      <c r="DMF2" s="648" t="s">
        <v>4782</v>
      </c>
      <c r="DMG2" s="649"/>
      <c r="DMH2" s="494" t="s">
        <v>4791</v>
      </c>
      <c r="DMI2" s="494" t="s">
        <v>4790</v>
      </c>
      <c r="DMJ2" s="494" t="s">
        <v>4789</v>
      </c>
      <c r="DMK2" s="494" t="s">
        <v>4788</v>
      </c>
      <c r="DML2" s="494" t="s">
        <v>4787</v>
      </c>
      <c r="DMM2" s="494" t="s">
        <v>4786</v>
      </c>
      <c r="DMN2" s="494" t="s">
        <v>4785</v>
      </c>
      <c r="DMO2" s="494" t="s">
        <v>4784</v>
      </c>
      <c r="DMP2" s="494" t="s">
        <v>4783</v>
      </c>
      <c r="DMQ2" s="648" t="s">
        <v>4782</v>
      </c>
      <c r="DMR2" s="649"/>
      <c r="DMS2" s="494" t="s">
        <v>4791</v>
      </c>
      <c r="DMT2" s="494" t="s">
        <v>4790</v>
      </c>
      <c r="DMU2" s="494" t="s">
        <v>4789</v>
      </c>
      <c r="DMV2" s="494" t="s">
        <v>4788</v>
      </c>
      <c r="DMW2" s="494" t="s">
        <v>4787</v>
      </c>
      <c r="DMX2" s="494" t="s">
        <v>4786</v>
      </c>
      <c r="DMY2" s="494" t="s">
        <v>4785</v>
      </c>
      <c r="DMZ2" s="494" t="s">
        <v>4784</v>
      </c>
      <c r="DNA2" s="494" t="s">
        <v>4783</v>
      </c>
      <c r="DNB2" s="648" t="s">
        <v>4782</v>
      </c>
      <c r="DNC2" s="649"/>
      <c r="DND2" s="494" t="s">
        <v>4791</v>
      </c>
      <c r="DNE2" s="494" t="s">
        <v>4790</v>
      </c>
      <c r="DNF2" s="494" t="s">
        <v>4789</v>
      </c>
      <c r="DNG2" s="494" t="s">
        <v>4788</v>
      </c>
      <c r="DNH2" s="494" t="s">
        <v>4787</v>
      </c>
      <c r="DNI2" s="494" t="s">
        <v>4786</v>
      </c>
      <c r="DNJ2" s="494" t="s">
        <v>4785</v>
      </c>
      <c r="DNK2" s="494" t="s">
        <v>4784</v>
      </c>
      <c r="DNL2" s="494" t="s">
        <v>4783</v>
      </c>
      <c r="DNM2" s="648" t="s">
        <v>4782</v>
      </c>
      <c r="DNN2" s="649"/>
      <c r="DNO2" s="494" t="s">
        <v>4791</v>
      </c>
      <c r="DNP2" s="494" t="s">
        <v>4790</v>
      </c>
      <c r="DNQ2" s="494" t="s">
        <v>4789</v>
      </c>
      <c r="DNR2" s="494" t="s">
        <v>4788</v>
      </c>
      <c r="DNS2" s="494" t="s">
        <v>4787</v>
      </c>
      <c r="DNT2" s="494" t="s">
        <v>4786</v>
      </c>
      <c r="DNU2" s="494" t="s">
        <v>4785</v>
      </c>
      <c r="DNV2" s="494" t="s">
        <v>4784</v>
      </c>
      <c r="DNW2" s="494" t="s">
        <v>4783</v>
      </c>
      <c r="DNX2" s="648" t="s">
        <v>4782</v>
      </c>
      <c r="DNY2" s="648" t="s">
        <v>64</v>
      </c>
      <c r="DNZ2" s="649"/>
      <c r="DOA2" s="494" t="s">
        <v>4791</v>
      </c>
      <c r="DOB2" s="494" t="s">
        <v>4790</v>
      </c>
      <c r="DOC2" s="494" t="s">
        <v>4789</v>
      </c>
      <c r="DOD2" s="494" t="s">
        <v>4788</v>
      </c>
      <c r="DOE2" s="494" t="s">
        <v>4787</v>
      </c>
      <c r="DOF2" s="494" t="s">
        <v>4786</v>
      </c>
      <c r="DOG2" s="494" t="s">
        <v>4785</v>
      </c>
      <c r="DOH2" s="494" t="s">
        <v>4784</v>
      </c>
      <c r="DOI2" s="494" t="s">
        <v>4783</v>
      </c>
      <c r="DOJ2" s="648" t="s">
        <v>4782</v>
      </c>
      <c r="DOK2" s="648" t="s">
        <v>64</v>
      </c>
      <c r="DOL2" s="649"/>
      <c r="DOM2" s="494" t="s">
        <v>4791</v>
      </c>
      <c r="DON2" s="494" t="s">
        <v>4790</v>
      </c>
      <c r="DOO2" s="494" t="s">
        <v>4789</v>
      </c>
      <c r="DOP2" s="494" t="s">
        <v>4788</v>
      </c>
      <c r="DOQ2" s="494" t="s">
        <v>4787</v>
      </c>
      <c r="DOR2" s="494" t="s">
        <v>4786</v>
      </c>
      <c r="DOS2" s="494" t="s">
        <v>4785</v>
      </c>
      <c r="DOT2" s="494" t="s">
        <v>4784</v>
      </c>
      <c r="DOU2" s="494" t="s">
        <v>4783</v>
      </c>
      <c r="DOV2" s="648" t="s">
        <v>4782</v>
      </c>
      <c r="DOW2" s="648" t="s">
        <v>64</v>
      </c>
      <c r="DOX2" s="647"/>
      <c r="DOY2" s="494" t="s">
        <v>4791</v>
      </c>
      <c r="DOZ2" s="494" t="s">
        <v>4790</v>
      </c>
      <c r="DPA2" s="494" t="s">
        <v>4789</v>
      </c>
      <c r="DPB2" s="494" t="s">
        <v>4788</v>
      </c>
      <c r="DPC2" s="494" t="s">
        <v>4787</v>
      </c>
      <c r="DPD2" s="494" t="s">
        <v>4786</v>
      </c>
      <c r="DPE2" s="494" t="s">
        <v>4785</v>
      </c>
      <c r="DPF2" s="494" t="s">
        <v>4784</v>
      </c>
      <c r="DPG2" s="494" t="s">
        <v>4783</v>
      </c>
      <c r="DPH2" s="648" t="s">
        <v>4782</v>
      </c>
      <c r="DPI2" s="649"/>
      <c r="DPJ2" s="494" t="s">
        <v>4791</v>
      </c>
      <c r="DPK2" s="494" t="s">
        <v>4790</v>
      </c>
      <c r="DPL2" s="494" t="s">
        <v>4789</v>
      </c>
      <c r="DPM2" s="494" t="s">
        <v>4788</v>
      </c>
      <c r="DPN2" s="494" t="s">
        <v>4787</v>
      </c>
      <c r="DPO2" s="494" t="s">
        <v>4786</v>
      </c>
      <c r="DPP2" s="494" t="s">
        <v>4785</v>
      </c>
      <c r="DPQ2" s="494" t="s">
        <v>4784</v>
      </c>
      <c r="DPR2" s="494" t="s">
        <v>4783</v>
      </c>
      <c r="DPS2" s="648" t="s">
        <v>4782</v>
      </c>
      <c r="DPT2" s="649"/>
      <c r="DPU2" s="494" t="s">
        <v>4791</v>
      </c>
      <c r="DPV2" s="494" t="s">
        <v>4790</v>
      </c>
      <c r="DPW2" s="494" t="s">
        <v>4789</v>
      </c>
      <c r="DPX2" s="494" t="s">
        <v>4788</v>
      </c>
      <c r="DPY2" s="494" t="s">
        <v>4787</v>
      </c>
      <c r="DPZ2" s="494" t="s">
        <v>4786</v>
      </c>
      <c r="DQA2" s="494" t="s">
        <v>4785</v>
      </c>
      <c r="DQB2" s="494" t="s">
        <v>4784</v>
      </c>
      <c r="DQC2" s="494" t="s">
        <v>4783</v>
      </c>
      <c r="DQD2" s="648" t="s">
        <v>4782</v>
      </c>
      <c r="DQE2" s="649"/>
      <c r="DQF2" s="494" t="s">
        <v>4791</v>
      </c>
      <c r="DQG2" s="494" t="s">
        <v>4790</v>
      </c>
      <c r="DQH2" s="494" t="s">
        <v>4789</v>
      </c>
      <c r="DQI2" s="494" t="s">
        <v>4788</v>
      </c>
      <c r="DQJ2" s="494" t="s">
        <v>4787</v>
      </c>
      <c r="DQK2" s="494" t="s">
        <v>4786</v>
      </c>
      <c r="DQL2" s="494" t="s">
        <v>4785</v>
      </c>
      <c r="DQM2" s="494" t="s">
        <v>4784</v>
      </c>
      <c r="DQN2" s="494" t="s">
        <v>4783</v>
      </c>
      <c r="DQO2" s="648" t="s">
        <v>4782</v>
      </c>
      <c r="DQP2" s="649"/>
      <c r="DQQ2" s="494" t="s">
        <v>4791</v>
      </c>
      <c r="DQR2" s="494" t="s">
        <v>4790</v>
      </c>
      <c r="DQS2" s="494" t="s">
        <v>4789</v>
      </c>
      <c r="DQT2" s="494" t="s">
        <v>4788</v>
      </c>
      <c r="DQU2" s="494" t="s">
        <v>4787</v>
      </c>
      <c r="DQV2" s="494" t="s">
        <v>4786</v>
      </c>
      <c r="DQW2" s="494" t="s">
        <v>4785</v>
      </c>
      <c r="DQX2" s="494" t="s">
        <v>4784</v>
      </c>
      <c r="DQY2" s="494" t="s">
        <v>4783</v>
      </c>
      <c r="DQZ2" s="648" t="s">
        <v>4782</v>
      </c>
      <c r="DRA2" s="649"/>
      <c r="DRB2" s="494" t="s">
        <v>4791</v>
      </c>
      <c r="DRC2" s="494" t="s">
        <v>4790</v>
      </c>
      <c r="DRD2" s="494" t="s">
        <v>4789</v>
      </c>
      <c r="DRE2" s="494" t="s">
        <v>4788</v>
      </c>
      <c r="DRF2" s="494" t="s">
        <v>4787</v>
      </c>
      <c r="DRG2" s="494" t="s">
        <v>4786</v>
      </c>
      <c r="DRH2" s="494" t="s">
        <v>4785</v>
      </c>
      <c r="DRI2" s="494" t="s">
        <v>4784</v>
      </c>
      <c r="DRJ2" s="494" t="s">
        <v>4783</v>
      </c>
      <c r="DRK2" s="648" t="s">
        <v>4782</v>
      </c>
      <c r="DRL2" s="649"/>
      <c r="DRM2" s="494" t="s">
        <v>4791</v>
      </c>
      <c r="DRN2" s="494" t="s">
        <v>4790</v>
      </c>
      <c r="DRO2" s="494" t="s">
        <v>4789</v>
      </c>
      <c r="DRP2" s="494" t="s">
        <v>4788</v>
      </c>
      <c r="DRQ2" s="494" t="s">
        <v>4787</v>
      </c>
      <c r="DRR2" s="494" t="s">
        <v>4786</v>
      </c>
      <c r="DRS2" s="494" t="s">
        <v>4785</v>
      </c>
      <c r="DRT2" s="494" t="s">
        <v>4784</v>
      </c>
      <c r="DRU2" s="494" t="s">
        <v>4783</v>
      </c>
      <c r="DRV2" s="648" t="s">
        <v>4782</v>
      </c>
      <c r="DRW2" s="649"/>
      <c r="DRX2" s="494" t="s">
        <v>4791</v>
      </c>
      <c r="DRY2" s="494" t="s">
        <v>4790</v>
      </c>
      <c r="DRZ2" s="494" t="s">
        <v>4789</v>
      </c>
      <c r="DSA2" s="494" t="s">
        <v>4788</v>
      </c>
      <c r="DSB2" s="494" t="s">
        <v>4787</v>
      </c>
      <c r="DSC2" s="494" t="s">
        <v>4786</v>
      </c>
      <c r="DSD2" s="494" t="s">
        <v>4785</v>
      </c>
      <c r="DSE2" s="494" t="s">
        <v>4784</v>
      </c>
      <c r="DSF2" s="494" t="s">
        <v>4783</v>
      </c>
      <c r="DSG2" s="648" t="s">
        <v>4782</v>
      </c>
      <c r="DSH2" s="649"/>
      <c r="DSI2" s="494" t="s">
        <v>4791</v>
      </c>
      <c r="DSJ2" s="494" t="s">
        <v>4790</v>
      </c>
      <c r="DSK2" s="494" t="s">
        <v>4789</v>
      </c>
      <c r="DSL2" s="494" t="s">
        <v>4788</v>
      </c>
      <c r="DSM2" s="494" t="s">
        <v>4787</v>
      </c>
      <c r="DSN2" s="494" t="s">
        <v>4786</v>
      </c>
      <c r="DSO2" s="494" t="s">
        <v>4785</v>
      </c>
      <c r="DSP2" s="494" t="s">
        <v>4784</v>
      </c>
      <c r="DSQ2" s="494" t="s">
        <v>4783</v>
      </c>
      <c r="DSR2" s="648" t="s">
        <v>4782</v>
      </c>
      <c r="DSS2" s="649"/>
      <c r="DST2" s="494" t="s">
        <v>4791</v>
      </c>
      <c r="DSU2" s="494" t="s">
        <v>4790</v>
      </c>
      <c r="DSV2" s="494" t="s">
        <v>4789</v>
      </c>
      <c r="DSW2" s="494" t="s">
        <v>4788</v>
      </c>
      <c r="DSX2" s="494" t="s">
        <v>4787</v>
      </c>
      <c r="DSY2" s="494" t="s">
        <v>4786</v>
      </c>
      <c r="DSZ2" s="494" t="s">
        <v>4785</v>
      </c>
      <c r="DTA2" s="494" t="s">
        <v>4784</v>
      </c>
      <c r="DTB2" s="494" t="s">
        <v>4783</v>
      </c>
      <c r="DTC2" s="648" t="s">
        <v>4782</v>
      </c>
      <c r="DTD2" s="647"/>
      <c r="DTE2" s="494" t="s">
        <v>4791</v>
      </c>
      <c r="DTF2" s="494" t="s">
        <v>4790</v>
      </c>
      <c r="DTG2" s="494" t="s">
        <v>4789</v>
      </c>
      <c r="DTH2" s="494" t="s">
        <v>4788</v>
      </c>
      <c r="DTI2" s="494" t="s">
        <v>4787</v>
      </c>
      <c r="DTJ2" s="494" t="s">
        <v>4786</v>
      </c>
      <c r="DTK2" s="494" t="s">
        <v>4785</v>
      </c>
      <c r="DTL2" s="494" t="s">
        <v>4784</v>
      </c>
      <c r="DTM2" s="494" t="s">
        <v>4783</v>
      </c>
      <c r="DTN2" s="648" t="s">
        <v>4782</v>
      </c>
      <c r="DTO2" s="649"/>
      <c r="DTP2" s="494" t="s">
        <v>4791</v>
      </c>
      <c r="DTQ2" s="494" t="s">
        <v>4790</v>
      </c>
      <c r="DTR2" s="494" t="s">
        <v>4789</v>
      </c>
      <c r="DTS2" s="494" t="s">
        <v>4788</v>
      </c>
      <c r="DTT2" s="494" t="s">
        <v>4787</v>
      </c>
      <c r="DTU2" s="494" t="s">
        <v>4786</v>
      </c>
      <c r="DTV2" s="494" t="s">
        <v>4785</v>
      </c>
      <c r="DTW2" s="494" t="s">
        <v>4784</v>
      </c>
      <c r="DTX2" s="494" t="s">
        <v>4783</v>
      </c>
      <c r="DTY2" s="648" t="s">
        <v>4782</v>
      </c>
      <c r="DTZ2" s="649"/>
      <c r="DUA2" s="494" t="s">
        <v>4791</v>
      </c>
      <c r="DUB2" s="494" t="s">
        <v>4790</v>
      </c>
      <c r="DUC2" s="494" t="s">
        <v>4789</v>
      </c>
      <c r="DUD2" s="494" t="s">
        <v>4788</v>
      </c>
      <c r="DUE2" s="494" t="s">
        <v>4787</v>
      </c>
      <c r="DUF2" s="494" t="s">
        <v>4786</v>
      </c>
      <c r="DUG2" s="494" t="s">
        <v>4785</v>
      </c>
      <c r="DUH2" s="494" t="s">
        <v>4784</v>
      </c>
      <c r="DUI2" s="494" t="s">
        <v>4783</v>
      </c>
      <c r="DUJ2" s="648" t="s">
        <v>4782</v>
      </c>
      <c r="DUK2" s="649"/>
      <c r="DUL2" s="494" t="s">
        <v>4791</v>
      </c>
      <c r="DUM2" s="494" t="s">
        <v>4790</v>
      </c>
      <c r="DUN2" s="494" t="s">
        <v>4789</v>
      </c>
      <c r="DUO2" s="494" t="s">
        <v>4788</v>
      </c>
      <c r="DUP2" s="494" t="s">
        <v>4787</v>
      </c>
      <c r="DUQ2" s="494" t="s">
        <v>4786</v>
      </c>
      <c r="DUR2" s="494" t="s">
        <v>4785</v>
      </c>
      <c r="DUS2" s="494" t="s">
        <v>4784</v>
      </c>
      <c r="DUT2" s="494" t="s">
        <v>4783</v>
      </c>
      <c r="DUU2" s="648" t="s">
        <v>4782</v>
      </c>
      <c r="DUV2" s="649"/>
      <c r="DUW2" s="494" t="s">
        <v>4791</v>
      </c>
      <c r="DUX2" s="494" t="s">
        <v>4790</v>
      </c>
      <c r="DUY2" s="494" t="s">
        <v>4789</v>
      </c>
      <c r="DUZ2" s="494" t="s">
        <v>4788</v>
      </c>
      <c r="DVA2" s="494" t="s">
        <v>4787</v>
      </c>
      <c r="DVB2" s="494" t="s">
        <v>4786</v>
      </c>
      <c r="DVC2" s="494" t="s">
        <v>4785</v>
      </c>
      <c r="DVD2" s="494" t="s">
        <v>4784</v>
      </c>
      <c r="DVE2" s="494" t="s">
        <v>4783</v>
      </c>
      <c r="DVF2" s="648" t="s">
        <v>4782</v>
      </c>
      <c r="DVG2" s="649"/>
      <c r="DVH2" s="494" t="s">
        <v>4791</v>
      </c>
      <c r="DVI2" s="494" t="s">
        <v>4790</v>
      </c>
      <c r="DVJ2" s="494" t="s">
        <v>4789</v>
      </c>
      <c r="DVK2" s="494" t="s">
        <v>4788</v>
      </c>
      <c r="DVL2" s="494" t="s">
        <v>4787</v>
      </c>
      <c r="DVM2" s="494" t="s">
        <v>4786</v>
      </c>
      <c r="DVN2" s="494" t="s">
        <v>4785</v>
      </c>
      <c r="DVO2" s="494" t="s">
        <v>4784</v>
      </c>
      <c r="DVP2" s="494" t="s">
        <v>4783</v>
      </c>
      <c r="DVQ2" s="648" t="s">
        <v>4782</v>
      </c>
      <c r="DVR2" s="649"/>
      <c r="DVS2" s="494" t="s">
        <v>4791</v>
      </c>
      <c r="DVT2" s="494" t="s">
        <v>4790</v>
      </c>
      <c r="DVU2" s="494" t="s">
        <v>4789</v>
      </c>
      <c r="DVV2" s="494" t="s">
        <v>4788</v>
      </c>
      <c r="DVW2" s="494" t="s">
        <v>4787</v>
      </c>
      <c r="DVX2" s="494" t="s">
        <v>4786</v>
      </c>
      <c r="DVY2" s="494" t="s">
        <v>4785</v>
      </c>
      <c r="DVZ2" s="494" t="s">
        <v>4784</v>
      </c>
      <c r="DWA2" s="494" t="s">
        <v>4783</v>
      </c>
      <c r="DWB2" s="648" t="s">
        <v>4782</v>
      </c>
      <c r="DWC2" s="648" t="s">
        <v>64</v>
      </c>
      <c r="DWD2" s="649"/>
      <c r="DWE2" s="648" t="s">
        <v>64</v>
      </c>
      <c r="DWF2" s="649"/>
      <c r="DWG2" s="494" t="s">
        <v>4791</v>
      </c>
      <c r="DWH2" s="494" t="s">
        <v>4790</v>
      </c>
      <c r="DWI2" s="494" t="s">
        <v>4789</v>
      </c>
      <c r="DWJ2" s="494" t="s">
        <v>4788</v>
      </c>
      <c r="DWK2" s="494" t="s">
        <v>4787</v>
      </c>
      <c r="DWL2" s="494" t="s">
        <v>4786</v>
      </c>
      <c r="DWM2" s="494" t="s">
        <v>4785</v>
      </c>
      <c r="DWN2" s="494" t="s">
        <v>4784</v>
      </c>
      <c r="DWO2" s="494" t="s">
        <v>4783</v>
      </c>
      <c r="DWP2" s="648" t="s">
        <v>4782</v>
      </c>
      <c r="DWQ2" s="649"/>
      <c r="DWR2" s="494" t="s">
        <v>4791</v>
      </c>
      <c r="DWS2" s="494" t="s">
        <v>4790</v>
      </c>
      <c r="DWT2" s="494" t="s">
        <v>4789</v>
      </c>
      <c r="DWU2" s="494" t="s">
        <v>4788</v>
      </c>
      <c r="DWV2" s="494" t="s">
        <v>4787</v>
      </c>
      <c r="DWW2" s="494" t="s">
        <v>4786</v>
      </c>
      <c r="DWX2" s="494" t="s">
        <v>4785</v>
      </c>
      <c r="DWY2" s="494" t="s">
        <v>4784</v>
      </c>
      <c r="DWZ2" s="494" t="s">
        <v>4783</v>
      </c>
      <c r="DXA2" s="648" t="s">
        <v>4782</v>
      </c>
      <c r="DXB2" s="649"/>
      <c r="DXC2" s="494" t="s">
        <v>4791</v>
      </c>
      <c r="DXD2" s="494" t="s">
        <v>4790</v>
      </c>
      <c r="DXE2" s="494" t="s">
        <v>4789</v>
      </c>
      <c r="DXF2" s="494" t="s">
        <v>4788</v>
      </c>
      <c r="DXG2" s="494" t="s">
        <v>4787</v>
      </c>
      <c r="DXH2" s="494" t="s">
        <v>4786</v>
      </c>
      <c r="DXI2" s="494" t="s">
        <v>4785</v>
      </c>
      <c r="DXJ2" s="494" t="s">
        <v>4784</v>
      </c>
      <c r="DXK2" s="494" t="s">
        <v>4783</v>
      </c>
      <c r="DXL2" s="648" t="s">
        <v>4782</v>
      </c>
      <c r="DXM2" s="649"/>
      <c r="DXN2" s="494" t="s">
        <v>4791</v>
      </c>
      <c r="DXO2" s="494" t="s">
        <v>4790</v>
      </c>
      <c r="DXP2" s="494" t="s">
        <v>4789</v>
      </c>
      <c r="DXQ2" s="494" t="s">
        <v>4788</v>
      </c>
      <c r="DXR2" s="494" t="s">
        <v>4787</v>
      </c>
      <c r="DXS2" s="494" t="s">
        <v>4786</v>
      </c>
      <c r="DXT2" s="494" t="s">
        <v>4785</v>
      </c>
      <c r="DXU2" s="494" t="s">
        <v>4784</v>
      </c>
      <c r="DXV2" s="494" t="s">
        <v>4783</v>
      </c>
      <c r="DXW2" s="648" t="s">
        <v>4782</v>
      </c>
      <c r="DXX2" s="649"/>
      <c r="DXY2" s="494" t="s">
        <v>4791</v>
      </c>
      <c r="DXZ2" s="494" t="s">
        <v>4790</v>
      </c>
      <c r="DYA2" s="494" t="s">
        <v>4789</v>
      </c>
      <c r="DYB2" s="494" t="s">
        <v>4788</v>
      </c>
      <c r="DYC2" s="494" t="s">
        <v>4787</v>
      </c>
      <c r="DYD2" s="494" t="s">
        <v>4786</v>
      </c>
      <c r="DYE2" s="494" t="s">
        <v>4785</v>
      </c>
      <c r="DYF2" s="494" t="s">
        <v>4784</v>
      </c>
      <c r="DYG2" s="494" t="s">
        <v>4783</v>
      </c>
      <c r="DYH2" s="648" t="s">
        <v>4782</v>
      </c>
      <c r="DYI2" s="649"/>
      <c r="DYJ2" s="494" t="s">
        <v>4791</v>
      </c>
      <c r="DYK2" s="494" t="s">
        <v>4790</v>
      </c>
      <c r="DYL2" s="494" t="s">
        <v>4789</v>
      </c>
      <c r="DYM2" s="494" t="s">
        <v>4788</v>
      </c>
      <c r="DYN2" s="494" t="s">
        <v>4787</v>
      </c>
      <c r="DYO2" s="494" t="s">
        <v>4786</v>
      </c>
      <c r="DYP2" s="494" t="s">
        <v>4785</v>
      </c>
      <c r="DYQ2" s="494" t="s">
        <v>4784</v>
      </c>
      <c r="DYR2" s="494" t="s">
        <v>4783</v>
      </c>
      <c r="DYS2" s="648" t="s">
        <v>4782</v>
      </c>
      <c r="DYT2" s="649"/>
      <c r="DYU2" s="494" t="s">
        <v>4791</v>
      </c>
      <c r="DYV2" s="494" t="s">
        <v>4790</v>
      </c>
      <c r="DYW2" s="494" t="s">
        <v>4789</v>
      </c>
      <c r="DYX2" s="494" t="s">
        <v>4788</v>
      </c>
      <c r="DYY2" s="494" t="s">
        <v>4787</v>
      </c>
      <c r="DYZ2" s="494" t="s">
        <v>4786</v>
      </c>
      <c r="DZA2" s="494" t="s">
        <v>4785</v>
      </c>
      <c r="DZB2" s="494" t="s">
        <v>4784</v>
      </c>
      <c r="DZC2" s="494" t="s">
        <v>4783</v>
      </c>
      <c r="DZD2" s="648" t="s">
        <v>4782</v>
      </c>
      <c r="DZE2" s="649"/>
      <c r="DZF2" s="494" t="s">
        <v>4791</v>
      </c>
      <c r="DZG2" s="494" t="s">
        <v>4790</v>
      </c>
      <c r="DZH2" s="494" t="s">
        <v>4789</v>
      </c>
      <c r="DZI2" s="494" t="s">
        <v>4788</v>
      </c>
      <c r="DZJ2" s="494" t="s">
        <v>4787</v>
      </c>
      <c r="DZK2" s="494" t="s">
        <v>4786</v>
      </c>
      <c r="DZL2" s="494" t="s">
        <v>4785</v>
      </c>
      <c r="DZM2" s="494" t="s">
        <v>4784</v>
      </c>
      <c r="DZN2" s="494" t="s">
        <v>4783</v>
      </c>
      <c r="DZO2" s="648" t="s">
        <v>4782</v>
      </c>
      <c r="DZP2" s="649"/>
      <c r="DZQ2" s="494" t="s">
        <v>4791</v>
      </c>
      <c r="DZR2" s="494" t="s">
        <v>4790</v>
      </c>
      <c r="DZS2" s="494" t="s">
        <v>4789</v>
      </c>
      <c r="DZT2" s="494" t="s">
        <v>4788</v>
      </c>
      <c r="DZU2" s="494" t="s">
        <v>4787</v>
      </c>
      <c r="DZV2" s="494" t="s">
        <v>4786</v>
      </c>
      <c r="DZW2" s="494" t="s">
        <v>4785</v>
      </c>
      <c r="DZX2" s="494" t="s">
        <v>4784</v>
      </c>
      <c r="DZY2" s="494" t="s">
        <v>4783</v>
      </c>
      <c r="DZZ2" s="648" t="s">
        <v>4782</v>
      </c>
      <c r="EAA2" s="649"/>
      <c r="EAB2" s="494" t="s">
        <v>4791</v>
      </c>
      <c r="EAC2" s="494" t="s">
        <v>4790</v>
      </c>
      <c r="EAD2" s="494" t="s">
        <v>4789</v>
      </c>
      <c r="EAE2" s="494" t="s">
        <v>4788</v>
      </c>
      <c r="EAF2" s="494" t="s">
        <v>4787</v>
      </c>
      <c r="EAG2" s="494" t="s">
        <v>4786</v>
      </c>
      <c r="EAH2" s="494" t="s">
        <v>4785</v>
      </c>
      <c r="EAI2" s="494" t="s">
        <v>4784</v>
      </c>
      <c r="EAJ2" s="494" t="s">
        <v>4783</v>
      </c>
      <c r="EAK2" s="648" t="s">
        <v>4782</v>
      </c>
      <c r="EAL2" s="649"/>
      <c r="EAM2" s="494" t="s">
        <v>4791</v>
      </c>
      <c r="EAN2" s="494" t="s">
        <v>4790</v>
      </c>
      <c r="EAO2" s="494" t="s">
        <v>4789</v>
      </c>
      <c r="EAP2" s="494" t="s">
        <v>4788</v>
      </c>
      <c r="EAQ2" s="494" t="s">
        <v>4787</v>
      </c>
      <c r="EAR2" s="494" t="s">
        <v>4786</v>
      </c>
      <c r="EAS2" s="494" t="s">
        <v>4785</v>
      </c>
      <c r="EAT2" s="494" t="s">
        <v>4784</v>
      </c>
      <c r="EAU2" s="494" t="s">
        <v>4783</v>
      </c>
      <c r="EAV2" s="648" t="s">
        <v>4782</v>
      </c>
      <c r="EAW2" s="649"/>
      <c r="EAX2" s="494" t="s">
        <v>4791</v>
      </c>
      <c r="EAY2" s="494" t="s">
        <v>4790</v>
      </c>
      <c r="EAZ2" s="494" t="s">
        <v>4789</v>
      </c>
      <c r="EBA2" s="494" t="s">
        <v>4788</v>
      </c>
      <c r="EBB2" s="494" t="s">
        <v>4787</v>
      </c>
      <c r="EBC2" s="494" t="s">
        <v>4786</v>
      </c>
      <c r="EBD2" s="494" t="s">
        <v>4785</v>
      </c>
      <c r="EBE2" s="494" t="s">
        <v>4784</v>
      </c>
      <c r="EBF2" s="494" t="s">
        <v>4783</v>
      </c>
      <c r="EBG2" s="648" t="s">
        <v>4782</v>
      </c>
      <c r="EBH2" s="649"/>
      <c r="EBI2" s="494" t="s">
        <v>4791</v>
      </c>
      <c r="EBJ2" s="494" t="s">
        <v>4790</v>
      </c>
      <c r="EBK2" s="494" t="s">
        <v>4789</v>
      </c>
      <c r="EBL2" s="494" t="s">
        <v>4788</v>
      </c>
      <c r="EBM2" s="494" t="s">
        <v>4787</v>
      </c>
      <c r="EBN2" s="494" t="s">
        <v>4786</v>
      </c>
      <c r="EBO2" s="494" t="s">
        <v>4785</v>
      </c>
      <c r="EBP2" s="494" t="s">
        <v>4784</v>
      </c>
      <c r="EBQ2" s="494" t="s">
        <v>4783</v>
      </c>
      <c r="EBR2" s="648" t="s">
        <v>4782</v>
      </c>
      <c r="EBS2" s="649"/>
      <c r="EBT2" s="494" t="s">
        <v>4791</v>
      </c>
      <c r="EBU2" s="494" t="s">
        <v>4790</v>
      </c>
      <c r="EBV2" s="494" t="s">
        <v>4789</v>
      </c>
      <c r="EBW2" s="494" t="s">
        <v>4788</v>
      </c>
      <c r="EBX2" s="494" t="s">
        <v>4787</v>
      </c>
      <c r="EBY2" s="494" t="s">
        <v>4786</v>
      </c>
      <c r="EBZ2" s="494" t="s">
        <v>4785</v>
      </c>
      <c r="ECA2" s="494" t="s">
        <v>4784</v>
      </c>
      <c r="ECB2" s="494" t="s">
        <v>4783</v>
      </c>
      <c r="ECC2" s="648" t="s">
        <v>4782</v>
      </c>
      <c r="ECD2" s="648" t="s">
        <v>64</v>
      </c>
      <c r="ECE2" s="649"/>
      <c r="ECF2" s="494" t="s">
        <v>4791</v>
      </c>
      <c r="ECG2" s="494" t="s">
        <v>4790</v>
      </c>
      <c r="ECH2" s="494" t="s">
        <v>4789</v>
      </c>
      <c r="ECI2" s="494" t="s">
        <v>4788</v>
      </c>
      <c r="ECJ2" s="494" t="s">
        <v>4787</v>
      </c>
      <c r="ECK2" s="494" t="s">
        <v>4786</v>
      </c>
      <c r="ECL2" s="494" t="s">
        <v>4785</v>
      </c>
      <c r="ECM2" s="494" t="s">
        <v>4784</v>
      </c>
      <c r="ECN2" s="494" t="s">
        <v>4783</v>
      </c>
      <c r="ECO2" s="648" t="s">
        <v>4782</v>
      </c>
      <c r="ECP2" s="649"/>
      <c r="ECQ2" s="494" t="s">
        <v>4791</v>
      </c>
      <c r="ECR2" s="494" t="s">
        <v>4790</v>
      </c>
      <c r="ECS2" s="494" t="s">
        <v>4789</v>
      </c>
      <c r="ECT2" s="494" t="s">
        <v>4788</v>
      </c>
      <c r="ECU2" s="494" t="s">
        <v>4787</v>
      </c>
      <c r="ECV2" s="494" t="s">
        <v>4786</v>
      </c>
      <c r="ECW2" s="494" t="s">
        <v>4785</v>
      </c>
      <c r="ECX2" s="494" t="s">
        <v>4784</v>
      </c>
      <c r="ECY2" s="494" t="s">
        <v>4783</v>
      </c>
      <c r="ECZ2" s="648" t="s">
        <v>4782</v>
      </c>
      <c r="EDA2" s="649"/>
      <c r="EDB2" s="494" t="s">
        <v>4791</v>
      </c>
      <c r="EDC2" s="494" t="s">
        <v>4790</v>
      </c>
      <c r="EDD2" s="494" t="s">
        <v>4789</v>
      </c>
      <c r="EDE2" s="494" t="s">
        <v>4788</v>
      </c>
      <c r="EDF2" s="494" t="s">
        <v>4787</v>
      </c>
      <c r="EDG2" s="494" t="s">
        <v>4786</v>
      </c>
      <c r="EDH2" s="494" t="s">
        <v>4785</v>
      </c>
      <c r="EDI2" s="494" t="s">
        <v>4784</v>
      </c>
      <c r="EDJ2" s="494" t="s">
        <v>4783</v>
      </c>
      <c r="EDK2" s="648" t="s">
        <v>4782</v>
      </c>
      <c r="EDL2" s="647"/>
      <c r="EDM2" s="494" t="s">
        <v>4791</v>
      </c>
      <c r="EDN2" s="494" t="s">
        <v>4790</v>
      </c>
      <c r="EDO2" s="494" t="s">
        <v>4789</v>
      </c>
      <c r="EDP2" s="494" t="s">
        <v>4788</v>
      </c>
      <c r="EDQ2" s="494" t="s">
        <v>4787</v>
      </c>
      <c r="EDR2" s="494" t="s">
        <v>4786</v>
      </c>
      <c r="EDS2" s="494" t="s">
        <v>4785</v>
      </c>
      <c r="EDT2" s="494" t="s">
        <v>4784</v>
      </c>
      <c r="EDU2" s="494" t="s">
        <v>4783</v>
      </c>
      <c r="EDV2" s="648" t="s">
        <v>4782</v>
      </c>
      <c r="EDW2" s="649"/>
      <c r="EDX2" s="494" t="s">
        <v>4791</v>
      </c>
      <c r="EDY2" s="494" t="s">
        <v>4790</v>
      </c>
      <c r="EDZ2" s="494" t="s">
        <v>4789</v>
      </c>
      <c r="EEA2" s="494" t="s">
        <v>4788</v>
      </c>
      <c r="EEB2" s="494" t="s">
        <v>4787</v>
      </c>
      <c r="EEC2" s="494" t="s">
        <v>4786</v>
      </c>
      <c r="EED2" s="494" t="s">
        <v>4785</v>
      </c>
      <c r="EEE2" s="494" t="s">
        <v>4784</v>
      </c>
      <c r="EEF2" s="494" t="s">
        <v>4783</v>
      </c>
      <c r="EEG2" s="648" t="s">
        <v>4782</v>
      </c>
      <c r="EEH2" s="649"/>
      <c r="EEI2" s="494" t="s">
        <v>4791</v>
      </c>
      <c r="EEJ2" s="494" t="s">
        <v>4790</v>
      </c>
      <c r="EEK2" s="494" t="s">
        <v>4789</v>
      </c>
      <c r="EEL2" s="494" t="s">
        <v>4788</v>
      </c>
      <c r="EEM2" s="494" t="s">
        <v>4787</v>
      </c>
      <c r="EEN2" s="494" t="s">
        <v>4786</v>
      </c>
      <c r="EEO2" s="494" t="s">
        <v>4785</v>
      </c>
      <c r="EEP2" s="494" t="s">
        <v>4784</v>
      </c>
      <c r="EEQ2" s="494" t="s">
        <v>4783</v>
      </c>
      <c r="EER2" s="648" t="s">
        <v>4782</v>
      </c>
      <c r="EES2" s="649"/>
      <c r="EET2" s="494" t="s">
        <v>4791</v>
      </c>
      <c r="EEU2" s="494" t="s">
        <v>4790</v>
      </c>
      <c r="EEV2" s="494" t="s">
        <v>4789</v>
      </c>
      <c r="EEW2" s="494" t="s">
        <v>4788</v>
      </c>
      <c r="EEX2" s="494" t="s">
        <v>4787</v>
      </c>
      <c r="EEY2" s="494" t="s">
        <v>4786</v>
      </c>
      <c r="EEZ2" s="494" t="s">
        <v>4785</v>
      </c>
      <c r="EFA2" s="494" t="s">
        <v>4784</v>
      </c>
      <c r="EFB2" s="494" t="s">
        <v>4783</v>
      </c>
      <c r="EFC2" s="648" t="s">
        <v>4782</v>
      </c>
      <c r="EFD2" s="649"/>
      <c r="EFE2" s="494" t="s">
        <v>4791</v>
      </c>
      <c r="EFF2" s="494" t="s">
        <v>4790</v>
      </c>
      <c r="EFG2" s="494" t="s">
        <v>4789</v>
      </c>
      <c r="EFH2" s="494" t="s">
        <v>4788</v>
      </c>
      <c r="EFI2" s="494" t="s">
        <v>4787</v>
      </c>
      <c r="EFJ2" s="494" t="s">
        <v>4786</v>
      </c>
      <c r="EFK2" s="494" t="s">
        <v>4785</v>
      </c>
      <c r="EFL2" s="494" t="s">
        <v>4784</v>
      </c>
      <c r="EFM2" s="494" t="s">
        <v>4783</v>
      </c>
      <c r="EFN2" s="648" t="s">
        <v>4782</v>
      </c>
      <c r="EFO2" s="649"/>
      <c r="EFP2" s="494" t="s">
        <v>4791</v>
      </c>
      <c r="EFQ2" s="494" t="s">
        <v>4790</v>
      </c>
      <c r="EFR2" s="494" t="s">
        <v>4789</v>
      </c>
      <c r="EFS2" s="494" t="s">
        <v>4788</v>
      </c>
      <c r="EFT2" s="494" t="s">
        <v>4787</v>
      </c>
      <c r="EFU2" s="494" t="s">
        <v>4786</v>
      </c>
      <c r="EFV2" s="494" t="s">
        <v>4785</v>
      </c>
      <c r="EFW2" s="494" t="s">
        <v>4784</v>
      </c>
      <c r="EFX2" s="494" t="s">
        <v>4783</v>
      </c>
      <c r="EFY2" s="648" t="s">
        <v>4782</v>
      </c>
      <c r="EFZ2" s="649"/>
      <c r="EGA2" s="494" t="s">
        <v>4791</v>
      </c>
      <c r="EGB2" s="494" t="s">
        <v>4790</v>
      </c>
      <c r="EGC2" s="494" t="s">
        <v>4789</v>
      </c>
      <c r="EGD2" s="494" t="s">
        <v>4788</v>
      </c>
      <c r="EGE2" s="494" t="s">
        <v>4787</v>
      </c>
      <c r="EGF2" s="494" t="s">
        <v>4786</v>
      </c>
      <c r="EGG2" s="494" t="s">
        <v>4785</v>
      </c>
      <c r="EGH2" s="494" t="s">
        <v>4784</v>
      </c>
      <c r="EGI2" s="494" t="s">
        <v>4783</v>
      </c>
      <c r="EGJ2" s="648" t="s">
        <v>4782</v>
      </c>
      <c r="EGK2" s="649"/>
      <c r="EGL2" s="494" t="s">
        <v>4791</v>
      </c>
      <c r="EGM2" s="494" t="s">
        <v>4790</v>
      </c>
      <c r="EGN2" s="494" t="s">
        <v>4789</v>
      </c>
      <c r="EGO2" s="494" t="s">
        <v>4788</v>
      </c>
      <c r="EGP2" s="494" t="s">
        <v>4787</v>
      </c>
      <c r="EGQ2" s="494" t="s">
        <v>4786</v>
      </c>
      <c r="EGR2" s="494" t="s">
        <v>4785</v>
      </c>
      <c r="EGS2" s="494" t="s">
        <v>4784</v>
      </c>
      <c r="EGT2" s="494" t="s">
        <v>4783</v>
      </c>
      <c r="EGU2" s="648" t="s">
        <v>4782</v>
      </c>
      <c r="EGV2" s="649"/>
      <c r="EGW2" s="494" t="s">
        <v>4791</v>
      </c>
      <c r="EGX2" s="494" t="s">
        <v>4790</v>
      </c>
      <c r="EGY2" s="494" t="s">
        <v>4789</v>
      </c>
      <c r="EGZ2" s="494" t="s">
        <v>4788</v>
      </c>
      <c r="EHA2" s="494" t="s">
        <v>4787</v>
      </c>
      <c r="EHB2" s="494" t="s">
        <v>4786</v>
      </c>
      <c r="EHC2" s="494" t="s">
        <v>4785</v>
      </c>
      <c r="EHD2" s="494" t="s">
        <v>4784</v>
      </c>
      <c r="EHE2" s="494" t="s">
        <v>4783</v>
      </c>
      <c r="EHF2" s="648" t="s">
        <v>4782</v>
      </c>
      <c r="EHG2" s="649"/>
      <c r="EHH2" s="494" t="s">
        <v>4791</v>
      </c>
      <c r="EHI2" s="494" t="s">
        <v>4790</v>
      </c>
      <c r="EHJ2" s="494" t="s">
        <v>4789</v>
      </c>
      <c r="EHK2" s="494" t="s">
        <v>4788</v>
      </c>
      <c r="EHL2" s="494" t="s">
        <v>4787</v>
      </c>
      <c r="EHM2" s="494" t="s">
        <v>4786</v>
      </c>
      <c r="EHN2" s="494" t="s">
        <v>4785</v>
      </c>
      <c r="EHO2" s="494" t="s">
        <v>4784</v>
      </c>
      <c r="EHP2" s="494" t="s">
        <v>4783</v>
      </c>
      <c r="EHQ2" s="648" t="s">
        <v>4782</v>
      </c>
      <c r="EHR2" s="649"/>
      <c r="EHS2" s="494" t="s">
        <v>4791</v>
      </c>
      <c r="EHT2" s="494" t="s">
        <v>4790</v>
      </c>
      <c r="EHU2" s="494" t="s">
        <v>4789</v>
      </c>
      <c r="EHV2" s="494" t="s">
        <v>4788</v>
      </c>
      <c r="EHW2" s="494" t="s">
        <v>4787</v>
      </c>
      <c r="EHX2" s="494" t="s">
        <v>4786</v>
      </c>
      <c r="EHY2" s="494" t="s">
        <v>4785</v>
      </c>
      <c r="EHZ2" s="494" t="s">
        <v>4784</v>
      </c>
      <c r="EIA2" s="494" t="s">
        <v>4783</v>
      </c>
      <c r="EIB2" s="648" t="s">
        <v>4782</v>
      </c>
      <c r="EIC2" s="649"/>
      <c r="EID2" s="494" t="s">
        <v>4791</v>
      </c>
      <c r="EIE2" s="494" t="s">
        <v>4790</v>
      </c>
      <c r="EIF2" s="494" t="s">
        <v>4789</v>
      </c>
      <c r="EIG2" s="494" t="s">
        <v>4788</v>
      </c>
      <c r="EIH2" s="494" t="s">
        <v>4787</v>
      </c>
      <c r="EII2" s="494" t="s">
        <v>4786</v>
      </c>
      <c r="EIJ2" s="494" t="s">
        <v>4785</v>
      </c>
      <c r="EIK2" s="494" t="s">
        <v>4784</v>
      </c>
      <c r="EIL2" s="494" t="s">
        <v>4783</v>
      </c>
      <c r="EIM2" s="648" t="s">
        <v>4782</v>
      </c>
      <c r="EIN2" s="649"/>
      <c r="EIO2" s="494" t="s">
        <v>4791</v>
      </c>
      <c r="EIP2" s="494" t="s">
        <v>4790</v>
      </c>
      <c r="EIQ2" s="494" t="s">
        <v>4789</v>
      </c>
      <c r="EIR2" s="494" t="s">
        <v>4788</v>
      </c>
      <c r="EIS2" s="494" t="s">
        <v>4787</v>
      </c>
      <c r="EIT2" s="494" t="s">
        <v>4786</v>
      </c>
      <c r="EIU2" s="494" t="s">
        <v>4785</v>
      </c>
      <c r="EIV2" s="494" t="s">
        <v>4784</v>
      </c>
      <c r="EIW2" s="494" t="s">
        <v>4783</v>
      </c>
      <c r="EIX2" s="648" t="s">
        <v>4782</v>
      </c>
      <c r="EIY2" s="649"/>
      <c r="EIZ2" s="494" t="s">
        <v>4791</v>
      </c>
      <c r="EJA2" s="494" t="s">
        <v>4790</v>
      </c>
      <c r="EJB2" s="494" t="s">
        <v>4789</v>
      </c>
      <c r="EJC2" s="494" t="s">
        <v>4788</v>
      </c>
      <c r="EJD2" s="494" t="s">
        <v>4787</v>
      </c>
      <c r="EJE2" s="494" t="s">
        <v>4786</v>
      </c>
      <c r="EJF2" s="494" t="s">
        <v>4785</v>
      </c>
      <c r="EJG2" s="494" t="s">
        <v>4784</v>
      </c>
      <c r="EJH2" s="494" t="s">
        <v>4783</v>
      </c>
      <c r="EJI2" s="648" t="s">
        <v>4782</v>
      </c>
      <c r="EJJ2" s="649"/>
      <c r="EJK2" s="494" t="s">
        <v>4791</v>
      </c>
      <c r="EJL2" s="494" t="s">
        <v>4790</v>
      </c>
      <c r="EJM2" s="494" t="s">
        <v>4789</v>
      </c>
      <c r="EJN2" s="494" t="s">
        <v>4788</v>
      </c>
      <c r="EJO2" s="494" t="s">
        <v>4787</v>
      </c>
      <c r="EJP2" s="494" t="s">
        <v>4786</v>
      </c>
      <c r="EJQ2" s="494" t="s">
        <v>4785</v>
      </c>
      <c r="EJR2" s="494" t="s">
        <v>4784</v>
      </c>
      <c r="EJS2" s="494" t="s">
        <v>4783</v>
      </c>
      <c r="EJT2" s="648" t="s">
        <v>4782</v>
      </c>
      <c r="EJU2" s="648" t="s">
        <v>64</v>
      </c>
      <c r="EJV2" s="649"/>
      <c r="EJW2" s="494" t="s">
        <v>4791</v>
      </c>
      <c r="EJX2" s="494" t="s">
        <v>4790</v>
      </c>
      <c r="EJY2" s="494" t="s">
        <v>4789</v>
      </c>
      <c r="EJZ2" s="494" t="s">
        <v>4788</v>
      </c>
      <c r="EKA2" s="494" t="s">
        <v>4787</v>
      </c>
      <c r="EKB2" s="494" t="s">
        <v>4786</v>
      </c>
      <c r="EKC2" s="494" t="s">
        <v>4785</v>
      </c>
      <c r="EKD2" s="494" t="s">
        <v>4784</v>
      </c>
      <c r="EKE2" s="494" t="s">
        <v>4783</v>
      </c>
      <c r="EKF2" s="648" t="s">
        <v>4782</v>
      </c>
      <c r="EKG2" s="647"/>
      <c r="EKH2" s="494" t="s">
        <v>4791</v>
      </c>
      <c r="EKI2" s="494" t="s">
        <v>4790</v>
      </c>
      <c r="EKJ2" s="494" t="s">
        <v>4789</v>
      </c>
      <c r="EKK2" s="494" t="s">
        <v>4788</v>
      </c>
      <c r="EKL2" s="494" t="s">
        <v>4787</v>
      </c>
      <c r="EKM2" s="494" t="s">
        <v>4786</v>
      </c>
      <c r="EKN2" s="494" t="s">
        <v>4785</v>
      </c>
      <c r="EKO2" s="494" t="s">
        <v>4784</v>
      </c>
      <c r="EKP2" s="494" t="s">
        <v>4783</v>
      </c>
      <c r="EKQ2" s="648" t="s">
        <v>4782</v>
      </c>
      <c r="EKR2" s="649"/>
      <c r="EKS2" s="494" t="s">
        <v>4791</v>
      </c>
      <c r="EKT2" s="494" t="s">
        <v>4790</v>
      </c>
      <c r="EKU2" s="494" t="s">
        <v>4789</v>
      </c>
      <c r="EKV2" s="494" t="s">
        <v>4788</v>
      </c>
      <c r="EKW2" s="494" t="s">
        <v>4787</v>
      </c>
      <c r="EKX2" s="494" t="s">
        <v>4786</v>
      </c>
      <c r="EKY2" s="494" t="s">
        <v>4785</v>
      </c>
      <c r="EKZ2" s="494" t="s">
        <v>4784</v>
      </c>
      <c r="ELA2" s="494" t="s">
        <v>4783</v>
      </c>
      <c r="ELB2" s="648" t="s">
        <v>4782</v>
      </c>
      <c r="ELC2" s="649"/>
      <c r="ELD2" s="494" t="s">
        <v>4791</v>
      </c>
      <c r="ELE2" s="494" t="s">
        <v>4790</v>
      </c>
      <c r="ELF2" s="494" t="s">
        <v>4789</v>
      </c>
      <c r="ELG2" s="494" t="s">
        <v>4788</v>
      </c>
      <c r="ELH2" s="494" t="s">
        <v>4787</v>
      </c>
      <c r="ELI2" s="494" t="s">
        <v>4786</v>
      </c>
      <c r="ELJ2" s="494" t="s">
        <v>4785</v>
      </c>
      <c r="ELK2" s="494" t="s">
        <v>4784</v>
      </c>
      <c r="ELL2" s="494" t="s">
        <v>4783</v>
      </c>
      <c r="ELM2" s="648" t="s">
        <v>4782</v>
      </c>
      <c r="ELN2" s="649"/>
      <c r="ELO2" s="494" t="s">
        <v>4791</v>
      </c>
      <c r="ELP2" s="494" t="s">
        <v>4790</v>
      </c>
      <c r="ELQ2" s="494" t="s">
        <v>4789</v>
      </c>
      <c r="ELR2" s="494" t="s">
        <v>4788</v>
      </c>
      <c r="ELS2" s="494" t="s">
        <v>4787</v>
      </c>
      <c r="ELT2" s="494" t="s">
        <v>4786</v>
      </c>
      <c r="ELU2" s="494" t="s">
        <v>4785</v>
      </c>
      <c r="ELV2" s="494" t="s">
        <v>4784</v>
      </c>
      <c r="ELW2" s="494" t="s">
        <v>4783</v>
      </c>
      <c r="ELX2" s="648" t="s">
        <v>4782</v>
      </c>
      <c r="ELY2" s="649"/>
      <c r="ELZ2" s="494" t="s">
        <v>4791</v>
      </c>
      <c r="EMA2" s="494" t="s">
        <v>4790</v>
      </c>
      <c r="EMB2" s="494" t="s">
        <v>4789</v>
      </c>
      <c r="EMC2" s="494" t="s">
        <v>4788</v>
      </c>
      <c r="EMD2" s="494" t="s">
        <v>4787</v>
      </c>
      <c r="EME2" s="494" t="s">
        <v>4786</v>
      </c>
      <c r="EMF2" s="494" t="s">
        <v>4785</v>
      </c>
      <c r="EMG2" s="494" t="s">
        <v>4784</v>
      </c>
      <c r="EMH2" s="494" t="s">
        <v>4783</v>
      </c>
      <c r="EMI2" s="648" t="s">
        <v>4782</v>
      </c>
      <c r="EMJ2" s="641"/>
      <c r="EMK2" s="494" t="s">
        <v>4791</v>
      </c>
      <c r="EML2" s="494" t="s">
        <v>4790</v>
      </c>
      <c r="EMM2" s="494" t="s">
        <v>4789</v>
      </c>
      <c r="EMN2" s="494" t="s">
        <v>4788</v>
      </c>
      <c r="EMO2" s="494" t="s">
        <v>4787</v>
      </c>
      <c r="EMP2" s="494" t="s">
        <v>4786</v>
      </c>
      <c r="EMQ2" s="494" t="s">
        <v>4785</v>
      </c>
      <c r="EMR2" s="494" t="s">
        <v>4784</v>
      </c>
      <c r="EMS2" s="494" t="s">
        <v>4783</v>
      </c>
      <c r="EMT2" s="648" t="s">
        <v>4782</v>
      </c>
      <c r="EMU2" s="649"/>
      <c r="EMV2" s="494" t="s">
        <v>4791</v>
      </c>
      <c r="EMW2" s="494" t="s">
        <v>4790</v>
      </c>
      <c r="EMX2" s="494" t="s">
        <v>4789</v>
      </c>
      <c r="EMY2" s="494" t="s">
        <v>4788</v>
      </c>
      <c r="EMZ2" s="494" t="s">
        <v>4787</v>
      </c>
      <c r="ENA2" s="494" t="s">
        <v>4786</v>
      </c>
      <c r="ENB2" s="494" t="s">
        <v>4785</v>
      </c>
      <c r="ENC2" s="494" t="s">
        <v>4784</v>
      </c>
      <c r="END2" s="494" t="s">
        <v>4783</v>
      </c>
      <c r="ENE2" s="648" t="s">
        <v>4782</v>
      </c>
      <c r="ENF2" s="649"/>
      <c r="ENG2" s="494" t="s">
        <v>4791</v>
      </c>
      <c r="ENH2" s="494" t="s">
        <v>4790</v>
      </c>
      <c r="ENI2" s="494" t="s">
        <v>4789</v>
      </c>
      <c r="ENJ2" s="494" t="s">
        <v>4788</v>
      </c>
      <c r="ENK2" s="494" t="s">
        <v>4787</v>
      </c>
      <c r="ENL2" s="494" t="s">
        <v>4786</v>
      </c>
      <c r="ENM2" s="494" t="s">
        <v>4785</v>
      </c>
      <c r="ENN2" s="494" t="s">
        <v>4784</v>
      </c>
      <c r="ENO2" s="494" t="s">
        <v>4783</v>
      </c>
      <c r="ENP2" s="648" t="s">
        <v>4782</v>
      </c>
      <c r="ENQ2" s="649"/>
      <c r="ENR2" s="494" t="s">
        <v>4791</v>
      </c>
      <c r="ENS2" s="494" t="s">
        <v>4790</v>
      </c>
      <c r="ENT2" s="494" t="s">
        <v>4789</v>
      </c>
      <c r="ENU2" s="494" t="s">
        <v>4788</v>
      </c>
      <c r="ENV2" s="494" t="s">
        <v>4787</v>
      </c>
      <c r="ENW2" s="494" t="s">
        <v>4786</v>
      </c>
      <c r="ENX2" s="494" t="s">
        <v>4785</v>
      </c>
      <c r="ENY2" s="494" t="s">
        <v>4784</v>
      </c>
      <c r="ENZ2" s="494" t="s">
        <v>4783</v>
      </c>
      <c r="EOA2" s="648" t="s">
        <v>4782</v>
      </c>
      <c r="EOB2" s="649"/>
      <c r="EOC2" s="494" t="s">
        <v>4791</v>
      </c>
      <c r="EOD2" s="494" t="s">
        <v>4790</v>
      </c>
      <c r="EOE2" s="494" t="s">
        <v>4789</v>
      </c>
      <c r="EOF2" s="494" t="s">
        <v>4788</v>
      </c>
      <c r="EOG2" s="494" t="s">
        <v>4787</v>
      </c>
      <c r="EOH2" s="494" t="s">
        <v>4786</v>
      </c>
      <c r="EOI2" s="494" t="s">
        <v>4785</v>
      </c>
      <c r="EOJ2" s="494" t="s">
        <v>4784</v>
      </c>
      <c r="EOK2" s="494" t="s">
        <v>4783</v>
      </c>
      <c r="EOL2" s="648" t="s">
        <v>4782</v>
      </c>
      <c r="EOM2" s="641"/>
      <c r="EON2" s="494" t="s">
        <v>4791</v>
      </c>
      <c r="EOO2" s="494" t="s">
        <v>4790</v>
      </c>
      <c r="EOP2" s="494" t="s">
        <v>4789</v>
      </c>
      <c r="EOQ2" s="494" t="s">
        <v>4788</v>
      </c>
      <c r="EOR2" s="494" t="s">
        <v>4787</v>
      </c>
      <c r="EOS2" s="494" t="s">
        <v>4786</v>
      </c>
      <c r="EOT2" s="494" t="s">
        <v>4785</v>
      </c>
      <c r="EOU2" s="494" t="s">
        <v>4784</v>
      </c>
      <c r="EOV2" s="494" t="s">
        <v>4783</v>
      </c>
      <c r="EOW2" s="648" t="s">
        <v>4782</v>
      </c>
      <c r="EOX2" s="649"/>
      <c r="EOY2" s="494" t="s">
        <v>4791</v>
      </c>
      <c r="EOZ2" s="494" t="s">
        <v>4790</v>
      </c>
      <c r="EPA2" s="494" t="s">
        <v>4789</v>
      </c>
      <c r="EPB2" s="494" t="s">
        <v>4788</v>
      </c>
      <c r="EPC2" s="494" t="s">
        <v>4787</v>
      </c>
      <c r="EPD2" s="494" t="s">
        <v>4786</v>
      </c>
      <c r="EPE2" s="494" t="s">
        <v>4785</v>
      </c>
      <c r="EPF2" s="494" t="s">
        <v>4784</v>
      </c>
      <c r="EPG2" s="494" t="s">
        <v>4783</v>
      </c>
      <c r="EPH2" s="648" t="s">
        <v>4782</v>
      </c>
      <c r="EPI2" s="649"/>
      <c r="EPJ2" s="494" t="s">
        <v>4791</v>
      </c>
      <c r="EPK2" s="494" t="s">
        <v>4790</v>
      </c>
      <c r="EPL2" s="494" t="s">
        <v>4789</v>
      </c>
      <c r="EPM2" s="494" t="s">
        <v>4788</v>
      </c>
      <c r="EPN2" s="494" t="s">
        <v>4787</v>
      </c>
      <c r="EPO2" s="494" t="s">
        <v>4786</v>
      </c>
      <c r="EPP2" s="494" t="s">
        <v>4785</v>
      </c>
      <c r="EPQ2" s="494" t="s">
        <v>4784</v>
      </c>
      <c r="EPR2" s="494" t="s">
        <v>4783</v>
      </c>
      <c r="EPS2" s="648" t="s">
        <v>4782</v>
      </c>
      <c r="EPT2" s="648" t="s">
        <v>64</v>
      </c>
      <c r="EPU2" s="649"/>
      <c r="EPV2" s="494" t="s">
        <v>4791</v>
      </c>
      <c r="EPW2" s="494" t="s">
        <v>4790</v>
      </c>
      <c r="EPX2" s="494" t="s">
        <v>4789</v>
      </c>
      <c r="EPY2" s="494" t="s">
        <v>4788</v>
      </c>
      <c r="EPZ2" s="494" t="s">
        <v>4787</v>
      </c>
      <c r="EQA2" s="494" t="s">
        <v>4786</v>
      </c>
      <c r="EQB2" s="494" t="s">
        <v>4785</v>
      </c>
      <c r="EQC2" s="494" t="s">
        <v>4784</v>
      </c>
      <c r="EQD2" s="494" t="s">
        <v>4783</v>
      </c>
      <c r="EQE2" s="648" t="s">
        <v>4782</v>
      </c>
      <c r="EQF2" s="647"/>
      <c r="EQG2" s="494" t="s">
        <v>4791</v>
      </c>
      <c r="EQH2" s="494" t="s">
        <v>4790</v>
      </c>
      <c r="EQI2" s="494" t="s">
        <v>4789</v>
      </c>
      <c r="EQJ2" s="494" t="s">
        <v>4788</v>
      </c>
      <c r="EQK2" s="494" t="s">
        <v>4787</v>
      </c>
      <c r="EQL2" s="494" t="s">
        <v>4786</v>
      </c>
      <c r="EQM2" s="494" t="s">
        <v>4785</v>
      </c>
      <c r="EQN2" s="494" t="s">
        <v>4784</v>
      </c>
      <c r="EQO2" s="494" t="s">
        <v>4783</v>
      </c>
      <c r="EQP2" s="648" t="s">
        <v>4782</v>
      </c>
      <c r="EQQ2" s="649"/>
      <c r="EQR2" s="494" t="s">
        <v>4791</v>
      </c>
      <c r="EQS2" s="494" t="s">
        <v>4790</v>
      </c>
      <c r="EQT2" s="494" t="s">
        <v>4789</v>
      </c>
      <c r="EQU2" s="494" t="s">
        <v>4788</v>
      </c>
      <c r="EQV2" s="494" t="s">
        <v>4787</v>
      </c>
      <c r="EQW2" s="494" t="s">
        <v>4786</v>
      </c>
      <c r="EQX2" s="494" t="s">
        <v>4785</v>
      </c>
      <c r="EQY2" s="494" t="s">
        <v>4784</v>
      </c>
      <c r="EQZ2" s="494" t="s">
        <v>4783</v>
      </c>
      <c r="ERA2" s="648" t="s">
        <v>4782</v>
      </c>
      <c r="ERB2" s="649"/>
      <c r="ERC2" s="494" t="s">
        <v>4791</v>
      </c>
      <c r="ERD2" s="494" t="s">
        <v>4790</v>
      </c>
      <c r="ERE2" s="494" t="s">
        <v>4789</v>
      </c>
      <c r="ERF2" s="494" t="s">
        <v>4788</v>
      </c>
      <c r="ERG2" s="494" t="s">
        <v>4787</v>
      </c>
      <c r="ERH2" s="494" t="s">
        <v>4786</v>
      </c>
      <c r="ERI2" s="494" t="s">
        <v>4785</v>
      </c>
      <c r="ERJ2" s="494" t="s">
        <v>4784</v>
      </c>
      <c r="ERK2" s="494" t="s">
        <v>4783</v>
      </c>
      <c r="ERL2" s="648" t="s">
        <v>4782</v>
      </c>
      <c r="ERM2" s="649"/>
      <c r="ERN2" s="494" t="s">
        <v>4791</v>
      </c>
      <c r="ERO2" s="494" t="s">
        <v>4790</v>
      </c>
      <c r="ERP2" s="494" t="s">
        <v>4789</v>
      </c>
      <c r="ERQ2" s="494" t="s">
        <v>4788</v>
      </c>
      <c r="ERR2" s="494" t="s">
        <v>4787</v>
      </c>
      <c r="ERS2" s="494" t="s">
        <v>4786</v>
      </c>
      <c r="ERT2" s="494" t="s">
        <v>4785</v>
      </c>
      <c r="ERU2" s="494" t="s">
        <v>4784</v>
      </c>
      <c r="ERV2" s="494" t="s">
        <v>4783</v>
      </c>
      <c r="ERW2" s="648" t="s">
        <v>4782</v>
      </c>
      <c r="ERX2" s="649"/>
      <c r="ERY2" s="494" t="s">
        <v>4791</v>
      </c>
      <c r="ERZ2" s="494" t="s">
        <v>4790</v>
      </c>
      <c r="ESA2" s="494" t="s">
        <v>4789</v>
      </c>
      <c r="ESB2" s="494" t="s">
        <v>4788</v>
      </c>
      <c r="ESC2" s="494" t="s">
        <v>4787</v>
      </c>
      <c r="ESD2" s="494" t="s">
        <v>4786</v>
      </c>
      <c r="ESE2" s="494" t="s">
        <v>4785</v>
      </c>
      <c r="ESF2" s="494" t="s">
        <v>4784</v>
      </c>
      <c r="ESG2" s="494" t="s">
        <v>4783</v>
      </c>
      <c r="ESH2" s="648" t="s">
        <v>4782</v>
      </c>
      <c r="ESI2" s="648" t="s">
        <v>64</v>
      </c>
      <c r="ESJ2" s="649"/>
      <c r="ESK2" s="648" t="s">
        <v>64</v>
      </c>
      <c r="ESL2" s="649"/>
      <c r="ESM2" s="651" t="s">
        <v>64</v>
      </c>
      <c r="ESN2" s="649"/>
      <c r="ESO2" s="651" t="s">
        <v>64</v>
      </c>
      <c r="ESP2" s="641"/>
      <c r="ESQ2" s="651" t="s">
        <v>64</v>
      </c>
      <c r="ESR2" s="641"/>
      <c r="ESS2" s="651" t="s">
        <v>64</v>
      </c>
      <c r="EST2" s="641"/>
      <c r="ESU2" s="651" t="s">
        <v>64</v>
      </c>
      <c r="ESV2" s="649"/>
      <c r="ESW2" s="494" t="s">
        <v>4791</v>
      </c>
      <c r="ESX2" s="494" t="s">
        <v>4790</v>
      </c>
      <c r="ESY2" s="494" t="s">
        <v>4789</v>
      </c>
      <c r="ESZ2" s="494" t="s">
        <v>4788</v>
      </c>
      <c r="ETA2" s="494" t="s">
        <v>4787</v>
      </c>
      <c r="ETB2" s="494" t="s">
        <v>4786</v>
      </c>
      <c r="ETC2" s="494" t="s">
        <v>4785</v>
      </c>
      <c r="ETD2" s="494" t="s">
        <v>4784</v>
      </c>
      <c r="ETE2" s="494" t="s">
        <v>4783</v>
      </c>
      <c r="ETF2" s="648" t="s">
        <v>4782</v>
      </c>
      <c r="ETG2" s="649"/>
      <c r="ETH2" s="494" t="s">
        <v>4791</v>
      </c>
      <c r="ETI2" s="494" t="s">
        <v>4790</v>
      </c>
      <c r="ETJ2" s="494" t="s">
        <v>4789</v>
      </c>
      <c r="ETK2" s="494" t="s">
        <v>4788</v>
      </c>
      <c r="ETL2" s="494" t="s">
        <v>4787</v>
      </c>
      <c r="ETM2" s="494" t="s">
        <v>4786</v>
      </c>
      <c r="ETN2" s="494" t="s">
        <v>4785</v>
      </c>
      <c r="ETO2" s="494" t="s">
        <v>4784</v>
      </c>
      <c r="ETP2" s="494" t="s">
        <v>4783</v>
      </c>
      <c r="ETQ2" s="648" t="s">
        <v>4782</v>
      </c>
      <c r="ETR2" s="649"/>
      <c r="ETS2" s="494" t="s">
        <v>4791</v>
      </c>
      <c r="ETT2" s="494" t="s">
        <v>4790</v>
      </c>
      <c r="ETU2" s="494" t="s">
        <v>4789</v>
      </c>
      <c r="ETV2" s="494" t="s">
        <v>4788</v>
      </c>
      <c r="ETW2" s="494" t="s">
        <v>4787</v>
      </c>
      <c r="ETX2" s="494" t="s">
        <v>4786</v>
      </c>
      <c r="ETY2" s="494" t="s">
        <v>4785</v>
      </c>
      <c r="ETZ2" s="494" t="s">
        <v>4784</v>
      </c>
      <c r="EUA2" s="494" t="s">
        <v>4783</v>
      </c>
      <c r="EUB2" s="648" t="s">
        <v>4782</v>
      </c>
      <c r="EUC2" s="649"/>
      <c r="EUD2" s="494" t="s">
        <v>4791</v>
      </c>
      <c r="EUE2" s="494" t="s">
        <v>4790</v>
      </c>
      <c r="EUF2" s="494" t="s">
        <v>4789</v>
      </c>
      <c r="EUG2" s="494" t="s">
        <v>4788</v>
      </c>
      <c r="EUH2" s="494" t="s">
        <v>4787</v>
      </c>
      <c r="EUI2" s="494" t="s">
        <v>4786</v>
      </c>
      <c r="EUJ2" s="494" t="s">
        <v>4785</v>
      </c>
      <c r="EUK2" s="494" t="s">
        <v>4784</v>
      </c>
      <c r="EUL2" s="494" t="s">
        <v>4783</v>
      </c>
      <c r="EUM2" s="648" t="s">
        <v>4782</v>
      </c>
      <c r="EUN2" s="649"/>
      <c r="EUO2" s="494" t="s">
        <v>4791</v>
      </c>
      <c r="EUP2" s="494" t="s">
        <v>4790</v>
      </c>
      <c r="EUQ2" s="494" t="s">
        <v>4789</v>
      </c>
      <c r="EUR2" s="494" t="s">
        <v>4788</v>
      </c>
      <c r="EUS2" s="494" t="s">
        <v>4787</v>
      </c>
      <c r="EUT2" s="494" t="s">
        <v>4786</v>
      </c>
      <c r="EUU2" s="494" t="s">
        <v>4785</v>
      </c>
      <c r="EUV2" s="494" t="s">
        <v>4784</v>
      </c>
      <c r="EUW2" s="494" t="s">
        <v>4783</v>
      </c>
      <c r="EUX2" s="648" t="s">
        <v>4782</v>
      </c>
      <c r="EUY2" s="649"/>
      <c r="EUZ2" s="494" t="s">
        <v>4791</v>
      </c>
      <c r="EVA2" s="494" t="s">
        <v>4790</v>
      </c>
      <c r="EVB2" s="494" t="s">
        <v>4789</v>
      </c>
      <c r="EVC2" s="494" t="s">
        <v>4788</v>
      </c>
      <c r="EVD2" s="494" t="s">
        <v>4787</v>
      </c>
      <c r="EVE2" s="494" t="s">
        <v>4786</v>
      </c>
      <c r="EVF2" s="494" t="s">
        <v>4785</v>
      </c>
      <c r="EVG2" s="494" t="s">
        <v>4784</v>
      </c>
      <c r="EVH2" s="494" t="s">
        <v>4783</v>
      </c>
      <c r="EVI2" s="648" t="s">
        <v>4782</v>
      </c>
      <c r="EVJ2" s="649"/>
      <c r="EVK2" s="494" t="s">
        <v>4791</v>
      </c>
      <c r="EVL2" s="494" t="s">
        <v>4790</v>
      </c>
      <c r="EVM2" s="494" t="s">
        <v>4789</v>
      </c>
      <c r="EVN2" s="494" t="s">
        <v>4788</v>
      </c>
      <c r="EVO2" s="494" t="s">
        <v>4787</v>
      </c>
      <c r="EVP2" s="494" t="s">
        <v>4786</v>
      </c>
      <c r="EVQ2" s="494" t="s">
        <v>4785</v>
      </c>
      <c r="EVR2" s="494" t="s">
        <v>4784</v>
      </c>
      <c r="EVS2" s="494" t="s">
        <v>4783</v>
      </c>
      <c r="EVT2" s="648" t="s">
        <v>4782</v>
      </c>
      <c r="EVU2" s="649"/>
      <c r="EVV2" s="494" t="s">
        <v>4791</v>
      </c>
      <c r="EVW2" s="494" t="s">
        <v>4790</v>
      </c>
      <c r="EVX2" s="494" t="s">
        <v>4789</v>
      </c>
      <c r="EVY2" s="494" t="s">
        <v>4788</v>
      </c>
      <c r="EVZ2" s="494" t="s">
        <v>4787</v>
      </c>
      <c r="EWA2" s="494" t="s">
        <v>4786</v>
      </c>
      <c r="EWB2" s="494" t="s">
        <v>4785</v>
      </c>
      <c r="EWC2" s="494" t="s">
        <v>4784</v>
      </c>
      <c r="EWD2" s="494" t="s">
        <v>4783</v>
      </c>
      <c r="EWE2" s="648" t="s">
        <v>4782</v>
      </c>
      <c r="EWF2" s="649"/>
      <c r="EWG2" s="494" t="s">
        <v>4791</v>
      </c>
      <c r="EWH2" s="494" t="s">
        <v>4790</v>
      </c>
      <c r="EWI2" s="494" t="s">
        <v>4789</v>
      </c>
      <c r="EWJ2" s="494" t="s">
        <v>4788</v>
      </c>
      <c r="EWK2" s="494" t="s">
        <v>4787</v>
      </c>
      <c r="EWL2" s="494" t="s">
        <v>4786</v>
      </c>
      <c r="EWM2" s="494" t="s">
        <v>4785</v>
      </c>
      <c r="EWN2" s="494" t="s">
        <v>4784</v>
      </c>
      <c r="EWO2" s="494" t="s">
        <v>4783</v>
      </c>
      <c r="EWP2" s="648" t="s">
        <v>4782</v>
      </c>
      <c r="EWQ2" s="649"/>
      <c r="EWR2" s="494" t="s">
        <v>4791</v>
      </c>
      <c r="EWS2" s="494" t="s">
        <v>4790</v>
      </c>
      <c r="EWT2" s="494" t="s">
        <v>4789</v>
      </c>
      <c r="EWU2" s="494" t="s">
        <v>4788</v>
      </c>
      <c r="EWV2" s="494" t="s">
        <v>4787</v>
      </c>
      <c r="EWW2" s="494" t="s">
        <v>4786</v>
      </c>
      <c r="EWX2" s="494" t="s">
        <v>4785</v>
      </c>
      <c r="EWY2" s="494" t="s">
        <v>4784</v>
      </c>
      <c r="EWZ2" s="494" t="s">
        <v>4783</v>
      </c>
      <c r="EXA2" s="648" t="s">
        <v>4782</v>
      </c>
      <c r="EXB2" s="649"/>
      <c r="EXC2" s="494" t="s">
        <v>4791</v>
      </c>
      <c r="EXD2" s="494" t="s">
        <v>4790</v>
      </c>
      <c r="EXE2" s="494" t="s">
        <v>4789</v>
      </c>
      <c r="EXF2" s="494" t="s">
        <v>4788</v>
      </c>
      <c r="EXG2" s="494" t="s">
        <v>4787</v>
      </c>
      <c r="EXH2" s="494" t="s">
        <v>4786</v>
      </c>
      <c r="EXI2" s="494" t="s">
        <v>4785</v>
      </c>
      <c r="EXJ2" s="494" t="s">
        <v>4784</v>
      </c>
      <c r="EXK2" s="494" t="s">
        <v>4783</v>
      </c>
      <c r="EXL2" s="648" t="s">
        <v>4782</v>
      </c>
      <c r="EXM2" s="649"/>
      <c r="EXN2" s="494" t="s">
        <v>4791</v>
      </c>
      <c r="EXO2" s="494" t="s">
        <v>4790</v>
      </c>
      <c r="EXP2" s="494" t="s">
        <v>4789</v>
      </c>
      <c r="EXQ2" s="494" t="s">
        <v>4788</v>
      </c>
      <c r="EXR2" s="494" t="s">
        <v>4787</v>
      </c>
      <c r="EXS2" s="494" t="s">
        <v>4786</v>
      </c>
      <c r="EXT2" s="494" t="s">
        <v>4785</v>
      </c>
      <c r="EXU2" s="494" t="s">
        <v>4784</v>
      </c>
      <c r="EXV2" s="494" t="s">
        <v>4783</v>
      </c>
      <c r="EXW2" s="648" t="s">
        <v>4782</v>
      </c>
      <c r="EXX2" s="649"/>
      <c r="EXY2" s="494" t="s">
        <v>4791</v>
      </c>
      <c r="EXZ2" s="494" t="s">
        <v>4790</v>
      </c>
      <c r="EYA2" s="494" t="s">
        <v>4789</v>
      </c>
      <c r="EYB2" s="494" t="s">
        <v>4788</v>
      </c>
      <c r="EYC2" s="494" t="s">
        <v>4787</v>
      </c>
      <c r="EYD2" s="494" t="s">
        <v>4786</v>
      </c>
      <c r="EYE2" s="494" t="s">
        <v>4785</v>
      </c>
      <c r="EYF2" s="494" t="s">
        <v>4784</v>
      </c>
      <c r="EYG2" s="494" t="s">
        <v>4783</v>
      </c>
      <c r="EYH2" s="648" t="s">
        <v>4782</v>
      </c>
      <c r="EYI2" s="649"/>
      <c r="EYJ2" s="494" t="s">
        <v>4791</v>
      </c>
      <c r="EYK2" s="494" t="s">
        <v>4790</v>
      </c>
      <c r="EYL2" s="494" t="s">
        <v>4789</v>
      </c>
      <c r="EYM2" s="494" t="s">
        <v>4788</v>
      </c>
      <c r="EYN2" s="494" t="s">
        <v>4787</v>
      </c>
      <c r="EYO2" s="494" t="s">
        <v>4786</v>
      </c>
      <c r="EYP2" s="494" t="s">
        <v>4785</v>
      </c>
      <c r="EYQ2" s="494" t="s">
        <v>4784</v>
      </c>
      <c r="EYR2" s="494" t="s">
        <v>4783</v>
      </c>
      <c r="EYS2" s="648" t="s">
        <v>4782</v>
      </c>
      <c r="EYT2" s="649"/>
      <c r="EYU2" s="494" t="s">
        <v>4791</v>
      </c>
      <c r="EYV2" s="494" t="s">
        <v>4790</v>
      </c>
      <c r="EYW2" s="494" t="s">
        <v>4789</v>
      </c>
      <c r="EYX2" s="494" t="s">
        <v>4788</v>
      </c>
      <c r="EYY2" s="494" t="s">
        <v>4787</v>
      </c>
      <c r="EYZ2" s="494" t="s">
        <v>4786</v>
      </c>
      <c r="EZA2" s="494" t="s">
        <v>4785</v>
      </c>
      <c r="EZB2" s="494" t="s">
        <v>4784</v>
      </c>
      <c r="EZC2" s="494" t="s">
        <v>4783</v>
      </c>
      <c r="EZD2" s="648" t="s">
        <v>4782</v>
      </c>
      <c r="EZE2" s="649"/>
      <c r="EZF2" s="494" t="s">
        <v>4791</v>
      </c>
      <c r="EZG2" s="494" t="s">
        <v>4790</v>
      </c>
      <c r="EZH2" s="494" t="s">
        <v>4789</v>
      </c>
      <c r="EZI2" s="494" t="s">
        <v>4788</v>
      </c>
      <c r="EZJ2" s="494" t="s">
        <v>4787</v>
      </c>
      <c r="EZK2" s="494" t="s">
        <v>4786</v>
      </c>
      <c r="EZL2" s="494" t="s">
        <v>4785</v>
      </c>
      <c r="EZM2" s="494" t="s">
        <v>4784</v>
      </c>
      <c r="EZN2" s="494" t="s">
        <v>4783</v>
      </c>
      <c r="EZO2" s="648" t="s">
        <v>4782</v>
      </c>
      <c r="EZP2" s="649"/>
      <c r="EZQ2" s="494" t="s">
        <v>4791</v>
      </c>
      <c r="EZR2" s="494" t="s">
        <v>4790</v>
      </c>
      <c r="EZS2" s="494" t="s">
        <v>4789</v>
      </c>
      <c r="EZT2" s="494" t="s">
        <v>4788</v>
      </c>
      <c r="EZU2" s="494" t="s">
        <v>4787</v>
      </c>
      <c r="EZV2" s="494" t="s">
        <v>4786</v>
      </c>
      <c r="EZW2" s="494" t="s">
        <v>4785</v>
      </c>
      <c r="EZX2" s="494" t="s">
        <v>4784</v>
      </c>
      <c r="EZY2" s="494" t="s">
        <v>4783</v>
      </c>
      <c r="EZZ2" s="648" t="s">
        <v>4782</v>
      </c>
      <c r="FAA2" s="649"/>
      <c r="FAB2" s="494" t="s">
        <v>4791</v>
      </c>
      <c r="FAC2" s="494" t="s">
        <v>4790</v>
      </c>
      <c r="FAD2" s="494" t="s">
        <v>4789</v>
      </c>
      <c r="FAE2" s="494" t="s">
        <v>4788</v>
      </c>
      <c r="FAF2" s="494" t="s">
        <v>4787</v>
      </c>
      <c r="FAG2" s="494" t="s">
        <v>4786</v>
      </c>
      <c r="FAH2" s="494" t="s">
        <v>4785</v>
      </c>
      <c r="FAI2" s="494" t="s">
        <v>4784</v>
      </c>
      <c r="FAJ2" s="494" t="s">
        <v>4783</v>
      </c>
      <c r="FAK2" s="648" t="s">
        <v>4782</v>
      </c>
      <c r="FAL2" s="648" t="s">
        <v>64</v>
      </c>
      <c r="FAM2" s="647"/>
      <c r="FAN2" s="648" t="s">
        <v>64</v>
      </c>
      <c r="FAO2" s="649"/>
      <c r="FAP2" s="648" t="s">
        <v>64</v>
      </c>
      <c r="FAQ2" s="649"/>
      <c r="FAR2" s="648" t="s">
        <v>64</v>
      </c>
      <c r="FAS2" s="649"/>
      <c r="FAT2" s="650" t="s">
        <v>64</v>
      </c>
      <c r="FAU2" s="641"/>
      <c r="FAV2" s="494" t="s">
        <v>4791</v>
      </c>
      <c r="FAW2" s="494" t="s">
        <v>4790</v>
      </c>
      <c r="FAX2" s="494" t="s">
        <v>4789</v>
      </c>
      <c r="FAY2" s="494" t="s">
        <v>4788</v>
      </c>
      <c r="FAZ2" s="494" t="s">
        <v>4787</v>
      </c>
      <c r="FBA2" s="494" t="s">
        <v>4786</v>
      </c>
      <c r="FBB2" s="494" t="s">
        <v>4785</v>
      </c>
      <c r="FBC2" s="494" t="s">
        <v>4784</v>
      </c>
      <c r="FBD2" s="494" t="s">
        <v>4783</v>
      </c>
      <c r="FBE2" s="648" t="s">
        <v>4782</v>
      </c>
      <c r="FBF2" s="649"/>
      <c r="FBG2" s="494" t="s">
        <v>4791</v>
      </c>
      <c r="FBH2" s="494" t="s">
        <v>4790</v>
      </c>
      <c r="FBI2" s="494" t="s">
        <v>4789</v>
      </c>
      <c r="FBJ2" s="494" t="s">
        <v>4788</v>
      </c>
      <c r="FBK2" s="494" t="s">
        <v>4787</v>
      </c>
      <c r="FBL2" s="494" t="s">
        <v>4786</v>
      </c>
      <c r="FBM2" s="494" t="s">
        <v>4785</v>
      </c>
      <c r="FBN2" s="494" t="s">
        <v>4784</v>
      </c>
      <c r="FBO2" s="494" t="s">
        <v>4783</v>
      </c>
      <c r="FBP2" s="648" t="s">
        <v>4782</v>
      </c>
      <c r="FBQ2" s="649"/>
      <c r="FBR2" s="494" t="s">
        <v>4791</v>
      </c>
      <c r="FBS2" s="494" t="s">
        <v>4790</v>
      </c>
      <c r="FBT2" s="494" t="s">
        <v>4789</v>
      </c>
      <c r="FBU2" s="494" t="s">
        <v>4788</v>
      </c>
      <c r="FBV2" s="494" t="s">
        <v>4787</v>
      </c>
      <c r="FBW2" s="494" t="s">
        <v>4786</v>
      </c>
      <c r="FBX2" s="494" t="s">
        <v>4785</v>
      </c>
      <c r="FBY2" s="494" t="s">
        <v>4784</v>
      </c>
      <c r="FBZ2" s="494" t="s">
        <v>4783</v>
      </c>
      <c r="FCA2" s="648" t="s">
        <v>4782</v>
      </c>
      <c r="FCB2" s="649"/>
      <c r="FCC2" s="494" t="s">
        <v>4791</v>
      </c>
      <c r="FCD2" s="494" t="s">
        <v>4790</v>
      </c>
      <c r="FCE2" s="494" t="s">
        <v>4789</v>
      </c>
      <c r="FCF2" s="494" t="s">
        <v>4788</v>
      </c>
      <c r="FCG2" s="494" t="s">
        <v>4787</v>
      </c>
      <c r="FCH2" s="494" t="s">
        <v>4786</v>
      </c>
      <c r="FCI2" s="494" t="s">
        <v>4785</v>
      </c>
      <c r="FCJ2" s="494" t="s">
        <v>4784</v>
      </c>
      <c r="FCK2" s="494" t="s">
        <v>4783</v>
      </c>
      <c r="FCL2" s="648" t="s">
        <v>4782</v>
      </c>
      <c r="FCM2" s="649"/>
      <c r="FCN2" s="494" t="s">
        <v>4791</v>
      </c>
      <c r="FCO2" s="494" t="s">
        <v>4790</v>
      </c>
      <c r="FCP2" s="494" t="s">
        <v>4789</v>
      </c>
      <c r="FCQ2" s="494" t="s">
        <v>4788</v>
      </c>
      <c r="FCR2" s="494" t="s">
        <v>4787</v>
      </c>
      <c r="FCS2" s="494" t="s">
        <v>4786</v>
      </c>
      <c r="FCT2" s="494" t="s">
        <v>4785</v>
      </c>
      <c r="FCU2" s="494" t="s">
        <v>4784</v>
      </c>
      <c r="FCV2" s="494" t="s">
        <v>4783</v>
      </c>
      <c r="FCW2" s="648" t="s">
        <v>4782</v>
      </c>
      <c r="FCX2" s="649"/>
      <c r="FCY2" s="494" t="s">
        <v>4791</v>
      </c>
      <c r="FCZ2" s="494" t="s">
        <v>4790</v>
      </c>
      <c r="FDA2" s="494" t="s">
        <v>4789</v>
      </c>
      <c r="FDB2" s="494" t="s">
        <v>4788</v>
      </c>
      <c r="FDC2" s="494" t="s">
        <v>4787</v>
      </c>
      <c r="FDD2" s="494" t="s">
        <v>4786</v>
      </c>
      <c r="FDE2" s="494" t="s">
        <v>4785</v>
      </c>
      <c r="FDF2" s="494" t="s">
        <v>4784</v>
      </c>
      <c r="FDG2" s="494" t="s">
        <v>4783</v>
      </c>
      <c r="FDH2" s="648" t="s">
        <v>4782</v>
      </c>
      <c r="FDI2" s="649"/>
      <c r="FDJ2" s="494" t="s">
        <v>4791</v>
      </c>
      <c r="FDK2" s="494" t="s">
        <v>4790</v>
      </c>
      <c r="FDL2" s="494" t="s">
        <v>4789</v>
      </c>
      <c r="FDM2" s="494" t="s">
        <v>4788</v>
      </c>
      <c r="FDN2" s="494" t="s">
        <v>4787</v>
      </c>
      <c r="FDO2" s="494" t="s">
        <v>4786</v>
      </c>
      <c r="FDP2" s="494" t="s">
        <v>4785</v>
      </c>
      <c r="FDQ2" s="494" t="s">
        <v>4784</v>
      </c>
      <c r="FDR2" s="494" t="s">
        <v>4783</v>
      </c>
      <c r="FDS2" s="648" t="s">
        <v>4782</v>
      </c>
      <c r="FDT2" s="649"/>
      <c r="FDU2" s="494" t="s">
        <v>4791</v>
      </c>
      <c r="FDV2" s="494" t="s">
        <v>4790</v>
      </c>
      <c r="FDW2" s="494" t="s">
        <v>4789</v>
      </c>
      <c r="FDX2" s="494" t="s">
        <v>4788</v>
      </c>
      <c r="FDY2" s="494" t="s">
        <v>4787</v>
      </c>
      <c r="FDZ2" s="494" t="s">
        <v>4786</v>
      </c>
      <c r="FEA2" s="494" t="s">
        <v>4785</v>
      </c>
      <c r="FEB2" s="494" t="s">
        <v>4784</v>
      </c>
      <c r="FEC2" s="494" t="s">
        <v>4783</v>
      </c>
      <c r="FED2" s="648" t="s">
        <v>4782</v>
      </c>
      <c r="FEE2" s="649"/>
      <c r="FEF2" s="494" t="s">
        <v>4791</v>
      </c>
      <c r="FEG2" s="494" t="s">
        <v>4790</v>
      </c>
      <c r="FEH2" s="494" t="s">
        <v>4789</v>
      </c>
      <c r="FEI2" s="494" t="s">
        <v>4788</v>
      </c>
      <c r="FEJ2" s="494" t="s">
        <v>4787</v>
      </c>
      <c r="FEK2" s="494" t="s">
        <v>4786</v>
      </c>
      <c r="FEL2" s="494" t="s">
        <v>4785</v>
      </c>
      <c r="FEM2" s="494" t="s">
        <v>4784</v>
      </c>
      <c r="FEN2" s="494" t="s">
        <v>4783</v>
      </c>
      <c r="FEO2" s="648" t="s">
        <v>4782</v>
      </c>
      <c r="FEP2" s="649"/>
      <c r="FEQ2" s="494" t="s">
        <v>4791</v>
      </c>
      <c r="FER2" s="494" t="s">
        <v>4790</v>
      </c>
      <c r="FES2" s="494" t="s">
        <v>4789</v>
      </c>
      <c r="FET2" s="494" t="s">
        <v>4788</v>
      </c>
      <c r="FEU2" s="494" t="s">
        <v>4787</v>
      </c>
      <c r="FEV2" s="494" t="s">
        <v>4786</v>
      </c>
      <c r="FEW2" s="494" t="s">
        <v>4785</v>
      </c>
      <c r="FEX2" s="494" t="s">
        <v>4784</v>
      </c>
      <c r="FEY2" s="494" t="s">
        <v>4783</v>
      </c>
      <c r="FEZ2" s="648" t="s">
        <v>4782</v>
      </c>
      <c r="FFA2" s="649"/>
      <c r="FFB2" s="494" t="s">
        <v>4791</v>
      </c>
      <c r="FFC2" s="494" t="s">
        <v>4790</v>
      </c>
      <c r="FFD2" s="494" t="s">
        <v>4789</v>
      </c>
      <c r="FFE2" s="494" t="s">
        <v>4788</v>
      </c>
      <c r="FFF2" s="494" t="s">
        <v>4787</v>
      </c>
      <c r="FFG2" s="494" t="s">
        <v>4786</v>
      </c>
      <c r="FFH2" s="494" t="s">
        <v>4785</v>
      </c>
      <c r="FFI2" s="494" t="s">
        <v>4784</v>
      </c>
      <c r="FFJ2" s="494" t="s">
        <v>4783</v>
      </c>
      <c r="FFK2" s="648" t="s">
        <v>4782</v>
      </c>
      <c r="FFL2" s="649"/>
      <c r="FFM2" s="494" t="s">
        <v>4791</v>
      </c>
      <c r="FFN2" s="494" t="s">
        <v>4790</v>
      </c>
      <c r="FFO2" s="494" t="s">
        <v>4789</v>
      </c>
      <c r="FFP2" s="494" t="s">
        <v>4788</v>
      </c>
      <c r="FFQ2" s="494" t="s">
        <v>4787</v>
      </c>
      <c r="FFR2" s="494" t="s">
        <v>4786</v>
      </c>
      <c r="FFS2" s="494" t="s">
        <v>4785</v>
      </c>
      <c r="FFT2" s="494" t="s">
        <v>4784</v>
      </c>
      <c r="FFU2" s="494" t="s">
        <v>4783</v>
      </c>
      <c r="FFV2" s="648" t="s">
        <v>4782</v>
      </c>
      <c r="FFW2" s="648" t="s">
        <v>64</v>
      </c>
      <c r="FFX2" s="647"/>
    </row>
    <row r="3" spans="1:4236" s="494" customFormat="1" ht="15.75" customHeight="1" thickBot="1" x14ac:dyDescent="0.3">
      <c r="A3" s="646"/>
      <c r="B3" s="645"/>
      <c r="C3" s="645"/>
      <c r="D3" s="645"/>
      <c r="E3" s="645"/>
      <c r="F3" s="645"/>
      <c r="G3" s="645"/>
      <c r="H3" s="645"/>
      <c r="I3" s="645"/>
      <c r="J3" s="645"/>
      <c r="K3" s="645"/>
      <c r="L3" s="645"/>
      <c r="M3" s="645"/>
      <c r="N3" s="645"/>
      <c r="O3" s="645"/>
      <c r="P3" s="644"/>
      <c r="Q3" s="494">
        <v>100206</v>
      </c>
      <c r="R3" s="494">
        <v>100206</v>
      </c>
      <c r="S3" s="494">
        <v>100206</v>
      </c>
      <c r="T3" s="494">
        <v>100206</v>
      </c>
      <c r="U3" s="494">
        <v>100206</v>
      </c>
      <c r="V3" s="494">
        <v>100206</v>
      </c>
      <c r="W3" s="494">
        <v>100206</v>
      </c>
      <c r="X3" s="494">
        <v>100206</v>
      </c>
      <c r="Y3" s="494">
        <v>100206</v>
      </c>
      <c r="Z3" s="494">
        <v>100206</v>
      </c>
      <c r="AA3" s="644"/>
      <c r="AB3" s="494">
        <v>110151</v>
      </c>
      <c r="AC3" s="494">
        <v>110151</v>
      </c>
      <c r="AD3" s="494">
        <v>110151</v>
      </c>
      <c r="AE3" s="494">
        <v>110151</v>
      </c>
      <c r="AF3" s="494">
        <v>110151</v>
      </c>
      <c r="AG3" s="494">
        <v>110151</v>
      </c>
      <c r="AH3" s="494">
        <v>110151</v>
      </c>
      <c r="AI3" s="494">
        <v>110151</v>
      </c>
      <c r="AJ3" s="494">
        <v>110151</v>
      </c>
      <c r="AK3" s="494">
        <v>110151</v>
      </c>
      <c r="AL3" s="641"/>
      <c r="AM3" s="494">
        <v>100212</v>
      </c>
      <c r="AN3" s="494">
        <v>100212</v>
      </c>
      <c r="AO3" s="494">
        <v>100212</v>
      </c>
      <c r="AP3" s="494">
        <v>100212</v>
      </c>
      <c r="AQ3" s="494">
        <v>100212</v>
      </c>
      <c r="AR3" s="494">
        <v>100212</v>
      </c>
      <c r="AS3" s="494">
        <v>100212</v>
      </c>
      <c r="AT3" s="494">
        <v>100212</v>
      </c>
      <c r="AU3" s="494">
        <v>100212</v>
      </c>
      <c r="AV3" s="494">
        <v>100212</v>
      </c>
      <c r="AW3" s="641"/>
      <c r="AX3" s="494">
        <v>100216</v>
      </c>
      <c r="AY3" s="494">
        <v>100216</v>
      </c>
      <c r="AZ3" s="494">
        <v>100216</v>
      </c>
      <c r="BA3" s="494">
        <v>100216</v>
      </c>
      <c r="BB3" s="494">
        <v>100216</v>
      </c>
      <c r="BC3" s="494">
        <v>100216</v>
      </c>
      <c r="BD3" s="494">
        <v>100216</v>
      </c>
      <c r="BE3" s="494">
        <v>100216</v>
      </c>
      <c r="BF3" s="494">
        <v>100216</v>
      </c>
      <c r="BG3" s="494">
        <v>100216</v>
      </c>
      <c r="BH3" s="641"/>
      <c r="BI3" s="494">
        <v>100220</v>
      </c>
      <c r="BJ3" s="494">
        <v>100220</v>
      </c>
      <c r="BK3" s="494">
        <v>100220</v>
      </c>
      <c r="BL3" s="494">
        <v>100220</v>
      </c>
      <c r="BM3" s="494">
        <v>100220</v>
      </c>
      <c r="BN3" s="494">
        <v>100220</v>
      </c>
      <c r="BO3" s="494">
        <v>100220</v>
      </c>
      <c r="BP3" s="494">
        <v>100220</v>
      </c>
      <c r="BQ3" s="494">
        <v>100220</v>
      </c>
      <c r="BR3" s="494">
        <v>100220</v>
      </c>
      <c r="BS3" s="641"/>
      <c r="BT3" s="494">
        <v>100224</v>
      </c>
      <c r="BU3" s="494">
        <v>100224</v>
      </c>
      <c r="BV3" s="494">
        <v>100224</v>
      </c>
      <c r="BW3" s="494">
        <v>100224</v>
      </c>
      <c r="BX3" s="494">
        <v>100224</v>
      </c>
      <c r="BY3" s="494">
        <v>100224</v>
      </c>
      <c r="BZ3" s="494">
        <v>100224</v>
      </c>
      <c r="CA3" s="494">
        <v>100224</v>
      </c>
      <c r="CB3" s="494">
        <v>100224</v>
      </c>
      <c r="CC3" s="494">
        <v>100224</v>
      </c>
      <c r="CD3" s="641"/>
      <c r="CE3" s="494">
        <v>100241</v>
      </c>
      <c r="CF3" s="494">
        <v>100241</v>
      </c>
      <c r="CG3" s="494">
        <v>100241</v>
      </c>
      <c r="CH3" s="494">
        <v>100241</v>
      </c>
      <c r="CI3" s="494">
        <v>100241</v>
      </c>
      <c r="CJ3" s="494">
        <v>100241</v>
      </c>
      <c r="CK3" s="494">
        <v>100241</v>
      </c>
      <c r="CL3" s="494">
        <v>100241</v>
      </c>
      <c r="CM3" s="494">
        <v>100241</v>
      </c>
      <c r="CN3" s="494">
        <v>100241</v>
      </c>
      <c r="CO3" s="641"/>
      <c r="CP3" s="494">
        <v>100623</v>
      </c>
      <c r="CQ3" s="494">
        <v>100623</v>
      </c>
      <c r="CR3" s="494">
        <v>100623</v>
      </c>
      <c r="CS3" s="494">
        <v>100623</v>
      </c>
      <c r="CT3" s="494">
        <v>100623</v>
      </c>
      <c r="CU3" s="494">
        <v>100623</v>
      </c>
      <c r="CV3" s="494">
        <v>100623</v>
      </c>
      <c r="CW3" s="494">
        <v>100623</v>
      </c>
      <c r="CX3" s="494">
        <v>100623</v>
      </c>
      <c r="CY3" s="494">
        <v>100623</v>
      </c>
      <c r="CZ3" s="641"/>
      <c r="DA3" s="494">
        <v>100256</v>
      </c>
      <c r="DB3" s="494">
        <v>100256</v>
      </c>
      <c r="DC3" s="494">
        <v>100256</v>
      </c>
      <c r="DD3" s="494">
        <v>100256</v>
      </c>
      <c r="DE3" s="494">
        <v>100256</v>
      </c>
      <c r="DF3" s="494">
        <v>100256</v>
      </c>
      <c r="DG3" s="494">
        <v>100256</v>
      </c>
      <c r="DH3" s="494">
        <v>100256</v>
      </c>
      <c r="DI3" s="494">
        <v>100256</v>
      </c>
      <c r="DJ3" s="494">
        <v>100256</v>
      </c>
      <c r="DK3" s="641"/>
      <c r="DL3" s="494">
        <v>100293</v>
      </c>
      <c r="DM3" s="494">
        <v>100293</v>
      </c>
      <c r="DN3" s="494">
        <v>100293</v>
      </c>
      <c r="DO3" s="494">
        <v>100293</v>
      </c>
      <c r="DP3" s="494">
        <v>100293</v>
      </c>
      <c r="DQ3" s="494">
        <v>100293</v>
      </c>
      <c r="DR3" s="494">
        <v>100293</v>
      </c>
      <c r="DS3" s="494">
        <v>100293</v>
      </c>
      <c r="DT3" s="494">
        <v>100293</v>
      </c>
      <c r="DU3" s="494">
        <v>100293</v>
      </c>
      <c r="DV3" s="641"/>
      <c r="DW3" s="494">
        <v>110361</v>
      </c>
      <c r="DX3" s="494">
        <v>110361</v>
      </c>
      <c r="DY3" s="494">
        <v>110361</v>
      </c>
      <c r="DZ3" s="494">
        <v>110361</v>
      </c>
      <c r="EA3" s="494">
        <v>110361</v>
      </c>
      <c r="EB3" s="494">
        <v>110361</v>
      </c>
      <c r="EC3" s="494">
        <v>110361</v>
      </c>
      <c r="ED3" s="494">
        <v>110361</v>
      </c>
      <c r="EE3" s="494">
        <v>110361</v>
      </c>
      <c r="EF3" s="494">
        <v>110361</v>
      </c>
      <c r="EG3" s="641"/>
      <c r="EH3" s="494">
        <v>110541</v>
      </c>
      <c r="EI3" s="494">
        <v>110541</v>
      </c>
      <c r="EJ3" s="494">
        <v>110541</v>
      </c>
      <c r="EK3" s="494">
        <v>110541</v>
      </c>
      <c r="EL3" s="494">
        <v>110541</v>
      </c>
      <c r="EM3" s="494">
        <v>110541</v>
      </c>
      <c r="EN3" s="494">
        <v>110541</v>
      </c>
      <c r="EO3" s="494">
        <v>110541</v>
      </c>
      <c r="EP3" s="494">
        <v>110541</v>
      </c>
      <c r="EQ3" s="494">
        <v>110541</v>
      </c>
      <c r="ER3" s="641"/>
      <c r="ES3" s="494">
        <v>110723</v>
      </c>
      <c r="ET3" s="494">
        <v>110723</v>
      </c>
      <c r="EU3" s="494">
        <v>110723</v>
      </c>
      <c r="EV3" s="494">
        <v>110723</v>
      </c>
      <c r="EW3" s="494">
        <v>110723</v>
      </c>
      <c r="EX3" s="494">
        <v>110723</v>
      </c>
      <c r="EY3" s="494">
        <v>110723</v>
      </c>
      <c r="EZ3" s="494">
        <v>110723</v>
      </c>
      <c r="FA3" s="494">
        <v>110723</v>
      </c>
      <c r="FB3" s="494">
        <v>110723</v>
      </c>
      <c r="FC3" s="641"/>
      <c r="FD3" s="494">
        <v>110859</v>
      </c>
      <c r="FE3" s="494">
        <v>110859</v>
      </c>
      <c r="FF3" s="494">
        <v>110859</v>
      </c>
      <c r="FG3" s="494">
        <v>110859</v>
      </c>
      <c r="FH3" s="494">
        <v>110859</v>
      </c>
      <c r="FI3" s="494">
        <v>110859</v>
      </c>
      <c r="FJ3" s="494">
        <v>110859</v>
      </c>
      <c r="FK3" s="494">
        <v>110859</v>
      </c>
      <c r="FL3" s="494">
        <v>110859</v>
      </c>
      <c r="FM3" s="494">
        <v>110859</v>
      </c>
      <c r="FN3" s="641"/>
      <c r="FO3" s="494">
        <v>110860</v>
      </c>
      <c r="FP3" s="494">
        <v>110860</v>
      </c>
      <c r="FQ3" s="494">
        <v>110860</v>
      </c>
      <c r="FR3" s="494">
        <v>110860</v>
      </c>
      <c r="FS3" s="494">
        <v>110860</v>
      </c>
      <c r="FT3" s="494">
        <v>110860</v>
      </c>
      <c r="FU3" s="494">
        <v>110860</v>
      </c>
      <c r="FV3" s="494">
        <v>110860</v>
      </c>
      <c r="FW3" s="494">
        <v>110860</v>
      </c>
      <c r="FX3" s="494">
        <v>110860</v>
      </c>
      <c r="FY3" s="641"/>
      <c r="FZ3" s="494">
        <v>111643</v>
      </c>
      <c r="GA3" s="494">
        <v>111643</v>
      </c>
      <c r="GB3" s="494">
        <v>111643</v>
      </c>
      <c r="GC3" s="494">
        <v>111643</v>
      </c>
      <c r="GD3" s="494">
        <v>111643</v>
      </c>
      <c r="GE3" s="494">
        <v>111643</v>
      </c>
      <c r="GF3" s="494">
        <v>111643</v>
      </c>
      <c r="GG3" s="494">
        <v>111643</v>
      </c>
      <c r="GH3" s="494">
        <v>111643</v>
      </c>
      <c r="GI3" s="494">
        <v>111643</v>
      </c>
      <c r="GJ3" s="641"/>
      <c r="GK3" s="494">
        <v>100134</v>
      </c>
      <c r="GL3" s="494">
        <v>100134</v>
      </c>
      <c r="GM3" s="494">
        <v>100134</v>
      </c>
      <c r="GN3" s="494">
        <v>100134</v>
      </c>
      <c r="GO3" s="494">
        <v>100134</v>
      </c>
      <c r="GP3" s="494">
        <v>100134</v>
      </c>
      <c r="GQ3" s="494">
        <v>100134</v>
      </c>
      <c r="GR3" s="494">
        <v>100134</v>
      </c>
      <c r="GS3" s="494">
        <v>100134</v>
      </c>
      <c r="GT3" s="494">
        <v>100134</v>
      </c>
      <c r="GU3" s="641"/>
      <c r="GV3" s="494">
        <v>100158</v>
      </c>
      <c r="GW3" s="494">
        <v>100158</v>
      </c>
      <c r="GX3" s="494">
        <v>100158</v>
      </c>
      <c r="GY3" s="494">
        <v>100158</v>
      </c>
      <c r="GZ3" s="494">
        <v>100158</v>
      </c>
      <c r="HA3" s="494">
        <v>100158</v>
      </c>
      <c r="HB3" s="494">
        <v>100158</v>
      </c>
      <c r="HC3" s="494">
        <v>100158</v>
      </c>
      <c r="HD3" s="494">
        <v>100158</v>
      </c>
      <c r="HE3" s="494">
        <v>100158</v>
      </c>
      <c r="HF3" s="641"/>
      <c r="HG3" s="494">
        <v>110711</v>
      </c>
      <c r="HH3" s="494">
        <v>110711</v>
      </c>
      <c r="HI3" s="494">
        <v>110711</v>
      </c>
      <c r="HJ3" s="494">
        <v>110711</v>
      </c>
      <c r="HK3" s="494">
        <v>110711</v>
      </c>
      <c r="HL3" s="494">
        <v>110711</v>
      </c>
      <c r="HM3" s="494">
        <v>110711</v>
      </c>
      <c r="HN3" s="494">
        <v>110711</v>
      </c>
      <c r="HO3" s="494">
        <v>110711</v>
      </c>
      <c r="HP3" s="494">
        <v>110711</v>
      </c>
      <c r="HQ3" s="641"/>
      <c r="HR3" s="494">
        <v>100173</v>
      </c>
      <c r="HS3" s="494">
        <v>100173</v>
      </c>
      <c r="HT3" s="494">
        <v>100173</v>
      </c>
      <c r="HU3" s="494">
        <v>100173</v>
      </c>
      <c r="HV3" s="494">
        <v>100173</v>
      </c>
      <c r="HW3" s="494">
        <v>100173</v>
      </c>
      <c r="HX3" s="494">
        <v>100173</v>
      </c>
      <c r="HY3" s="494">
        <v>100173</v>
      </c>
      <c r="HZ3" s="494">
        <v>100173</v>
      </c>
      <c r="IA3" s="494">
        <v>100173</v>
      </c>
      <c r="IB3" s="641"/>
      <c r="IC3" s="494">
        <v>100187</v>
      </c>
      <c r="ID3" s="494">
        <v>100187</v>
      </c>
      <c r="IE3" s="494">
        <v>100187</v>
      </c>
      <c r="IF3" s="494">
        <v>100187</v>
      </c>
      <c r="IG3" s="494">
        <v>100187</v>
      </c>
      <c r="IH3" s="494">
        <v>100187</v>
      </c>
      <c r="II3" s="494">
        <v>100187</v>
      </c>
      <c r="IJ3" s="494">
        <v>100187</v>
      </c>
      <c r="IK3" s="494">
        <v>100187</v>
      </c>
      <c r="IL3" s="494">
        <v>100187</v>
      </c>
      <c r="IM3" s="641"/>
      <c r="IN3" s="494">
        <v>110730</v>
      </c>
      <c r="IO3" s="494">
        <v>110730</v>
      </c>
      <c r="IP3" s="494">
        <v>110730</v>
      </c>
      <c r="IQ3" s="494">
        <v>110730</v>
      </c>
      <c r="IR3" s="494">
        <v>110730</v>
      </c>
      <c r="IS3" s="494">
        <v>110730</v>
      </c>
      <c r="IT3" s="494">
        <v>110730</v>
      </c>
      <c r="IU3" s="494">
        <v>110730</v>
      </c>
      <c r="IV3" s="494">
        <v>110730</v>
      </c>
      <c r="IW3" s="494">
        <v>110730</v>
      </c>
      <c r="IX3" s="641"/>
      <c r="IY3" s="494">
        <v>100101</v>
      </c>
      <c r="IZ3" s="494">
        <v>100101</v>
      </c>
      <c r="JA3" s="494">
        <v>100101</v>
      </c>
      <c r="JB3" s="494">
        <v>100101</v>
      </c>
      <c r="JC3" s="494">
        <v>100101</v>
      </c>
      <c r="JD3" s="494">
        <v>100101</v>
      </c>
      <c r="JE3" s="494">
        <v>100101</v>
      </c>
      <c r="JF3" s="494">
        <v>100101</v>
      </c>
      <c r="JG3" s="494">
        <v>100101</v>
      </c>
      <c r="JH3" s="494">
        <v>100101</v>
      </c>
      <c r="JI3" s="641"/>
      <c r="JJ3" s="494">
        <v>100117</v>
      </c>
      <c r="JK3" s="494">
        <v>100117</v>
      </c>
      <c r="JL3" s="494">
        <v>100117</v>
      </c>
      <c r="JM3" s="494">
        <v>100117</v>
      </c>
      <c r="JN3" s="494">
        <v>100117</v>
      </c>
      <c r="JO3" s="494">
        <v>100117</v>
      </c>
      <c r="JP3" s="494">
        <v>100117</v>
      </c>
      <c r="JQ3" s="494">
        <v>100117</v>
      </c>
      <c r="JR3" s="494">
        <v>100117</v>
      </c>
      <c r="JS3" s="494">
        <v>100117</v>
      </c>
      <c r="JT3" s="641"/>
      <c r="JU3" s="494">
        <v>100125</v>
      </c>
      <c r="JV3" s="494">
        <v>100125</v>
      </c>
      <c r="JW3" s="494">
        <v>100125</v>
      </c>
      <c r="JX3" s="494">
        <v>100125</v>
      </c>
      <c r="JY3" s="494">
        <v>100125</v>
      </c>
      <c r="JZ3" s="494">
        <v>100125</v>
      </c>
      <c r="KA3" s="494">
        <v>100125</v>
      </c>
      <c r="KB3" s="494">
        <v>100125</v>
      </c>
      <c r="KC3" s="494">
        <v>100125</v>
      </c>
      <c r="KD3" s="494">
        <v>100125</v>
      </c>
      <c r="KE3" s="641"/>
      <c r="KF3" s="494">
        <v>110554</v>
      </c>
      <c r="KG3" s="494">
        <v>110554</v>
      </c>
      <c r="KH3" s="494">
        <v>110554</v>
      </c>
      <c r="KI3" s="494">
        <v>110554</v>
      </c>
      <c r="KJ3" s="494">
        <v>110554</v>
      </c>
      <c r="KK3" s="494">
        <v>110554</v>
      </c>
      <c r="KL3" s="494">
        <v>110554</v>
      </c>
      <c r="KM3" s="494">
        <v>110554</v>
      </c>
      <c r="KN3" s="494">
        <v>110554</v>
      </c>
      <c r="KO3" s="494">
        <v>110554</v>
      </c>
      <c r="KP3" s="641"/>
      <c r="KQ3" s="494">
        <v>110910</v>
      </c>
      <c r="KR3" s="494">
        <v>110910</v>
      </c>
      <c r="KS3" s="494">
        <v>110910</v>
      </c>
      <c r="KT3" s="494">
        <v>110910</v>
      </c>
      <c r="KU3" s="494">
        <v>110910</v>
      </c>
      <c r="KV3" s="494">
        <v>110910</v>
      </c>
      <c r="KW3" s="494">
        <v>110910</v>
      </c>
      <c r="KX3" s="494">
        <v>110910</v>
      </c>
      <c r="KY3" s="494">
        <v>110910</v>
      </c>
      <c r="KZ3" s="494">
        <v>110910</v>
      </c>
      <c r="LA3" s="641"/>
      <c r="LB3" s="494">
        <v>110921</v>
      </c>
      <c r="LC3" s="494">
        <v>110921</v>
      </c>
      <c r="LD3" s="494">
        <v>110921</v>
      </c>
      <c r="LE3" s="494">
        <v>110921</v>
      </c>
      <c r="LF3" s="494">
        <v>110921</v>
      </c>
      <c r="LG3" s="494">
        <v>110921</v>
      </c>
      <c r="LH3" s="494">
        <v>110921</v>
      </c>
      <c r="LI3" s="494">
        <v>110921</v>
      </c>
      <c r="LJ3" s="494">
        <v>110921</v>
      </c>
      <c r="LK3" s="494">
        <v>110921</v>
      </c>
      <c r="LL3" s="641"/>
      <c r="LM3" s="494">
        <v>100012</v>
      </c>
      <c r="LN3" s="494">
        <v>100012</v>
      </c>
      <c r="LO3" s="494">
        <v>100012</v>
      </c>
      <c r="LP3" s="494">
        <v>100012</v>
      </c>
      <c r="LQ3" s="494">
        <v>100012</v>
      </c>
      <c r="LR3" s="494">
        <v>100012</v>
      </c>
      <c r="LS3" s="494">
        <v>100012</v>
      </c>
      <c r="LT3" s="494">
        <v>100012</v>
      </c>
      <c r="LU3" s="494">
        <v>100012</v>
      </c>
      <c r="LV3" s="494">
        <v>100012</v>
      </c>
      <c r="LW3" s="641"/>
      <c r="LX3" s="494">
        <v>100018</v>
      </c>
      <c r="LY3" s="494">
        <v>100018</v>
      </c>
      <c r="LZ3" s="494">
        <v>100018</v>
      </c>
      <c r="MA3" s="494">
        <v>100018</v>
      </c>
      <c r="MB3" s="494">
        <v>100018</v>
      </c>
      <c r="MC3" s="494">
        <v>100018</v>
      </c>
      <c r="MD3" s="494">
        <v>100018</v>
      </c>
      <c r="ME3" s="494">
        <v>100018</v>
      </c>
      <c r="MF3" s="494">
        <v>100018</v>
      </c>
      <c r="MG3" s="494">
        <v>100018</v>
      </c>
      <c r="MH3" s="641"/>
      <c r="MI3" s="494">
        <v>100021</v>
      </c>
      <c r="MJ3" s="494">
        <v>100021</v>
      </c>
      <c r="MK3" s="494">
        <v>100021</v>
      </c>
      <c r="ML3" s="494">
        <v>100021</v>
      </c>
      <c r="MM3" s="494">
        <v>100021</v>
      </c>
      <c r="MN3" s="494">
        <v>100021</v>
      </c>
      <c r="MO3" s="494">
        <v>100021</v>
      </c>
      <c r="MP3" s="494">
        <v>100021</v>
      </c>
      <c r="MQ3" s="494">
        <v>100021</v>
      </c>
      <c r="MR3" s="494">
        <v>100021</v>
      </c>
      <c r="MS3" s="641"/>
      <c r="MT3" s="494">
        <v>100036</v>
      </c>
      <c r="MU3" s="494">
        <v>100036</v>
      </c>
      <c r="MV3" s="494">
        <v>100036</v>
      </c>
      <c r="MW3" s="494">
        <v>100036</v>
      </c>
      <c r="MX3" s="494">
        <v>100036</v>
      </c>
      <c r="MY3" s="494">
        <v>100036</v>
      </c>
      <c r="MZ3" s="494">
        <v>100036</v>
      </c>
      <c r="NA3" s="494">
        <v>100036</v>
      </c>
      <c r="NB3" s="494">
        <v>100036</v>
      </c>
      <c r="NC3" s="494">
        <v>100036</v>
      </c>
      <c r="ND3" s="641"/>
      <c r="NE3" s="494">
        <v>110396</v>
      </c>
      <c r="NF3" s="494">
        <v>110396</v>
      </c>
      <c r="NG3" s="494">
        <v>110396</v>
      </c>
      <c r="NH3" s="494">
        <v>110396</v>
      </c>
      <c r="NI3" s="494">
        <v>110396</v>
      </c>
      <c r="NJ3" s="494">
        <v>110396</v>
      </c>
      <c r="NK3" s="494">
        <v>110396</v>
      </c>
      <c r="NL3" s="494">
        <v>110396</v>
      </c>
      <c r="NM3" s="494">
        <v>110396</v>
      </c>
      <c r="NN3" s="494">
        <v>110396</v>
      </c>
      <c r="NP3" s="494">
        <v>100400</v>
      </c>
      <c r="NQ3" s="494">
        <v>100400</v>
      </c>
      <c r="NR3" s="494">
        <v>100400</v>
      </c>
      <c r="NS3" s="494">
        <v>100400</v>
      </c>
      <c r="NT3" s="494">
        <v>100400</v>
      </c>
      <c r="NU3" s="494">
        <v>100400</v>
      </c>
      <c r="NV3" s="494">
        <v>100400</v>
      </c>
      <c r="NW3" s="494">
        <v>100400</v>
      </c>
      <c r="NX3" s="494">
        <v>100400</v>
      </c>
      <c r="NY3" s="494">
        <v>100400</v>
      </c>
      <c r="OA3" s="494">
        <v>100425</v>
      </c>
      <c r="OB3" s="494">
        <v>100425</v>
      </c>
      <c r="OC3" s="494">
        <v>100425</v>
      </c>
      <c r="OD3" s="494">
        <v>100425</v>
      </c>
      <c r="OE3" s="494">
        <v>100425</v>
      </c>
      <c r="OF3" s="494">
        <v>100425</v>
      </c>
      <c r="OG3" s="494">
        <v>100425</v>
      </c>
      <c r="OH3" s="494">
        <v>100425</v>
      </c>
      <c r="OI3" s="494">
        <v>100425</v>
      </c>
      <c r="OJ3" s="494">
        <v>100425</v>
      </c>
      <c r="OL3" s="494">
        <v>100465</v>
      </c>
      <c r="OM3" s="494">
        <v>100465</v>
      </c>
      <c r="ON3" s="494">
        <v>100465</v>
      </c>
      <c r="OO3" s="494">
        <v>100465</v>
      </c>
      <c r="OP3" s="494">
        <v>100465</v>
      </c>
      <c r="OQ3" s="494">
        <v>100465</v>
      </c>
      <c r="OR3" s="494">
        <v>100465</v>
      </c>
      <c r="OS3" s="494">
        <v>100465</v>
      </c>
      <c r="OT3" s="494">
        <v>100465</v>
      </c>
      <c r="OU3" s="494">
        <v>100465</v>
      </c>
      <c r="OW3" s="494">
        <v>100494</v>
      </c>
      <c r="OX3" s="494">
        <v>100494</v>
      </c>
      <c r="OY3" s="494">
        <v>100494</v>
      </c>
      <c r="OZ3" s="494">
        <v>100494</v>
      </c>
      <c r="PA3" s="494">
        <v>100494</v>
      </c>
      <c r="PB3" s="494">
        <v>100494</v>
      </c>
      <c r="PC3" s="494">
        <v>100494</v>
      </c>
      <c r="PD3" s="494">
        <v>100494</v>
      </c>
      <c r="PE3" s="494">
        <v>100494</v>
      </c>
      <c r="PF3" s="494">
        <v>100494</v>
      </c>
      <c r="PH3" s="494">
        <v>100500</v>
      </c>
      <c r="PI3" s="494">
        <v>100500</v>
      </c>
      <c r="PJ3" s="494">
        <v>100500</v>
      </c>
      <c r="PK3" s="494">
        <v>100500</v>
      </c>
      <c r="PL3" s="494">
        <v>100500</v>
      </c>
      <c r="PM3" s="494">
        <v>100500</v>
      </c>
      <c r="PN3" s="494">
        <v>100500</v>
      </c>
      <c r="PO3" s="494">
        <v>100500</v>
      </c>
      <c r="PP3" s="494">
        <v>100500</v>
      </c>
      <c r="PQ3" s="494">
        <v>100500</v>
      </c>
      <c r="PS3" s="494">
        <v>110393</v>
      </c>
      <c r="PT3" s="494">
        <v>110393</v>
      </c>
      <c r="PU3" s="494">
        <v>110393</v>
      </c>
      <c r="PV3" s="494">
        <v>110393</v>
      </c>
      <c r="PW3" s="494">
        <v>110393</v>
      </c>
      <c r="PX3" s="494">
        <v>110393</v>
      </c>
      <c r="PY3" s="494">
        <v>110393</v>
      </c>
      <c r="PZ3" s="494">
        <v>110393</v>
      </c>
      <c r="QA3" s="494">
        <v>110393</v>
      </c>
      <c r="QB3" s="494">
        <v>110393</v>
      </c>
      <c r="QD3" s="494">
        <v>110394</v>
      </c>
      <c r="QE3" s="494">
        <v>110394</v>
      </c>
      <c r="QF3" s="494">
        <v>110394</v>
      </c>
      <c r="QG3" s="494">
        <v>110394</v>
      </c>
      <c r="QH3" s="494">
        <v>110394</v>
      </c>
      <c r="QI3" s="494">
        <v>110394</v>
      </c>
      <c r="QJ3" s="494">
        <v>110394</v>
      </c>
      <c r="QK3" s="494">
        <v>110394</v>
      </c>
      <c r="QL3" s="494">
        <v>110394</v>
      </c>
      <c r="QM3" s="494">
        <v>110394</v>
      </c>
      <c r="QO3" s="494">
        <v>110501</v>
      </c>
      <c r="QP3" s="494">
        <v>110501</v>
      </c>
      <c r="QQ3" s="494">
        <v>110501</v>
      </c>
      <c r="QR3" s="494">
        <v>110501</v>
      </c>
      <c r="QS3" s="494">
        <v>110501</v>
      </c>
      <c r="QT3" s="494">
        <v>110501</v>
      </c>
      <c r="QU3" s="494">
        <v>110501</v>
      </c>
      <c r="QV3" s="494">
        <v>110501</v>
      </c>
      <c r="QW3" s="494">
        <v>110501</v>
      </c>
      <c r="QX3" s="494">
        <v>110501</v>
      </c>
      <c r="QZ3" s="494">
        <v>100307</v>
      </c>
      <c r="RA3" s="494">
        <v>100307</v>
      </c>
      <c r="RB3" s="494">
        <v>100307</v>
      </c>
      <c r="RC3" s="494">
        <v>100307</v>
      </c>
      <c r="RD3" s="494">
        <v>100307</v>
      </c>
      <c r="RE3" s="494">
        <v>100307</v>
      </c>
      <c r="RF3" s="494">
        <v>100307</v>
      </c>
      <c r="RG3" s="494">
        <v>100307</v>
      </c>
      <c r="RH3" s="494">
        <v>100307</v>
      </c>
      <c r="RI3" s="494">
        <v>100307</v>
      </c>
      <c r="RJ3" s="641"/>
      <c r="RK3" s="494">
        <v>100309</v>
      </c>
      <c r="RL3" s="494">
        <v>100309</v>
      </c>
      <c r="RM3" s="494">
        <v>100309</v>
      </c>
      <c r="RN3" s="494">
        <v>100309</v>
      </c>
      <c r="RO3" s="494">
        <v>100309</v>
      </c>
      <c r="RP3" s="494">
        <v>100309</v>
      </c>
      <c r="RQ3" s="494">
        <v>100309</v>
      </c>
      <c r="RR3" s="494">
        <v>100309</v>
      </c>
      <c r="RS3" s="494">
        <v>100309</v>
      </c>
      <c r="RT3" s="494">
        <v>100309</v>
      </c>
      <c r="RU3" s="641"/>
      <c r="RV3" s="494">
        <v>100313</v>
      </c>
      <c r="RW3" s="494">
        <v>100313</v>
      </c>
      <c r="RX3" s="494">
        <v>100313</v>
      </c>
      <c r="RY3" s="494">
        <v>100313</v>
      </c>
      <c r="RZ3" s="494">
        <v>100313</v>
      </c>
      <c r="SA3" s="494">
        <v>100313</v>
      </c>
      <c r="SB3" s="494">
        <v>100313</v>
      </c>
      <c r="SC3" s="494">
        <v>100313</v>
      </c>
      <c r="SD3" s="494">
        <v>100313</v>
      </c>
      <c r="SE3" s="494">
        <v>100313</v>
      </c>
      <c r="SF3" s="641"/>
      <c r="SG3" s="494">
        <v>100315</v>
      </c>
      <c r="SH3" s="494">
        <v>100315</v>
      </c>
      <c r="SI3" s="494">
        <v>100315</v>
      </c>
      <c r="SJ3" s="494">
        <v>100315</v>
      </c>
      <c r="SK3" s="494">
        <v>100315</v>
      </c>
      <c r="SL3" s="494">
        <v>100315</v>
      </c>
      <c r="SM3" s="494">
        <v>100315</v>
      </c>
      <c r="SN3" s="494">
        <v>100315</v>
      </c>
      <c r="SO3" s="494">
        <v>100315</v>
      </c>
      <c r="SP3" s="494">
        <v>100315</v>
      </c>
      <c r="SQ3" s="641"/>
      <c r="SR3" s="494">
        <v>100336</v>
      </c>
      <c r="SS3" s="494">
        <v>100336</v>
      </c>
      <c r="ST3" s="494">
        <v>100336</v>
      </c>
      <c r="SU3" s="494">
        <v>100336</v>
      </c>
      <c r="SV3" s="494">
        <v>100336</v>
      </c>
      <c r="SW3" s="494">
        <v>100336</v>
      </c>
      <c r="SX3" s="494">
        <v>100336</v>
      </c>
      <c r="SY3" s="494">
        <v>100336</v>
      </c>
      <c r="SZ3" s="494">
        <v>100336</v>
      </c>
      <c r="TA3" s="494">
        <v>100336</v>
      </c>
      <c r="TB3" s="641"/>
      <c r="TC3" s="494">
        <v>100348</v>
      </c>
      <c r="TD3" s="494">
        <v>100348</v>
      </c>
      <c r="TE3" s="494">
        <v>100348</v>
      </c>
      <c r="TF3" s="494">
        <v>100348</v>
      </c>
      <c r="TG3" s="494">
        <v>100348</v>
      </c>
      <c r="TH3" s="494">
        <v>100348</v>
      </c>
      <c r="TI3" s="494">
        <v>100348</v>
      </c>
      <c r="TJ3" s="494">
        <v>100348</v>
      </c>
      <c r="TK3" s="494">
        <v>100348</v>
      </c>
      <c r="TL3" s="494">
        <v>100348</v>
      </c>
      <c r="TM3" s="641"/>
      <c r="TN3" s="494">
        <v>100352</v>
      </c>
      <c r="TO3" s="494">
        <v>100352</v>
      </c>
      <c r="TP3" s="494">
        <v>100352</v>
      </c>
      <c r="TQ3" s="494">
        <v>100352</v>
      </c>
      <c r="TR3" s="494">
        <v>100352</v>
      </c>
      <c r="TS3" s="494">
        <v>100352</v>
      </c>
      <c r="TT3" s="494">
        <v>100352</v>
      </c>
      <c r="TU3" s="494">
        <v>100352</v>
      </c>
      <c r="TV3" s="494">
        <v>100352</v>
      </c>
      <c r="TW3" s="494">
        <v>100352</v>
      </c>
      <c r="TX3" s="641"/>
      <c r="TY3" s="494">
        <v>100355</v>
      </c>
      <c r="TZ3" s="494">
        <v>100355</v>
      </c>
      <c r="UA3" s="494">
        <v>100355</v>
      </c>
      <c r="UB3" s="494">
        <v>100355</v>
      </c>
      <c r="UC3" s="494">
        <v>100355</v>
      </c>
      <c r="UD3" s="494">
        <v>100355</v>
      </c>
      <c r="UE3" s="494">
        <v>100355</v>
      </c>
      <c r="UF3" s="494">
        <v>100355</v>
      </c>
      <c r="UG3" s="494">
        <v>100355</v>
      </c>
      <c r="UH3" s="494">
        <v>100355</v>
      </c>
      <c r="UI3" s="641"/>
      <c r="UJ3" s="494">
        <v>100357</v>
      </c>
      <c r="UK3" s="494">
        <v>100357</v>
      </c>
      <c r="UL3" s="494">
        <v>100357</v>
      </c>
      <c r="UM3" s="494">
        <v>100357</v>
      </c>
      <c r="UN3" s="494">
        <v>100357</v>
      </c>
      <c r="UO3" s="494">
        <v>100357</v>
      </c>
      <c r="UP3" s="494">
        <v>100357</v>
      </c>
      <c r="UQ3" s="494">
        <v>100357</v>
      </c>
      <c r="UR3" s="494">
        <v>100357</v>
      </c>
      <c r="US3" s="494">
        <v>100357</v>
      </c>
      <c r="UT3" s="641"/>
      <c r="UU3" s="494">
        <v>110186</v>
      </c>
      <c r="UV3" s="494">
        <v>110186</v>
      </c>
      <c r="UW3" s="494">
        <v>110186</v>
      </c>
      <c r="UX3" s="494">
        <v>110186</v>
      </c>
      <c r="UY3" s="494">
        <v>110186</v>
      </c>
      <c r="UZ3" s="494">
        <v>110186</v>
      </c>
      <c r="VA3" s="494">
        <v>110186</v>
      </c>
      <c r="VB3" s="494">
        <v>110186</v>
      </c>
      <c r="VC3" s="494">
        <v>110186</v>
      </c>
      <c r="VD3" s="494">
        <v>110186</v>
      </c>
      <c r="VE3" s="641"/>
      <c r="VF3" s="494">
        <v>110473</v>
      </c>
      <c r="VG3" s="494">
        <v>110473</v>
      </c>
      <c r="VH3" s="494">
        <v>110473</v>
      </c>
      <c r="VI3" s="494">
        <v>110473</v>
      </c>
      <c r="VJ3" s="494">
        <v>110473</v>
      </c>
      <c r="VK3" s="494">
        <v>110473</v>
      </c>
      <c r="VL3" s="494">
        <v>110473</v>
      </c>
      <c r="VM3" s="494">
        <v>110473</v>
      </c>
      <c r="VN3" s="494">
        <v>110473</v>
      </c>
      <c r="VO3" s="494">
        <v>110473</v>
      </c>
      <c r="VP3" s="641"/>
      <c r="VQ3" s="494">
        <v>110721</v>
      </c>
      <c r="VR3" s="494">
        <v>110721</v>
      </c>
      <c r="VS3" s="494">
        <v>110721</v>
      </c>
      <c r="VT3" s="494">
        <v>110721</v>
      </c>
      <c r="VU3" s="494">
        <v>110721</v>
      </c>
      <c r="VV3" s="494">
        <v>110721</v>
      </c>
      <c r="VW3" s="494">
        <v>110721</v>
      </c>
      <c r="VX3" s="494">
        <v>110721</v>
      </c>
      <c r="VY3" s="494">
        <v>110721</v>
      </c>
      <c r="VZ3" s="494">
        <v>110721</v>
      </c>
      <c r="WA3" s="641"/>
      <c r="WB3" s="494">
        <v>110763</v>
      </c>
      <c r="WC3" s="494">
        <v>110763</v>
      </c>
      <c r="WD3" s="494">
        <v>110763</v>
      </c>
      <c r="WE3" s="494">
        <v>110763</v>
      </c>
      <c r="WF3" s="494">
        <v>110763</v>
      </c>
      <c r="WG3" s="494">
        <v>110763</v>
      </c>
      <c r="WH3" s="494">
        <v>110763</v>
      </c>
      <c r="WI3" s="494">
        <v>110763</v>
      </c>
      <c r="WJ3" s="494">
        <v>110763</v>
      </c>
      <c r="WK3" s="494">
        <v>110763</v>
      </c>
      <c r="WL3" s="641"/>
      <c r="WM3" s="494">
        <v>111230</v>
      </c>
      <c r="WN3" s="494">
        <v>111230</v>
      </c>
      <c r="WO3" s="494">
        <v>111230</v>
      </c>
      <c r="WP3" s="494">
        <v>111230</v>
      </c>
      <c r="WQ3" s="494">
        <v>111230</v>
      </c>
      <c r="WR3" s="494">
        <v>111230</v>
      </c>
      <c r="WS3" s="494">
        <v>111230</v>
      </c>
      <c r="WT3" s="494">
        <v>111230</v>
      </c>
      <c r="WU3" s="494">
        <v>111230</v>
      </c>
      <c r="WV3" s="494">
        <v>111230</v>
      </c>
      <c r="WW3" s="641"/>
      <c r="WX3" s="494">
        <v>100359</v>
      </c>
      <c r="WY3" s="494">
        <v>100359</v>
      </c>
      <c r="WZ3" s="494">
        <v>100359</v>
      </c>
      <c r="XA3" s="494">
        <v>100359</v>
      </c>
      <c r="XB3" s="494">
        <v>100359</v>
      </c>
      <c r="XC3" s="494">
        <v>100359</v>
      </c>
      <c r="XD3" s="494">
        <v>100359</v>
      </c>
      <c r="XE3" s="494">
        <v>100359</v>
      </c>
      <c r="XF3" s="494">
        <v>100359</v>
      </c>
      <c r="XG3" s="494">
        <v>100359</v>
      </c>
      <c r="XH3" s="641"/>
      <c r="XI3" s="494">
        <v>100362</v>
      </c>
      <c r="XJ3" s="494">
        <v>100362</v>
      </c>
      <c r="XK3" s="494">
        <v>100362</v>
      </c>
      <c r="XL3" s="494">
        <v>100362</v>
      </c>
      <c r="XM3" s="494">
        <v>100362</v>
      </c>
      <c r="XN3" s="494">
        <v>100362</v>
      </c>
      <c r="XO3" s="494">
        <v>100362</v>
      </c>
      <c r="XP3" s="494">
        <v>100362</v>
      </c>
      <c r="XQ3" s="494">
        <v>100362</v>
      </c>
      <c r="XR3" s="494">
        <v>100362</v>
      </c>
      <c r="XS3" s="641"/>
      <c r="XT3" s="494">
        <v>100364</v>
      </c>
      <c r="XU3" s="494">
        <v>100364</v>
      </c>
      <c r="XV3" s="494">
        <v>100364</v>
      </c>
      <c r="XW3" s="494">
        <v>100364</v>
      </c>
      <c r="XX3" s="494">
        <v>100364</v>
      </c>
      <c r="XY3" s="494">
        <v>100364</v>
      </c>
      <c r="XZ3" s="494">
        <v>100364</v>
      </c>
      <c r="YA3" s="494">
        <v>100364</v>
      </c>
      <c r="YB3" s="494">
        <v>100364</v>
      </c>
      <c r="YC3" s="494">
        <v>100364</v>
      </c>
      <c r="YD3" s="641"/>
      <c r="YE3" s="494">
        <v>100365</v>
      </c>
      <c r="YF3" s="494">
        <v>100365</v>
      </c>
      <c r="YG3" s="494">
        <v>100365</v>
      </c>
      <c r="YH3" s="494">
        <v>100365</v>
      </c>
      <c r="YI3" s="494">
        <v>100365</v>
      </c>
      <c r="YJ3" s="494">
        <v>100365</v>
      </c>
      <c r="YK3" s="494">
        <v>100365</v>
      </c>
      <c r="YL3" s="494">
        <v>100365</v>
      </c>
      <c r="YM3" s="494">
        <v>100365</v>
      </c>
      <c r="YN3" s="494">
        <v>100365</v>
      </c>
      <c r="YO3" s="641"/>
      <c r="YP3" s="494">
        <v>100046</v>
      </c>
      <c r="YQ3" s="494">
        <v>100046</v>
      </c>
      <c r="YR3" s="494">
        <v>100046</v>
      </c>
      <c r="YS3" s="494">
        <v>100046</v>
      </c>
      <c r="YT3" s="494">
        <v>100046</v>
      </c>
      <c r="YU3" s="494">
        <v>100046</v>
      </c>
      <c r="YV3" s="494">
        <v>100046</v>
      </c>
      <c r="YW3" s="494">
        <v>100046</v>
      </c>
      <c r="YX3" s="494">
        <v>100046</v>
      </c>
      <c r="YY3" s="494">
        <v>100046</v>
      </c>
      <c r="YZ3" s="641"/>
      <c r="ZA3" s="494">
        <v>110851</v>
      </c>
      <c r="ZB3" s="494">
        <v>110851</v>
      </c>
      <c r="ZC3" s="494">
        <v>110851</v>
      </c>
      <c r="ZD3" s="494">
        <v>110851</v>
      </c>
      <c r="ZE3" s="494">
        <v>110851</v>
      </c>
      <c r="ZF3" s="494">
        <v>110851</v>
      </c>
      <c r="ZG3" s="494">
        <v>110851</v>
      </c>
      <c r="ZH3" s="494">
        <v>110851</v>
      </c>
      <c r="ZI3" s="494">
        <v>110851</v>
      </c>
      <c r="ZJ3" s="494">
        <v>110851</v>
      </c>
      <c r="ZK3" s="641"/>
      <c r="ZL3" s="494">
        <v>100439</v>
      </c>
      <c r="ZM3" s="494">
        <v>100439</v>
      </c>
      <c r="ZN3" s="494">
        <v>100439</v>
      </c>
      <c r="ZO3" s="494">
        <v>100439</v>
      </c>
      <c r="ZP3" s="494">
        <v>100439</v>
      </c>
      <c r="ZQ3" s="494">
        <v>100439</v>
      </c>
      <c r="ZR3" s="494">
        <v>100439</v>
      </c>
      <c r="ZS3" s="494">
        <v>100439</v>
      </c>
      <c r="ZT3" s="494">
        <v>100439</v>
      </c>
      <c r="ZU3" s="494">
        <v>100439</v>
      </c>
      <c r="ZV3" s="641"/>
      <c r="ZW3" s="494">
        <v>100935</v>
      </c>
      <c r="ZX3" s="494">
        <v>100935</v>
      </c>
      <c r="ZY3" s="494">
        <v>100935</v>
      </c>
      <c r="ZZ3" s="494">
        <v>100935</v>
      </c>
      <c r="AAA3" s="494">
        <v>100935</v>
      </c>
      <c r="AAB3" s="494">
        <v>100935</v>
      </c>
      <c r="AAC3" s="494">
        <v>100935</v>
      </c>
      <c r="AAD3" s="494">
        <v>100935</v>
      </c>
      <c r="AAE3" s="494">
        <v>100935</v>
      </c>
      <c r="AAF3" s="494">
        <v>100935</v>
      </c>
      <c r="AAG3" s="641"/>
      <c r="AAH3" s="494">
        <v>110931</v>
      </c>
      <c r="AAI3" s="494">
        <v>110931</v>
      </c>
      <c r="AAJ3" s="494">
        <v>110931</v>
      </c>
      <c r="AAK3" s="494">
        <v>110931</v>
      </c>
      <c r="AAL3" s="494">
        <v>110931</v>
      </c>
      <c r="AAM3" s="494">
        <v>110931</v>
      </c>
      <c r="AAN3" s="494">
        <v>110931</v>
      </c>
      <c r="AAO3" s="494">
        <v>110931</v>
      </c>
      <c r="AAP3" s="494">
        <v>110931</v>
      </c>
      <c r="AAQ3" s="494">
        <v>110931</v>
      </c>
      <c r="AAR3" s="641"/>
      <c r="AAY3" s="641"/>
      <c r="AAZ3" s="494" t="s">
        <v>112</v>
      </c>
      <c r="ABA3" s="494" t="s">
        <v>112</v>
      </c>
      <c r="ABB3" s="494" t="s">
        <v>112</v>
      </c>
      <c r="ABC3" s="494" t="s">
        <v>112</v>
      </c>
      <c r="ABD3" s="494" t="s">
        <v>112</v>
      </c>
      <c r="ABE3" s="494" t="s">
        <v>112</v>
      </c>
      <c r="ABF3" s="494" t="s">
        <v>112</v>
      </c>
      <c r="ABG3" s="494" t="s">
        <v>112</v>
      </c>
      <c r="ABH3" s="494" t="s">
        <v>112</v>
      </c>
      <c r="ABI3" s="494" t="s">
        <v>112</v>
      </c>
      <c r="ABJ3" s="643"/>
      <c r="ABK3" s="494" t="s">
        <v>116</v>
      </c>
      <c r="ABL3" s="494" t="s">
        <v>116</v>
      </c>
      <c r="ABM3" s="494" t="s">
        <v>116</v>
      </c>
      <c r="ABN3" s="494" t="s">
        <v>116</v>
      </c>
      <c r="ABO3" s="494" t="s">
        <v>116</v>
      </c>
      <c r="ABP3" s="494" t="s">
        <v>116</v>
      </c>
      <c r="ABQ3" s="494" t="s">
        <v>116</v>
      </c>
      <c r="ABR3" s="494" t="s">
        <v>116</v>
      </c>
      <c r="ABS3" s="494" t="s">
        <v>116</v>
      </c>
      <c r="ABT3" s="494" t="s">
        <v>116</v>
      </c>
      <c r="ABU3" s="643"/>
      <c r="ABV3" s="494" t="s">
        <v>118</v>
      </c>
      <c r="ABW3" s="494" t="s">
        <v>118</v>
      </c>
      <c r="ABX3" s="494" t="s">
        <v>118</v>
      </c>
      <c r="ABY3" s="494" t="s">
        <v>118</v>
      </c>
      <c r="ABZ3" s="494" t="s">
        <v>118</v>
      </c>
      <c r="ACA3" s="494" t="s">
        <v>118</v>
      </c>
      <c r="ACB3" s="494" t="s">
        <v>118</v>
      </c>
      <c r="ACC3" s="494" t="s">
        <v>118</v>
      </c>
      <c r="ACD3" s="494" t="s">
        <v>118</v>
      </c>
      <c r="ACE3" s="494" t="s">
        <v>118</v>
      </c>
      <c r="ACF3" s="643"/>
      <c r="ACG3" s="494" t="s">
        <v>120</v>
      </c>
      <c r="ACH3" s="494" t="s">
        <v>120</v>
      </c>
      <c r="ACI3" s="494" t="s">
        <v>120</v>
      </c>
      <c r="ACJ3" s="494" t="s">
        <v>120</v>
      </c>
      <c r="ACK3" s="494" t="s">
        <v>120</v>
      </c>
      <c r="ACL3" s="494" t="s">
        <v>120</v>
      </c>
      <c r="ACM3" s="494" t="s">
        <v>120</v>
      </c>
      <c r="ACN3" s="494" t="s">
        <v>120</v>
      </c>
      <c r="ACO3" s="494" t="s">
        <v>120</v>
      </c>
      <c r="ACP3" s="494" t="s">
        <v>120</v>
      </c>
      <c r="ACR3" s="494" t="s">
        <v>122</v>
      </c>
      <c r="ACS3" s="494" t="s">
        <v>122</v>
      </c>
      <c r="ACT3" s="494" t="s">
        <v>122</v>
      </c>
      <c r="ACU3" s="494" t="s">
        <v>122</v>
      </c>
      <c r="ACV3" s="494" t="s">
        <v>122</v>
      </c>
      <c r="ACW3" s="494" t="s">
        <v>122</v>
      </c>
      <c r="ACX3" s="494" t="s">
        <v>122</v>
      </c>
      <c r="ACY3" s="494" t="s">
        <v>122</v>
      </c>
      <c r="ACZ3" s="494" t="s">
        <v>122</v>
      </c>
      <c r="ADA3" s="494" t="s">
        <v>122</v>
      </c>
      <c r="ADC3" s="494" t="s">
        <v>124</v>
      </c>
      <c r="ADD3" s="494" t="s">
        <v>124</v>
      </c>
      <c r="ADE3" s="494" t="s">
        <v>124</v>
      </c>
      <c r="ADF3" s="494" t="s">
        <v>124</v>
      </c>
      <c r="ADG3" s="494" t="s">
        <v>124</v>
      </c>
      <c r="ADH3" s="494" t="s">
        <v>124</v>
      </c>
      <c r="ADI3" s="494" t="s">
        <v>124</v>
      </c>
      <c r="ADJ3" s="494" t="s">
        <v>124</v>
      </c>
      <c r="ADK3" s="494" t="s">
        <v>124</v>
      </c>
      <c r="ADL3" s="494" t="s">
        <v>124</v>
      </c>
      <c r="ADN3" s="494" t="s">
        <v>126</v>
      </c>
      <c r="ADO3" s="494" t="s">
        <v>126</v>
      </c>
      <c r="ADP3" s="494" t="s">
        <v>126</v>
      </c>
      <c r="ADQ3" s="494" t="s">
        <v>126</v>
      </c>
      <c r="ADR3" s="494" t="s">
        <v>126</v>
      </c>
      <c r="ADS3" s="494" t="s">
        <v>126</v>
      </c>
      <c r="ADT3" s="494" t="s">
        <v>126</v>
      </c>
      <c r="ADU3" s="494" t="s">
        <v>126</v>
      </c>
      <c r="ADV3" s="494" t="s">
        <v>126</v>
      </c>
      <c r="ADW3" s="494" t="s">
        <v>126</v>
      </c>
      <c r="ADY3" s="494" t="s">
        <v>128</v>
      </c>
      <c r="ADZ3" s="494" t="s">
        <v>128</v>
      </c>
      <c r="AEA3" s="494" t="s">
        <v>128</v>
      </c>
      <c r="AEB3" s="494" t="s">
        <v>128</v>
      </c>
      <c r="AEC3" s="494" t="s">
        <v>128</v>
      </c>
      <c r="AED3" s="494" t="s">
        <v>128</v>
      </c>
      <c r="AEE3" s="494" t="s">
        <v>128</v>
      </c>
      <c r="AEF3" s="494" t="s">
        <v>128</v>
      </c>
      <c r="AEG3" s="494" t="s">
        <v>128</v>
      </c>
      <c r="AEH3" s="494" t="s">
        <v>128</v>
      </c>
      <c r="AEJ3" s="494" t="s">
        <v>130</v>
      </c>
      <c r="AEK3" s="494" t="s">
        <v>130</v>
      </c>
      <c r="AEL3" s="494" t="s">
        <v>130</v>
      </c>
      <c r="AEM3" s="494" t="s">
        <v>130</v>
      </c>
      <c r="AEN3" s="494" t="s">
        <v>130</v>
      </c>
      <c r="AEO3" s="494" t="s">
        <v>130</v>
      </c>
      <c r="AEP3" s="494" t="s">
        <v>130</v>
      </c>
      <c r="AEQ3" s="494" t="s">
        <v>130</v>
      </c>
      <c r="AER3" s="494" t="s">
        <v>130</v>
      </c>
      <c r="AES3" s="494" t="s">
        <v>130</v>
      </c>
      <c r="AEU3" s="494" t="s">
        <v>134</v>
      </c>
      <c r="AEV3" s="494" t="s">
        <v>134</v>
      </c>
      <c r="AEW3" s="494" t="s">
        <v>134</v>
      </c>
      <c r="AEX3" s="494" t="s">
        <v>134</v>
      </c>
      <c r="AEY3" s="494" t="s">
        <v>134</v>
      </c>
      <c r="AEZ3" s="494" t="s">
        <v>134</v>
      </c>
      <c r="AFA3" s="494" t="s">
        <v>134</v>
      </c>
      <c r="AFB3" s="494" t="s">
        <v>134</v>
      </c>
      <c r="AFC3" s="494" t="s">
        <v>134</v>
      </c>
      <c r="AFD3" s="494" t="s">
        <v>134</v>
      </c>
      <c r="AFF3" s="494" t="s">
        <v>4973</v>
      </c>
      <c r="AFG3" s="494" t="s">
        <v>4973</v>
      </c>
      <c r="AFH3" s="494" t="s">
        <v>4973</v>
      </c>
      <c r="AFI3" s="494" t="s">
        <v>4973</v>
      </c>
      <c r="AFJ3" s="494" t="s">
        <v>4973</v>
      </c>
      <c r="AFK3" s="494" t="s">
        <v>4973</v>
      </c>
      <c r="AFL3" s="494" t="s">
        <v>4973</v>
      </c>
      <c r="AFM3" s="494" t="s">
        <v>4973</v>
      </c>
      <c r="AFN3" s="494" t="s">
        <v>4973</v>
      </c>
      <c r="AFO3" s="494" t="s">
        <v>4973</v>
      </c>
      <c r="AFQ3" s="494" t="s">
        <v>136</v>
      </c>
      <c r="AFR3" s="494" t="s">
        <v>136</v>
      </c>
      <c r="AFS3" s="494" t="s">
        <v>136</v>
      </c>
      <c r="AFT3" s="494" t="s">
        <v>136</v>
      </c>
      <c r="AFU3" s="494" t="s">
        <v>136</v>
      </c>
      <c r="AFV3" s="494" t="s">
        <v>136</v>
      </c>
      <c r="AFW3" s="494" t="s">
        <v>136</v>
      </c>
      <c r="AFX3" s="494" t="s">
        <v>136</v>
      </c>
      <c r="AFY3" s="494" t="s">
        <v>136</v>
      </c>
      <c r="AFZ3" s="494" t="s">
        <v>136</v>
      </c>
      <c r="AGB3" s="494" t="s">
        <v>138</v>
      </c>
      <c r="AGC3" s="494" t="s">
        <v>138</v>
      </c>
      <c r="AGD3" s="494" t="s">
        <v>138</v>
      </c>
      <c r="AGE3" s="494" t="s">
        <v>138</v>
      </c>
      <c r="AGF3" s="494" t="s">
        <v>138</v>
      </c>
      <c r="AGG3" s="494" t="s">
        <v>138</v>
      </c>
      <c r="AGH3" s="494" t="s">
        <v>138</v>
      </c>
      <c r="AGI3" s="494" t="s">
        <v>138</v>
      </c>
      <c r="AGJ3" s="494" t="s">
        <v>138</v>
      </c>
      <c r="AGK3" s="494" t="s">
        <v>138</v>
      </c>
      <c r="AGM3" s="494" t="s">
        <v>140</v>
      </c>
      <c r="AGN3" s="494" t="s">
        <v>140</v>
      </c>
      <c r="AGO3" s="494" t="s">
        <v>140</v>
      </c>
      <c r="AGP3" s="494" t="s">
        <v>140</v>
      </c>
      <c r="AGQ3" s="494" t="s">
        <v>140</v>
      </c>
      <c r="AGR3" s="494" t="s">
        <v>140</v>
      </c>
      <c r="AGS3" s="494" t="s">
        <v>140</v>
      </c>
      <c r="AGT3" s="494" t="s">
        <v>140</v>
      </c>
      <c r="AGU3" s="494" t="s">
        <v>140</v>
      </c>
      <c r="AGV3" s="494" t="s">
        <v>140</v>
      </c>
      <c r="AGX3" s="494" t="s">
        <v>142</v>
      </c>
      <c r="AGY3" s="494" t="s">
        <v>142</v>
      </c>
      <c r="AGZ3" s="494" t="s">
        <v>142</v>
      </c>
      <c r="AHA3" s="494" t="s">
        <v>142</v>
      </c>
      <c r="AHB3" s="494" t="s">
        <v>142</v>
      </c>
      <c r="AHC3" s="494" t="s">
        <v>142</v>
      </c>
      <c r="AHD3" s="494" t="s">
        <v>142</v>
      </c>
      <c r="AHE3" s="494" t="s">
        <v>142</v>
      </c>
      <c r="AHF3" s="494" t="s">
        <v>142</v>
      </c>
      <c r="AHG3" s="494" t="s">
        <v>142</v>
      </c>
      <c r="AHI3" s="494" t="s">
        <v>144</v>
      </c>
      <c r="AHJ3" s="494" t="s">
        <v>144</v>
      </c>
      <c r="AHK3" s="494" t="s">
        <v>144</v>
      </c>
      <c r="AHL3" s="494" t="s">
        <v>144</v>
      </c>
      <c r="AHM3" s="494" t="s">
        <v>144</v>
      </c>
      <c r="AHN3" s="494" t="s">
        <v>144</v>
      </c>
      <c r="AHO3" s="494" t="s">
        <v>144</v>
      </c>
      <c r="AHP3" s="494" t="s">
        <v>144</v>
      </c>
      <c r="AHQ3" s="494" t="s">
        <v>144</v>
      </c>
      <c r="AHR3" s="494" t="s">
        <v>144</v>
      </c>
      <c r="AHT3" s="494" t="s">
        <v>146</v>
      </c>
      <c r="AHU3" s="494" t="s">
        <v>146</v>
      </c>
      <c r="AHV3" s="494" t="s">
        <v>146</v>
      </c>
      <c r="AHW3" s="494" t="s">
        <v>146</v>
      </c>
      <c r="AHX3" s="494" t="s">
        <v>146</v>
      </c>
      <c r="AHY3" s="494" t="s">
        <v>146</v>
      </c>
      <c r="AHZ3" s="494" t="s">
        <v>146</v>
      </c>
      <c r="AIA3" s="494" t="s">
        <v>146</v>
      </c>
      <c r="AIB3" s="494" t="s">
        <v>146</v>
      </c>
      <c r="AIC3" s="494" t="s">
        <v>146</v>
      </c>
      <c r="AID3" s="494" t="s">
        <v>64</v>
      </c>
      <c r="AIE3" s="787"/>
      <c r="AIF3" s="494" t="s">
        <v>64</v>
      </c>
      <c r="AIH3" s="494">
        <v>402951</v>
      </c>
      <c r="AII3" s="494">
        <v>402951</v>
      </c>
      <c r="AIJ3" s="494">
        <v>402951</v>
      </c>
      <c r="AIK3" s="494">
        <v>402951</v>
      </c>
      <c r="AIL3" s="494">
        <v>402951</v>
      </c>
      <c r="AIM3" s="494">
        <v>402951</v>
      </c>
      <c r="AIN3" s="494">
        <v>402951</v>
      </c>
      <c r="AIO3" s="494">
        <v>402951</v>
      </c>
      <c r="AIP3" s="494">
        <v>402951</v>
      </c>
      <c r="AIQ3" s="494">
        <v>402951</v>
      </c>
      <c r="AIS3" s="494">
        <v>402951</v>
      </c>
      <c r="AIT3" s="494">
        <v>402951</v>
      </c>
      <c r="AIU3" s="494">
        <v>402951</v>
      </c>
      <c r="AIV3" s="494">
        <v>402951</v>
      </c>
      <c r="AIW3" s="494">
        <v>402951</v>
      </c>
      <c r="AIX3" s="494">
        <v>402951</v>
      </c>
      <c r="AIY3" s="494">
        <v>402951</v>
      </c>
      <c r="AIZ3" s="494">
        <v>402951</v>
      </c>
      <c r="AJA3" s="494">
        <v>402951</v>
      </c>
      <c r="AJB3" s="494">
        <v>402951</v>
      </c>
      <c r="AJD3" s="494">
        <v>402911</v>
      </c>
      <c r="AJE3" s="494">
        <v>402911</v>
      </c>
      <c r="AJF3" s="494">
        <v>402911</v>
      </c>
      <c r="AJG3" s="494">
        <v>402911</v>
      </c>
      <c r="AJH3" s="494">
        <v>402911</v>
      </c>
      <c r="AJI3" s="494">
        <v>402911</v>
      </c>
      <c r="AJJ3" s="494">
        <v>402911</v>
      </c>
      <c r="AJK3" s="494">
        <v>402911</v>
      </c>
      <c r="AJL3" s="494">
        <v>402911</v>
      </c>
      <c r="AJM3" s="494">
        <v>402911</v>
      </c>
      <c r="AJO3" s="494">
        <v>402931</v>
      </c>
      <c r="AJP3" s="494">
        <v>402931</v>
      </c>
      <c r="AJQ3" s="494">
        <v>402931</v>
      </c>
      <c r="AJR3" s="494">
        <v>402931</v>
      </c>
      <c r="AJS3" s="494">
        <v>402931</v>
      </c>
      <c r="AJT3" s="494">
        <v>402931</v>
      </c>
      <c r="AJU3" s="494">
        <v>402931</v>
      </c>
      <c r="AJV3" s="494">
        <v>402931</v>
      </c>
      <c r="AJW3" s="494">
        <v>402931</v>
      </c>
      <c r="AJX3" s="494">
        <v>402931</v>
      </c>
      <c r="AJZ3" s="494">
        <v>110491</v>
      </c>
      <c r="AKA3" s="494">
        <v>110491</v>
      </c>
      <c r="AKB3" s="494">
        <v>110491</v>
      </c>
      <c r="AKC3" s="494">
        <v>110491</v>
      </c>
      <c r="AKD3" s="494">
        <v>110491</v>
      </c>
      <c r="AKE3" s="494">
        <v>110491</v>
      </c>
      <c r="AKF3" s="494">
        <v>110491</v>
      </c>
      <c r="AKG3" s="494">
        <v>110491</v>
      </c>
      <c r="AKH3" s="494">
        <v>110491</v>
      </c>
      <c r="AKI3" s="494">
        <v>110491</v>
      </c>
      <c r="AKK3" s="494">
        <v>110541</v>
      </c>
      <c r="AKL3" s="494">
        <v>110541</v>
      </c>
      <c r="AKM3" s="494">
        <v>110541</v>
      </c>
      <c r="AKN3" s="494">
        <v>110541</v>
      </c>
      <c r="AKO3" s="494">
        <v>110541</v>
      </c>
      <c r="AKP3" s="494">
        <v>110541</v>
      </c>
      <c r="AKQ3" s="494">
        <v>110541</v>
      </c>
      <c r="AKR3" s="494">
        <v>110541</v>
      </c>
      <c r="AKS3" s="494">
        <v>110541</v>
      </c>
      <c r="AKT3" s="494">
        <v>110541</v>
      </c>
      <c r="AKV3" s="494">
        <v>113451</v>
      </c>
      <c r="AKW3" s="494">
        <v>113451</v>
      </c>
      <c r="AKX3" s="494">
        <v>113451</v>
      </c>
      <c r="AKY3" s="494">
        <v>113451</v>
      </c>
      <c r="AKZ3" s="494">
        <v>113451</v>
      </c>
      <c r="ALA3" s="494">
        <v>113451</v>
      </c>
      <c r="ALB3" s="494">
        <v>113451</v>
      </c>
      <c r="ALC3" s="494">
        <v>113451</v>
      </c>
      <c r="ALD3" s="494">
        <v>113451</v>
      </c>
      <c r="ALE3" s="494">
        <v>113451</v>
      </c>
      <c r="ALG3" s="494">
        <v>755071</v>
      </c>
      <c r="ALH3" s="494">
        <v>755071</v>
      </c>
      <c r="ALI3" s="494">
        <v>755071</v>
      </c>
      <c r="ALJ3" s="494">
        <v>755071</v>
      </c>
      <c r="ALK3" s="494">
        <v>755071</v>
      </c>
      <c r="ALL3" s="494">
        <v>755071</v>
      </c>
      <c r="ALM3" s="494">
        <v>755071</v>
      </c>
      <c r="ALN3" s="494">
        <v>755071</v>
      </c>
      <c r="ALO3" s="494">
        <v>755071</v>
      </c>
      <c r="ALP3" s="494">
        <v>755071</v>
      </c>
      <c r="ALR3" s="494">
        <v>755191</v>
      </c>
      <c r="ALS3" s="494">
        <v>755191</v>
      </c>
      <c r="ALT3" s="494">
        <v>755191</v>
      </c>
      <c r="ALU3" s="494">
        <v>755191</v>
      </c>
      <c r="ALV3" s="494">
        <v>755191</v>
      </c>
      <c r="ALW3" s="494">
        <v>755191</v>
      </c>
      <c r="ALX3" s="494">
        <v>755191</v>
      </c>
      <c r="ALY3" s="494">
        <v>755191</v>
      </c>
      <c r="ALZ3" s="494">
        <v>755191</v>
      </c>
      <c r="AMA3" s="494">
        <v>755191</v>
      </c>
      <c r="AMC3" s="494">
        <v>755711</v>
      </c>
      <c r="AMD3" s="494">
        <v>755711</v>
      </c>
      <c r="AME3" s="494">
        <v>755711</v>
      </c>
      <c r="AMF3" s="494">
        <v>755711</v>
      </c>
      <c r="AMG3" s="494">
        <v>755711</v>
      </c>
      <c r="AMH3" s="494">
        <v>755711</v>
      </c>
      <c r="AMI3" s="494">
        <v>755711</v>
      </c>
      <c r="AMJ3" s="494">
        <v>755711</v>
      </c>
      <c r="AMK3" s="494">
        <v>755711</v>
      </c>
      <c r="AML3" s="494">
        <v>755711</v>
      </c>
      <c r="AMN3" s="494">
        <v>755361</v>
      </c>
      <c r="AMO3" s="494">
        <v>755361</v>
      </c>
      <c r="AMP3" s="494">
        <v>755361</v>
      </c>
      <c r="AMQ3" s="494">
        <v>755361</v>
      </c>
      <c r="AMR3" s="494">
        <v>755361</v>
      </c>
      <c r="AMS3" s="494">
        <v>755361</v>
      </c>
      <c r="AMT3" s="494">
        <v>755361</v>
      </c>
      <c r="AMU3" s="494">
        <v>755361</v>
      </c>
      <c r="AMV3" s="494">
        <v>755361</v>
      </c>
      <c r="AMW3" s="494">
        <v>755361</v>
      </c>
      <c r="AMY3" s="494">
        <v>755351</v>
      </c>
      <c r="AMZ3" s="494">
        <v>755351</v>
      </c>
      <c r="ANA3" s="494">
        <v>755351</v>
      </c>
      <c r="ANB3" s="494">
        <v>755351</v>
      </c>
      <c r="ANC3" s="494">
        <v>755351</v>
      </c>
      <c r="AND3" s="494">
        <v>755351</v>
      </c>
      <c r="ANE3" s="494">
        <v>755351</v>
      </c>
      <c r="ANF3" s="494">
        <v>755351</v>
      </c>
      <c r="ANG3" s="494">
        <v>755351</v>
      </c>
      <c r="ANH3" s="494">
        <v>755351</v>
      </c>
      <c r="ANJ3" s="494">
        <v>114411</v>
      </c>
      <c r="ANK3" s="494">
        <v>114411</v>
      </c>
      <c r="ANL3" s="494">
        <v>114411</v>
      </c>
      <c r="ANM3" s="494">
        <v>114411</v>
      </c>
      <c r="ANN3" s="494">
        <v>114411</v>
      </c>
      <c r="ANO3" s="494">
        <v>114411</v>
      </c>
      <c r="ANP3" s="494">
        <v>114411</v>
      </c>
      <c r="ANQ3" s="494">
        <v>114411</v>
      </c>
      <c r="ANR3" s="494">
        <v>114411</v>
      </c>
      <c r="ANS3" s="494">
        <v>114411</v>
      </c>
      <c r="ANU3" s="494">
        <v>114441</v>
      </c>
      <c r="ANV3" s="494">
        <v>114441</v>
      </c>
      <c r="ANW3" s="494">
        <v>114441</v>
      </c>
      <c r="ANX3" s="494">
        <v>114441</v>
      </c>
      <c r="ANY3" s="494">
        <v>114441</v>
      </c>
      <c r="ANZ3" s="494">
        <v>114441</v>
      </c>
      <c r="AOA3" s="494">
        <v>114441</v>
      </c>
      <c r="AOB3" s="494">
        <v>114441</v>
      </c>
      <c r="AOC3" s="494">
        <v>114441</v>
      </c>
      <c r="AOD3" s="494">
        <v>114441</v>
      </c>
      <c r="AOF3" s="494">
        <v>114451</v>
      </c>
      <c r="AOG3" s="494">
        <v>114451</v>
      </c>
      <c r="AOH3" s="494">
        <v>114451</v>
      </c>
      <c r="AOI3" s="494">
        <v>114451</v>
      </c>
      <c r="AOJ3" s="494">
        <v>114451</v>
      </c>
      <c r="AOK3" s="494">
        <v>114451</v>
      </c>
      <c r="AOL3" s="494">
        <v>114451</v>
      </c>
      <c r="AOM3" s="494">
        <v>114451</v>
      </c>
      <c r="AON3" s="494">
        <v>114451</v>
      </c>
      <c r="AOO3" s="494">
        <v>114451</v>
      </c>
      <c r="AOQ3" s="494">
        <v>752451</v>
      </c>
      <c r="AOR3" s="494">
        <v>752451</v>
      </c>
      <c r="AOS3" s="494">
        <v>752451</v>
      </c>
      <c r="AOT3" s="494">
        <v>752451</v>
      </c>
      <c r="AOU3" s="494">
        <v>752451</v>
      </c>
      <c r="AOV3" s="494">
        <v>752451</v>
      </c>
      <c r="AOW3" s="494">
        <v>752451</v>
      </c>
      <c r="AOX3" s="494">
        <v>752451</v>
      </c>
      <c r="AOY3" s="494">
        <v>752451</v>
      </c>
      <c r="AOZ3" s="494">
        <v>752451</v>
      </c>
      <c r="APB3" s="494">
        <v>752471</v>
      </c>
      <c r="APC3" s="494">
        <v>752471</v>
      </c>
      <c r="APD3" s="494">
        <v>752471</v>
      </c>
      <c r="APE3" s="494">
        <v>752471</v>
      </c>
      <c r="APF3" s="494">
        <v>752471</v>
      </c>
      <c r="APG3" s="494">
        <v>752471</v>
      </c>
      <c r="APH3" s="494">
        <v>752471</v>
      </c>
      <c r="API3" s="494">
        <v>752471</v>
      </c>
      <c r="APJ3" s="494">
        <v>752471</v>
      </c>
      <c r="APK3" s="494">
        <v>752471</v>
      </c>
      <c r="APM3" s="494">
        <v>752521</v>
      </c>
      <c r="APN3" s="494">
        <v>752521</v>
      </c>
      <c r="APO3" s="494">
        <v>752521</v>
      </c>
      <c r="APP3" s="494">
        <v>752521</v>
      </c>
      <c r="APQ3" s="494">
        <v>752521</v>
      </c>
      <c r="APR3" s="494">
        <v>752521</v>
      </c>
      <c r="APS3" s="494">
        <v>752521</v>
      </c>
      <c r="APT3" s="494">
        <v>752521</v>
      </c>
      <c r="APU3" s="494">
        <v>752521</v>
      </c>
      <c r="APV3" s="494">
        <v>752521</v>
      </c>
      <c r="APX3" s="494" t="s">
        <v>64</v>
      </c>
      <c r="APY3" s="641"/>
      <c r="APZ3" s="494">
        <v>12300</v>
      </c>
      <c r="AQA3" s="494">
        <v>12300</v>
      </c>
      <c r="AQB3" s="494">
        <v>12300</v>
      </c>
      <c r="AQC3" s="494">
        <v>12300</v>
      </c>
      <c r="AQD3" s="494">
        <v>12300</v>
      </c>
      <c r="AQE3" s="494">
        <v>12300</v>
      </c>
      <c r="AQF3" s="494">
        <v>12300</v>
      </c>
      <c r="AQG3" s="494">
        <v>12300</v>
      </c>
      <c r="AQH3" s="494">
        <v>12300</v>
      </c>
      <c r="AQI3" s="494">
        <v>12300</v>
      </c>
      <c r="AQK3" s="494">
        <v>12302</v>
      </c>
      <c r="AQL3" s="494">
        <v>12302</v>
      </c>
      <c r="AQM3" s="494">
        <v>12302</v>
      </c>
      <c r="AQN3" s="494">
        <v>12302</v>
      </c>
      <c r="AQO3" s="494">
        <v>12302</v>
      </c>
      <c r="AQP3" s="494">
        <v>12302</v>
      </c>
      <c r="AQQ3" s="494">
        <v>12302</v>
      </c>
      <c r="AQR3" s="494">
        <v>12302</v>
      </c>
      <c r="AQS3" s="494">
        <v>12302</v>
      </c>
      <c r="AQT3" s="494">
        <v>12302</v>
      </c>
      <c r="AQV3" s="494">
        <v>12303</v>
      </c>
      <c r="AQW3" s="494">
        <v>12303</v>
      </c>
      <c r="AQX3" s="494">
        <v>12303</v>
      </c>
      <c r="AQY3" s="494">
        <v>12303</v>
      </c>
      <c r="AQZ3" s="494">
        <v>12303</v>
      </c>
      <c r="ARA3" s="494">
        <v>12303</v>
      </c>
      <c r="ARB3" s="494">
        <v>12303</v>
      </c>
      <c r="ARC3" s="494">
        <v>12303</v>
      </c>
      <c r="ARD3" s="494">
        <v>12303</v>
      </c>
      <c r="ARE3" s="494">
        <v>12303</v>
      </c>
      <c r="ARG3" s="494">
        <v>12307</v>
      </c>
      <c r="ARH3" s="494">
        <v>12307</v>
      </c>
      <c r="ARI3" s="494">
        <v>12307</v>
      </c>
      <c r="ARJ3" s="494">
        <v>12307</v>
      </c>
      <c r="ARK3" s="494">
        <v>12307</v>
      </c>
      <c r="ARL3" s="494">
        <v>12307</v>
      </c>
      <c r="ARM3" s="494">
        <v>12307</v>
      </c>
      <c r="ARN3" s="494">
        <v>12307</v>
      </c>
      <c r="ARO3" s="494">
        <v>12307</v>
      </c>
      <c r="ARP3" s="494">
        <v>12307</v>
      </c>
      <c r="ARQ3" s="641"/>
      <c r="ARR3" s="494">
        <v>16300</v>
      </c>
      <c r="ARS3" s="494">
        <v>16300</v>
      </c>
      <c r="ART3" s="494">
        <v>16300</v>
      </c>
      <c r="ARU3" s="494">
        <v>16300</v>
      </c>
      <c r="ARV3" s="494">
        <v>16300</v>
      </c>
      <c r="ARW3" s="494">
        <v>16300</v>
      </c>
      <c r="ARX3" s="494">
        <v>16300</v>
      </c>
      <c r="ARY3" s="494">
        <v>16300</v>
      </c>
      <c r="ARZ3" s="494">
        <v>16300</v>
      </c>
      <c r="ASA3" s="494">
        <v>16300</v>
      </c>
      <c r="ASC3" s="494">
        <v>16303</v>
      </c>
      <c r="ASD3" s="494">
        <v>16303</v>
      </c>
      <c r="ASE3" s="494">
        <v>16303</v>
      </c>
      <c r="ASF3" s="494">
        <v>16303</v>
      </c>
      <c r="ASG3" s="494">
        <v>16303</v>
      </c>
      <c r="ASH3" s="494">
        <v>16303</v>
      </c>
      <c r="ASI3" s="494">
        <v>16303</v>
      </c>
      <c r="ASJ3" s="494">
        <v>16303</v>
      </c>
      <c r="ASK3" s="494">
        <v>16303</v>
      </c>
      <c r="ASL3" s="494">
        <v>12302</v>
      </c>
      <c r="ASM3" s="641"/>
      <c r="ASN3" s="494">
        <v>2265589203</v>
      </c>
      <c r="ASO3" s="494">
        <v>2265589203</v>
      </c>
      <c r="ASP3" s="494">
        <v>2265589203</v>
      </c>
      <c r="ASQ3" s="494">
        <v>2265589203</v>
      </c>
      <c r="ASR3" s="494">
        <v>2265589203</v>
      </c>
      <c r="ASS3" s="494">
        <v>2265589203</v>
      </c>
      <c r="AST3" s="494">
        <v>2265589203</v>
      </c>
      <c r="ASU3" s="494">
        <v>2265589203</v>
      </c>
      <c r="ASV3" s="494">
        <v>2265589203</v>
      </c>
      <c r="ASW3" s="494">
        <v>2265589203</v>
      </c>
      <c r="ASY3" s="494">
        <v>2265589205</v>
      </c>
      <c r="ASZ3" s="494">
        <v>2265589205</v>
      </c>
      <c r="ATA3" s="494">
        <v>2265589205</v>
      </c>
      <c r="ATB3" s="494">
        <v>2265589205</v>
      </c>
      <c r="ATC3" s="494">
        <v>2265589205</v>
      </c>
      <c r="ATD3" s="494">
        <v>2265589205</v>
      </c>
      <c r="ATE3" s="494">
        <v>2265589205</v>
      </c>
      <c r="ATF3" s="494">
        <v>2265589205</v>
      </c>
      <c r="ATG3" s="494">
        <v>2265589205</v>
      </c>
      <c r="ATH3" s="494">
        <v>2265589205</v>
      </c>
      <c r="ATJ3" s="494">
        <v>2265589206</v>
      </c>
      <c r="ATK3" s="494">
        <v>2265589206</v>
      </c>
      <c r="ATL3" s="494">
        <v>2265589206</v>
      </c>
      <c r="ATM3" s="494">
        <v>2265589206</v>
      </c>
      <c r="ATN3" s="494">
        <v>2265589206</v>
      </c>
      <c r="ATO3" s="494">
        <v>2265589206</v>
      </c>
      <c r="ATP3" s="494">
        <v>2265589206</v>
      </c>
      <c r="ATQ3" s="494">
        <v>2265589206</v>
      </c>
      <c r="ATR3" s="494">
        <v>2265589206</v>
      </c>
      <c r="ATS3" s="494">
        <v>2265589206</v>
      </c>
      <c r="ATU3" s="494">
        <v>2265589214</v>
      </c>
      <c r="ATV3" s="494">
        <v>2265589214</v>
      </c>
      <c r="ATW3" s="494">
        <v>2265589214</v>
      </c>
      <c r="ATX3" s="494">
        <v>2265589214</v>
      </c>
      <c r="ATY3" s="494">
        <v>2265589214</v>
      </c>
      <c r="ATZ3" s="494">
        <v>2265589214</v>
      </c>
      <c r="AUA3" s="494">
        <v>2265589214</v>
      </c>
      <c r="AUB3" s="494">
        <v>2265589214</v>
      </c>
      <c r="AUC3" s="494">
        <v>2265589214</v>
      </c>
      <c r="AUD3" s="494">
        <v>2265589214</v>
      </c>
      <c r="AUF3" s="494">
        <v>2265589104</v>
      </c>
      <c r="AUG3" s="494">
        <v>2265589104</v>
      </c>
      <c r="AUH3" s="494">
        <v>2265589104</v>
      </c>
      <c r="AUI3" s="494">
        <v>2265589104</v>
      </c>
      <c r="AUJ3" s="494">
        <v>2265589104</v>
      </c>
      <c r="AUK3" s="494">
        <v>2265589104</v>
      </c>
      <c r="AUL3" s="494">
        <v>2265589104</v>
      </c>
      <c r="AUM3" s="494">
        <v>2265589104</v>
      </c>
      <c r="AUN3" s="494">
        <v>2265589104</v>
      </c>
      <c r="AUO3" s="494">
        <v>2265589104</v>
      </c>
      <c r="AUQ3" s="494">
        <v>2265589200</v>
      </c>
      <c r="AUR3" s="494">
        <v>2265589200</v>
      </c>
      <c r="AUS3" s="494">
        <v>2265589200</v>
      </c>
      <c r="AUT3" s="494">
        <v>2265589200</v>
      </c>
      <c r="AUU3" s="494">
        <v>2265589200</v>
      </c>
      <c r="AUV3" s="494">
        <v>2265589200</v>
      </c>
      <c r="AUW3" s="494">
        <v>2265589200</v>
      </c>
      <c r="AUX3" s="494">
        <v>2265589200</v>
      </c>
      <c r="AUY3" s="494">
        <v>2265589200</v>
      </c>
      <c r="AUZ3" s="494">
        <v>2265589200</v>
      </c>
      <c r="AVB3" s="494">
        <v>2265589201</v>
      </c>
      <c r="AVC3" s="494">
        <v>2265589201</v>
      </c>
      <c r="AVD3" s="494">
        <v>2265589201</v>
      </c>
      <c r="AVE3" s="494">
        <v>2265589201</v>
      </c>
      <c r="AVF3" s="494">
        <v>2265589201</v>
      </c>
      <c r="AVG3" s="494">
        <v>2265589201</v>
      </c>
      <c r="AVH3" s="494">
        <v>2265589201</v>
      </c>
      <c r="AVI3" s="494">
        <v>2265589201</v>
      </c>
      <c r="AVJ3" s="494">
        <v>2265589201</v>
      </c>
      <c r="AVK3" s="494">
        <v>2265589201</v>
      </c>
      <c r="AVM3" s="494">
        <v>2265589209</v>
      </c>
      <c r="AVN3" s="494">
        <v>2265589209</v>
      </c>
      <c r="AVO3" s="494">
        <v>2265589209</v>
      </c>
      <c r="AVP3" s="494">
        <v>2265589209</v>
      </c>
      <c r="AVQ3" s="494">
        <v>2265589209</v>
      </c>
      <c r="AVR3" s="494">
        <v>2265589209</v>
      </c>
      <c r="AVS3" s="494">
        <v>2265589209</v>
      </c>
      <c r="AVT3" s="494">
        <v>2265589209</v>
      </c>
      <c r="AVU3" s="494">
        <v>2265589209</v>
      </c>
      <c r="AVV3" s="494">
        <v>2265589209</v>
      </c>
      <c r="AVX3" s="494">
        <v>2265589202</v>
      </c>
      <c r="AVY3" s="494">
        <v>2265589202</v>
      </c>
      <c r="AVZ3" s="494">
        <v>2265589202</v>
      </c>
      <c r="AWA3" s="494">
        <v>2265589202</v>
      </c>
      <c r="AWB3" s="494">
        <v>2265589202</v>
      </c>
      <c r="AWC3" s="494">
        <v>2265589202</v>
      </c>
      <c r="AWD3" s="494">
        <v>2265589202</v>
      </c>
      <c r="AWE3" s="494">
        <v>2265589202</v>
      </c>
      <c r="AWF3" s="494">
        <v>2265589202</v>
      </c>
      <c r="AWG3" s="494">
        <v>2265589202</v>
      </c>
      <c r="AWI3" s="494">
        <v>2265589204</v>
      </c>
      <c r="AWJ3" s="494">
        <v>2265589204</v>
      </c>
      <c r="AWK3" s="494">
        <v>2265589204</v>
      </c>
      <c r="AWL3" s="494">
        <v>2265589204</v>
      </c>
      <c r="AWM3" s="494">
        <v>2265589204</v>
      </c>
      <c r="AWN3" s="494">
        <v>2265589204</v>
      </c>
      <c r="AWO3" s="494">
        <v>2265589204</v>
      </c>
      <c r="AWP3" s="494">
        <v>2265589204</v>
      </c>
      <c r="AWQ3" s="494">
        <v>2265589204</v>
      </c>
      <c r="AWR3" s="494">
        <v>2265589204</v>
      </c>
      <c r="AWT3" s="494" t="s">
        <v>64</v>
      </c>
      <c r="AWU3" s="641"/>
      <c r="AWV3" s="494">
        <v>40432</v>
      </c>
      <c r="AWW3" s="494">
        <v>40432</v>
      </c>
      <c r="AWX3" s="494">
        <v>40432</v>
      </c>
      <c r="AWY3" s="494">
        <v>40432</v>
      </c>
      <c r="AWZ3" s="494">
        <v>40432</v>
      </c>
      <c r="AXA3" s="494">
        <v>40432</v>
      </c>
      <c r="AXB3" s="494">
        <v>40432</v>
      </c>
      <c r="AXC3" s="494">
        <v>40432</v>
      </c>
      <c r="AXD3" s="494">
        <v>40432</v>
      </c>
      <c r="AXE3" s="494">
        <v>40432</v>
      </c>
      <c r="AXG3" s="494">
        <v>40497</v>
      </c>
      <c r="AXH3" s="494">
        <v>40497</v>
      </c>
      <c r="AXI3" s="494">
        <v>40497</v>
      </c>
      <c r="AXJ3" s="494">
        <v>40497</v>
      </c>
      <c r="AXK3" s="494">
        <v>40497</v>
      </c>
      <c r="AXL3" s="494">
        <v>40497</v>
      </c>
      <c r="AXM3" s="494">
        <v>40497</v>
      </c>
      <c r="AXN3" s="494">
        <v>40497</v>
      </c>
      <c r="AXO3" s="494">
        <v>40497</v>
      </c>
      <c r="AXP3" s="494">
        <v>40497</v>
      </c>
      <c r="AXR3" s="494">
        <v>40176</v>
      </c>
      <c r="AXS3" s="494">
        <v>40176</v>
      </c>
      <c r="AXT3" s="494">
        <v>40176</v>
      </c>
      <c r="AXU3" s="494">
        <v>40176</v>
      </c>
      <c r="AXV3" s="494">
        <v>40176</v>
      </c>
      <c r="AXW3" s="494">
        <v>40176</v>
      </c>
      <c r="AXX3" s="494">
        <v>40176</v>
      </c>
      <c r="AXY3" s="494">
        <v>40176</v>
      </c>
      <c r="AXZ3" s="494">
        <v>40176</v>
      </c>
      <c r="AYA3" s="494">
        <v>40176</v>
      </c>
      <c r="AYC3" s="494">
        <v>40710</v>
      </c>
      <c r="AYD3" s="494">
        <v>40710</v>
      </c>
      <c r="AYE3" s="494">
        <v>40710</v>
      </c>
      <c r="AYF3" s="494">
        <v>40710</v>
      </c>
      <c r="AYG3" s="494">
        <v>40710</v>
      </c>
      <c r="AYH3" s="494">
        <v>40710</v>
      </c>
      <c r="AYI3" s="494">
        <v>40710</v>
      </c>
      <c r="AYJ3" s="494">
        <v>40710</v>
      </c>
      <c r="AYK3" s="494">
        <v>40710</v>
      </c>
      <c r="AYL3" s="494">
        <v>40710</v>
      </c>
      <c r="AYN3" s="494">
        <v>40927</v>
      </c>
      <c r="AYO3" s="494">
        <v>40927</v>
      </c>
      <c r="AYP3" s="494">
        <v>40927</v>
      </c>
      <c r="AYQ3" s="494">
        <v>40927</v>
      </c>
      <c r="AYR3" s="494">
        <v>40927</v>
      </c>
      <c r="AYS3" s="494">
        <v>40927</v>
      </c>
      <c r="AYT3" s="494">
        <v>40927</v>
      </c>
      <c r="AYU3" s="494">
        <v>40927</v>
      </c>
      <c r="AYV3" s="494">
        <v>40927</v>
      </c>
      <c r="AYW3" s="494">
        <v>40927</v>
      </c>
      <c r="AYY3" s="494">
        <v>40928</v>
      </c>
      <c r="AYZ3" s="494">
        <v>40928</v>
      </c>
      <c r="AZA3" s="494">
        <v>40928</v>
      </c>
      <c r="AZB3" s="494">
        <v>40928</v>
      </c>
      <c r="AZC3" s="494">
        <v>40928</v>
      </c>
      <c r="AZD3" s="494">
        <v>40928</v>
      </c>
      <c r="AZE3" s="494">
        <v>40928</v>
      </c>
      <c r="AZF3" s="494">
        <v>40928</v>
      </c>
      <c r="AZG3" s="494">
        <v>40928</v>
      </c>
      <c r="AZH3" s="494">
        <v>40928</v>
      </c>
      <c r="AZJ3" s="494">
        <v>40265</v>
      </c>
      <c r="AZK3" s="494">
        <v>40265</v>
      </c>
      <c r="AZL3" s="494">
        <v>40265</v>
      </c>
      <c r="AZM3" s="494">
        <v>40265</v>
      </c>
      <c r="AZN3" s="494">
        <v>40265</v>
      </c>
      <c r="AZO3" s="494">
        <v>40265</v>
      </c>
      <c r="AZP3" s="494">
        <v>40265</v>
      </c>
      <c r="AZQ3" s="494">
        <v>40265</v>
      </c>
      <c r="AZR3" s="494">
        <v>40265</v>
      </c>
      <c r="AZS3" s="494">
        <v>40265</v>
      </c>
      <c r="AZT3" s="494" t="s">
        <v>64</v>
      </c>
      <c r="AZU3" s="641"/>
      <c r="AZV3" s="494" t="s">
        <v>64</v>
      </c>
      <c r="AZW3" s="641"/>
      <c r="AZX3" s="494">
        <v>2137</v>
      </c>
      <c r="AZY3" s="494">
        <v>2137</v>
      </c>
      <c r="AZZ3" s="494">
        <v>2137</v>
      </c>
      <c r="BAA3" s="494">
        <v>2137</v>
      </c>
      <c r="BAB3" s="494">
        <v>2137</v>
      </c>
      <c r="BAC3" s="494">
        <v>2137</v>
      </c>
      <c r="BAD3" s="494">
        <v>2137</v>
      </c>
      <c r="BAE3" s="494">
        <v>2137</v>
      </c>
      <c r="BAF3" s="494">
        <v>2137</v>
      </c>
      <c r="BAG3" s="494">
        <v>2137</v>
      </c>
      <c r="BAI3" s="494">
        <v>49602</v>
      </c>
      <c r="BAJ3" s="494">
        <v>49602</v>
      </c>
      <c r="BAK3" s="494">
        <v>49602</v>
      </c>
      <c r="BAL3" s="494">
        <v>49602</v>
      </c>
      <c r="BAM3" s="494">
        <v>49602</v>
      </c>
      <c r="BAN3" s="494">
        <v>49602</v>
      </c>
      <c r="BAO3" s="494">
        <v>49602</v>
      </c>
      <c r="BAP3" s="494">
        <v>49602</v>
      </c>
      <c r="BAQ3" s="494">
        <v>49602</v>
      </c>
      <c r="BAR3" s="494">
        <v>49602</v>
      </c>
      <c r="BAS3" s="641"/>
      <c r="BAT3" s="494">
        <v>9116</v>
      </c>
      <c r="BAU3" s="494">
        <v>9116</v>
      </c>
      <c r="BAV3" s="494">
        <v>9116</v>
      </c>
      <c r="BAW3" s="494">
        <v>9116</v>
      </c>
      <c r="BAX3" s="494">
        <v>9116</v>
      </c>
      <c r="BAY3" s="494">
        <v>9116</v>
      </c>
      <c r="BAZ3" s="494">
        <v>9116</v>
      </c>
      <c r="BBA3" s="494">
        <v>9116</v>
      </c>
      <c r="BBB3" s="494">
        <v>9116</v>
      </c>
      <c r="BBC3" s="494">
        <v>9116</v>
      </c>
      <c r="BBE3" s="494">
        <v>9117</v>
      </c>
      <c r="BBF3" s="494">
        <v>9117</v>
      </c>
      <c r="BBG3" s="494">
        <v>9117</v>
      </c>
      <c r="BBH3" s="494">
        <v>9117</v>
      </c>
      <c r="BBI3" s="494">
        <v>9117</v>
      </c>
      <c r="BBJ3" s="494">
        <v>9117</v>
      </c>
      <c r="BBK3" s="494">
        <v>9117</v>
      </c>
      <c r="BBL3" s="494">
        <v>9117</v>
      </c>
      <c r="BBM3" s="494">
        <v>9117</v>
      </c>
      <c r="BBN3" s="494">
        <v>9117</v>
      </c>
      <c r="BBP3" s="494">
        <v>9118</v>
      </c>
      <c r="BBQ3" s="494">
        <v>9118</v>
      </c>
      <c r="BBR3" s="494">
        <v>9118</v>
      </c>
      <c r="BBS3" s="494">
        <v>9118</v>
      </c>
      <c r="BBT3" s="494">
        <v>9118</v>
      </c>
      <c r="BBU3" s="494">
        <v>9118</v>
      </c>
      <c r="BBV3" s="494">
        <v>9118</v>
      </c>
      <c r="BBW3" s="494">
        <v>9118</v>
      </c>
      <c r="BBX3" s="494">
        <v>9118</v>
      </c>
      <c r="BBY3" s="494">
        <v>9118</v>
      </c>
      <c r="BCA3" s="494">
        <v>9119</v>
      </c>
      <c r="BCB3" s="494">
        <v>9119</v>
      </c>
      <c r="BCC3" s="494">
        <v>9119</v>
      </c>
      <c r="BCD3" s="494">
        <v>9119</v>
      </c>
      <c r="BCE3" s="494">
        <v>9119</v>
      </c>
      <c r="BCF3" s="494">
        <v>9119</v>
      </c>
      <c r="BCG3" s="494">
        <v>9119</v>
      </c>
      <c r="BCH3" s="494">
        <v>9119</v>
      </c>
      <c r="BCI3" s="494">
        <v>9119</v>
      </c>
      <c r="BCJ3" s="494">
        <v>9119</v>
      </c>
      <c r="BCL3" s="494">
        <v>9699</v>
      </c>
      <c r="BCM3" s="494">
        <v>9699</v>
      </c>
      <c r="BCN3" s="494">
        <v>9699</v>
      </c>
      <c r="BCO3" s="494">
        <v>9699</v>
      </c>
      <c r="BCP3" s="494">
        <v>9699</v>
      </c>
      <c r="BCQ3" s="494">
        <v>9699</v>
      </c>
      <c r="BCR3" s="494">
        <v>9699</v>
      </c>
      <c r="BCS3" s="494">
        <v>9699</v>
      </c>
      <c r="BCT3" s="494">
        <v>9699</v>
      </c>
      <c r="BCU3" s="494">
        <v>9699</v>
      </c>
      <c r="BCW3" s="494">
        <v>9700</v>
      </c>
      <c r="BCX3" s="494">
        <v>9700</v>
      </c>
      <c r="BCY3" s="494">
        <v>9700</v>
      </c>
      <c r="BCZ3" s="494">
        <v>9700</v>
      </c>
      <c r="BDA3" s="494">
        <v>9700</v>
      </c>
      <c r="BDB3" s="494">
        <v>9700</v>
      </c>
      <c r="BDC3" s="494">
        <v>9700</v>
      </c>
      <c r="BDD3" s="494">
        <v>9700</v>
      </c>
      <c r="BDE3" s="494">
        <v>9700</v>
      </c>
      <c r="BDF3" s="494">
        <v>9700</v>
      </c>
      <c r="BDH3" s="494">
        <v>9701</v>
      </c>
      <c r="BDI3" s="494">
        <v>9701</v>
      </c>
      <c r="BDJ3" s="494">
        <v>9701</v>
      </c>
      <c r="BDK3" s="494">
        <v>9701</v>
      </c>
      <c r="BDL3" s="494">
        <v>9701</v>
      </c>
      <c r="BDM3" s="494">
        <v>9701</v>
      </c>
      <c r="BDN3" s="494">
        <v>9701</v>
      </c>
      <c r="BDO3" s="494">
        <v>9701</v>
      </c>
      <c r="BDP3" s="494">
        <v>9701</v>
      </c>
      <c r="BDQ3" s="494">
        <v>9701</v>
      </c>
      <c r="BDS3" s="494">
        <v>9702</v>
      </c>
      <c r="BDT3" s="494">
        <v>9702</v>
      </c>
      <c r="BDU3" s="494">
        <v>9702</v>
      </c>
      <c r="BDV3" s="494">
        <v>9702</v>
      </c>
      <c r="BDW3" s="494">
        <v>9702</v>
      </c>
      <c r="BDX3" s="494">
        <v>9702</v>
      </c>
      <c r="BDY3" s="494">
        <v>9702</v>
      </c>
      <c r="BDZ3" s="494">
        <v>9702</v>
      </c>
      <c r="BEA3" s="494">
        <v>9702</v>
      </c>
      <c r="BEB3" s="494">
        <v>9702</v>
      </c>
      <c r="BED3" s="494">
        <v>9799</v>
      </c>
      <c r="BEE3" s="494">
        <v>9799</v>
      </c>
      <c r="BEF3" s="494">
        <v>9799</v>
      </c>
      <c r="BEG3" s="494">
        <v>9799</v>
      </c>
      <c r="BEH3" s="494">
        <v>9799</v>
      </c>
      <c r="BEI3" s="494">
        <v>9799</v>
      </c>
      <c r="BEJ3" s="494">
        <v>9799</v>
      </c>
      <c r="BEK3" s="494">
        <v>9799</v>
      </c>
      <c r="BEL3" s="494">
        <v>9799</v>
      </c>
      <c r="BEM3" s="494">
        <v>9799</v>
      </c>
      <c r="BEO3" s="494" t="s">
        <v>64</v>
      </c>
      <c r="BEQ3" s="494" t="s">
        <v>64</v>
      </c>
      <c r="BES3" s="494" t="s">
        <v>64</v>
      </c>
      <c r="BET3" s="643"/>
      <c r="BEU3" s="494">
        <v>791401</v>
      </c>
      <c r="BEV3" s="494">
        <v>791401</v>
      </c>
      <c r="BEW3" s="494">
        <v>791401</v>
      </c>
      <c r="BEX3" s="494">
        <v>791401</v>
      </c>
      <c r="BEY3" s="494">
        <v>791401</v>
      </c>
      <c r="BEZ3" s="494">
        <v>791401</v>
      </c>
      <c r="BFA3" s="494">
        <v>791401</v>
      </c>
      <c r="BFB3" s="494">
        <v>791401</v>
      </c>
      <c r="BFC3" s="494">
        <v>791401</v>
      </c>
      <c r="BFD3" s="494">
        <v>791401</v>
      </c>
      <c r="BFF3" s="494">
        <v>791421</v>
      </c>
      <c r="BFG3" s="494">
        <v>791421</v>
      </c>
      <c r="BFH3" s="494">
        <v>791421</v>
      </c>
      <c r="BFI3" s="494">
        <v>791421</v>
      </c>
      <c r="BFJ3" s="494">
        <v>791421</v>
      </c>
      <c r="BFK3" s="494">
        <v>791421</v>
      </c>
      <c r="BFL3" s="494">
        <v>791421</v>
      </c>
      <c r="BFM3" s="494">
        <v>791421</v>
      </c>
      <c r="BFN3" s="494">
        <v>791421</v>
      </c>
      <c r="BFO3" s="494">
        <v>791421</v>
      </c>
      <c r="BFQ3" s="494">
        <v>791426</v>
      </c>
      <c r="BFR3" s="494">
        <v>791426</v>
      </c>
      <c r="BFS3" s="494">
        <v>791426</v>
      </c>
      <c r="BFT3" s="494">
        <v>791426</v>
      </c>
      <c r="BFU3" s="494">
        <v>791426</v>
      </c>
      <c r="BFV3" s="494">
        <v>791426</v>
      </c>
      <c r="BFW3" s="494">
        <v>791426</v>
      </c>
      <c r="BFX3" s="494">
        <v>791426</v>
      </c>
      <c r="BFY3" s="494">
        <v>791426</v>
      </c>
      <c r="BFZ3" s="494">
        <v>791426</v>
      </c>
      <c r="BGB3" s="494">
        <v>791431</v>
      </c>
      <c r="BGC3" s="494">
        <v>791431</v>
      </c>
      <c r="BGD3" s="494">
        <v>791431</v>
      </c>
      <c r="BGE3" s="494">
        <v>791431</v>
      </c>
      <c r="BGF3" s="494">
        <v>791431</v>
      </c>
      <c r="BGG3" s="494">
        <v>791431</v>
      </c>
      <c r="BGH3" s="494">
        <v>791431</v>
      </c>
      <c r="BGI3" s="494">
        <v>791431</v>
      </c>
      <c r="BGJ3" s="494">
        <v>791431</v>
      </c>
      <c r="BGK3" s="494">
        <v>791431</v>
      </c>
      <c r="BGM3" s="494">
        <v>791441</v>
      </c>
      <c r="BGN3" s="494">
        <v>791441</v>
      </c>
      <c r="BGO3" s="494">
        <v>791441</v>
      </c>
      <c r="BGP3" s="494">
        <v>791441</v>
      </c>
      <c r="BGQ3" s="494">
        <v>791441</v>
      </c>
      <c r="BGR3" s="494">
        <v>791441</v>
      </c>
      <c r="BGS3" s="494">
        <v>791441</v>
      </c>
      <c r="BGT3" s="494">
        <v>791441</v>
      </c>
      <c r="BGU3" s="494">
        <v>791441</v>
      </c>
      <c r="BGV3" s="494">
        <v>791441</v>
      </c>
      <c r="BGX3" s="494">
        <v>791461</v>
      </c>
      <c r="BGY3" s="494">
        <v>791461</v>
      </c>
      <c r="BGZ3" s="494">
        <v>791461</v>
      </c>
      <c r="BHA3" s="494">
        <v>791461</v>
      </c>
      <c r="BHB3" s="494">
        <v>791461</v>
      </c>
      <c r="BHC3" s="494">
        <v>791461</v>
      </c>
      <c r="BHD3" s="494">
        <v>791461</v>
      </c>
      <c r="BHE3" s="494">
        <v>791461</v>
      </c>
      <c r="BHF3" s="494">
        <v>791461</v>
      </c>
      <c r="BHG3" s="494">
        <v>791461</v>
      </c>
      <c r="BHI3" s="494">
        <v>791493</v>
      </c>
      <c r="BHJ3" s="494">
        <v>791493</v>
      </c>
      <c r="BHK3" s="494">
        <v>791493</v>
      </c>
      <c r="BHL3" s="494">
        <v>791493</v>
      </c>
      <c r="BHM3" s="494">
        <v>791493</v>
      </c>
      <c r="BHN3" s="494">
        <v>791493</v>
      </c>
      <c r="BHO3" s="494">
        <v>791493</v>
      </c>
      <c r="BHP3" s="494">
        <v>791493</v>
      </c>
      <c r="BHQ3" s="494">
        <v>791493</v>
      </c>
      <c r="BHR3" s="494">
        <v>791493</v>
      </c>
      <c r="BHT3" s="494">
        <v>791499</v>
      </c>
      <c r="BHU3" s="494">
        <v>791499</v>
      </c>
      <c r="BHV3" s="494">
        <v>791499</v>
      </c>
      <c r="BHW3" s="494">
        <v>791499</v>
      </c>
      <c r="BHX3" s="494">
        <v>791499</v>
      </c>
      <c r="BHY3" s="494">
        <v>791499</v>
      </c>
      <c r="BHZ3" s="494">
        <v>791499</v>
      </c>
      <c r="BIA3" s="494">
        <v>791499</v>
      </c>
      <c r="BIB3" s="494">
        <v>791499</v>
      </c>
      <c r="BIC3" s="494">
        <v>791499</v>
      </c>
      <c r="BIE3" s="494">
        <v>792401</v>
      </c>
      <c r="BIF3" s="494">
        <v>792401</v>
      </c>
      <c r="BIG3" s="494">
        <v>792401</v>
      </c>
      <c r="BIH3" s="494">
        <v>792401</v>
      </c>
      <c r="BII3" s="494">
        <v>792401</v>
      </c>
      <c r="BIJ3" s="494">
        <v>792401</v>
      </c>
      <c r="BIK3" s="494">
        <v>792401</v>
      </c>
      <c r="BIL3" s="494">
        <v>792401</v>
      </c>
      <c r="BIM3" s="494">
        <v>792401</v>
      </c>
      <c r="BIN3" s="494">
        <v>792401</v>
      </c>
      <c r="BIP3" s="494">
        <v>792405</v>
      </c>
      <c r="BIQ3" s="494">
        <v>792405</v>
      </c>
      <c r="BIR3" s="494">
        <v>792405</v>
      </c>
      <c r="BIS3" s="494">
        <v>792405</v>
      </c>
      <c r="BIT3" s="494">
        <v>792405</v>
      </c>
      <c r="BIU3" s="494">
        <v>792405</v>
      </c>
      <c r="BIV3" s="494">
        <v>792405</v>
      </c>
      <c r="BIW3" s="494">
        <v>792405</v>
      </c>
      <c r="BIX3" s="494">
        <v>792405</v>
      </c>
      <c r="BIY3" s="494">
        <v>792405</v>
      </c>
      <c r="BJA3" s="494">
        <v>792421</v>
      </c>
      <c r="BJB3" s="494">
        <v>792421</v>
      </c>
      <c r="BJC3" s="494">
        <v>792421</v>
      </c>
      <c r="BJD3" s="494">
        <v>792421</v>
      </c>
      <c r="BJE3" s="494">
        <v>792421</v>
      </c>
      <c r="BJF3" s="494">
        <v>792421</v>
      </c>
      <c r="BJG3" s="494">
        <v>792421</v>
      </c>
      <c r="BJH3" s="494">
        <v>792421</v>
      </c>
      <c r="BJI3" s="494">
        <v>792421</v>
      </c>
      <c r="BJJ3" s="494">
        <v>792421</v>
      </c>
      <c r="BJL3" s="494">
        <v>792429</v>
      </c>
      <c r="BJM3" s="494">
        <v>792429</v>
      </c>
      <c r="BJN3" s="494">
        <v>792429</v>
      </c>
      <c r="BJO3" s="494">
        <v>792429</v>
      </c>
      <c r="BJP3" s="494">
        <v>792429</v>
      </c>
      <c r="BJQ3" s="494">
        <v>792429</v>
      </c>
      <c r="BJR3" s="494">
        <v>792429</v>
      </c>
      <c r="BJS3" s="494">
        <v>792429</v>
      </c>
      <c r="BJT3" s="494">
        <v>792429</v>
      </c>
      <c r="BJU3" s="494">
        <v>792429</v>
      </c>
      <c r="BJW3" s="494">
        <v>792431</v>
      </c>
      <c r="BJX3" s="494">
        <v>792431</v>
      </c>
      <c r="BJY3" s="494">
        <v>792431</v>
      </c>
      <c r="BJZ3" s="494">
        <v>792431</v>
      </c>
      <c r="BKA3" s="494">
        <v>792431</v>
      </c>
      <c r="BKB3" s="494">
        <v>792431</v>
      </c>
      <c r="BKC3" s="494">
        <v>792431</v>
      </c>
      <c r="BKD3" s="494">
        <v>792431</v>
      </c>
      <c r="BKE3" s="494">
        <v>792431</v>
      </c>
      <c r="BKF3" s="494">
        <v>792431</v>
      </c>
      <c r="BKH3" s="494">
        <v>792441</v>
      </c>
      <c r="BKI3" s="494">
        <v>792441</v>
      </c>
      <c r="BKJ3" s="494">
        <v>792441</v>
      </c>
      <c r="BKK3" s="494">
        <v>792441</v>
      </c>
      <c r="BKL3" s="494">
        <v>792441</v>
      </c>
      <c r="BKM3" s="494">
        <v>792441</v>
      </c>
      <c r="BKN3" s="494">
        <v>792441</v>
      </c>
      <c r="BKO3" s="494">
        <v>792441</v>
      </c>
      <c r="BKP3" s="494">
        <v>792441</v>
      </c>
      <c r="BKQ3" s="494">
        <v>792441</v>
      </c>
      <c r="BKS3" s="494">
        <v>792451</v>
      </c>
      <c r="BKT3" s="494">
        <v>792451</v>
      </c>
      <c r="BKU3" s="494">
        <v>792451</v>
      </c>
      <c r="BKV3" s="494">
        <v>792451</v>
      </c>
      <c r="BKW3" s="494">
        <v>792451</v>
      </c>
      <c r="BKX3" s="494">
        <v>792451</v>
      </c>
      <c r="BKY3" s="494">
        <v>792451</v>
      </c>
      <c r="BKZ3" s="494">
        <v>792451</v>
      </c>
      <c r="BLA3" s="494">
        <v>792451</v>
      </c>
      <c r="BLB3" s="494">
        <v>792451</v>
      </c>
      <c r="BLD3" s="494">
        <v>791863</v>
      </c>
      <c r="BLE3" s="494">
        <v>791863</v>
      </c>
      <c r="BLF3" s="494">
        <v>791863</v>
      </c>
      <c r="BLG3" s="494">
        <v>791863</v>
      </c>
      <c r="BLH3" s="494">
        <v>791863</v>
      </c>
      <c r="BLI3" s="494">
        <v>791863</v>
      </c>
      <c r="BLJ3" s="494">
        <v>791863</v>
      </c>
      <c r="BLK3" s="494">
        <v>791863</v>
      </c>
      <c r="BLL3" s="494">
        <v>791863</v>
      </c>
      <c r="BLM3" s="494">
        <v>791863</v>
      </c>
      <c r="BLO3" s="494">
        <v>791880</v>
      </c>
      <c r="BLP3" s="494">
        <v>791880</v>
      </c>
      <c r="BLQ3" s="494">
        <v>791880</v>
      </c>
      <c r="BLR3" s="494">
        <v>791880</v>
      </c>
      <c r="BLS3" s="494">
        <v>791880</v>
      </c>
      <c r="BLT3" s="494">
        <v>791880</v>
      </c>
      <c r="BLU3" s="494">
        <v>791880</v>
      </c>
      <c r="BLV3" s="494">
        <v>791880</v>
      </c>
      <c r="BLW3" s="494">
        <v>791880</v>
      </c>
      <c r="BLX3" s="494">
        <v>791880</v>
      </c>
      <c r="BLZ3" s="494">
        <v>791890</v>
      </c>
      <c r="BMA3" s="494">
        <v>791890</v>
      </c>
      <c r="BMB3" s="494">
        <v>791890</v>
      </c>
      <c r="BMC3" s="494">
        <v>791890</v>
      </c>
      <c r="BMD3" s="494">
        <v>791890</v>
      </c>
      <c r="BME3" s="494">
        <v>791890</v>
      </c>
      <c r="BMF3" s="494">
        <v>791890</v>
      </c>
      <c r="BMG3" s="494">
        <v>791890</v>
      </c>
      <c r="BMH3" s="494">
        <v>791890</v>
      </c>
      <c r="BMI3" s="494">
        <v>791890</v>
      </c>
      <c r="BMK3" s="494">
        <v>791893</v>
      </c>
      <c r="BML3" s="494">
        <v>791893</v>
      </c>
      <c r="BMM3" s="494">
        <v>791893</v>
      </c>
      <c r="BMN3" s="494">
        <v>791893</v>
      </c>
      <c r="BMO3" s="494">
        <v>791893</v>
      </c>
      <c r="BMP3" s="494">
        <v>791893</v>
      </c>
      <c r="BMQ3" s="494">
        <v>791893</v>
      </c>
      <c r="BMR3" s="494">
        <v>791893</v>
      </c>
      <c r="BMS3" s="494">
        <v>791893</v>
      </c>
      <c r="BMT3" s="494">
        <v>791893</v>
      </c>
      <c r="BMV3" s="494">
        <v>791896</v>
      </c>
      <c r="BMW3" s="494">
        <v>791896</v>
      </c>
      <c r="BMX3" s="494">
        <v>791896</v>
      </c>
      <c r="BMY3" s="494">
        <v>791896</v>
      </c>
      <c r="BMZ3" s="494">
        <v>791896</v>
      </c>
      <c r="BNA3" s="494">
        <v>791896</v>
      </c>
      <c r="BNB3" s="494">
        <v>791896</v>
      </c>
      <c r="BNC3" s="494">
        <v>791896</v>
      </c>
      <c r="BND3" s="494">
        <v>791896</v>
      </c>
      <c r="BNE3" s="494">
        <v>791896</v>
      </c>
      <c r="BNF3" s="494" t="s">
        <v>64</v>
      </c>
      <c r="BNG3" s="641"/>
      <c r="BNH3" s="494">
        <v>26264</v>
      </c>
      <c r="BNI3" s="494">
        <v>26264</v>
      </c>
      <c r="BNJ3" s="494">
        <v>26264</v>
      </c>
      <c r="BNK3" s="494">
        <v>26264</v>
      </c>
      <c r="BNL3" s="494">
        <v>26264</v>
      </c>
      <c r="BNM3" s="494">
        <v>26264</v>
      </c>
      <c r="BNN3" s="494">
        <v>26264</v>
      </c>
      <c r="BNO3" s="494">
        <v>26264</v>
      </c>
      <c r="BNP3" s="494">
        <v>26264</v>
      </c>
      <c r="BNQ3" s="494">
        <v>26264</v>
      </c>
      <c r="BNS3" s="494">
        <v>38118</v>
      </c>
      <c r="BNT3" s="494">
        <v>38118</v>
      </c>
      <c r="BNU3" s="494">
        <v>38118</v>
      </c>
      <c r="BNV3" s="494">
        <v>38118</v>
      </c>
      <c r="BNW3" s="494">
        <v>38118</v>
      </c>
      <c r="BNX3" s="494">
        <v>38118</v>
      </c>
      <c r="BNY3" s="494">
        <v>38118</v>
      </c>
      <c r="BNZ3" s="494">
        <v>38118</v>
      </c>
      <c r="BOA3" s="494">
        <v>38118</v>
      </c>
      <c r="BOB3" s="494">
        <v>38118</v>
      </c>
      <c r="BOD3" s="494">
        <v>53228</v>
      </c>
      <c r="BOE3" s="494">
        <v>53228</v>
      </c>
      <c r="BOF3" s="494">
        <v>53228</v>
      </c>
      <c r="BOG3" s="494">
        <v>53228</v>
      </c>
      <c r="BOH3" s="494">
        <v>53228</v>
      </c>
      <c r="BOI3" s="494">
        <v>53228</v>
      </c>
      <c r="BOJ3" s="494">
        <v>53228</v>
      </c>
      <c r="BOK3" s="494">
        <v>53228</v>
      </c>
      <c r="BOL3" s="494">
        <v>53228</v>
      </c>
      <c r="BOM3" s="494">
        <v>53228</v>
      </c>
      <c r="BOO3" s="494">
        <v>53998</v>
      </c>
      <c r="BOP3" s="494">
        <v>53998</v>
      </c>
      <c r="BOQ3" s="494">
        <v>53998</v>
      </c>
      <c r="BOR3" s="494">
        <v>53998</v>
      </c>
      <c r="BOS3" s="494">
        <v>53998</v>
      </c>
      <c r="BOT3" s="494">
        <v>53998</v>
      </c>
      <c r="BOU3" s="494">
        <v>53998</v>
      </c>
      <c r="BOV3" s="494">
        <v>53998</v>
      </c>
      <c r="BOW3" s="494">
        <v>53998</v>
      </c>
      <c r="BOX3" s="494">
        <v>53998</v>
      </c>
      <c r="BOZ3" s="494">
        <v>1089300</v>
      </c>
      <c r="BPA3" s="494">
        <v>1089300</v>
      </c>
      <c r="BPB3" s="494">
        <v>1089300</v>
      </c>
      <c r="BPC3" s="494">
        <v>1089300</v>
      </c>
      <c r="BPD3" s="494">
        <v>1089300</v>
      </c>
      <c r="BPE3" s="494">
        <v>1089300</v>
      </c>
      <c r="BPF3" s="494">
        <v>1089300</v>
      </c>
      <c r="BPG3" s="494">
        <v>1089300</v>
      </c>
      <c r="BPH3" s="494">
        <v>1089300</v>
      </c>
      <c r="BPI3" s="494">
        <v>1089300</v>
      </c>
      <c r="BPK3" s="494">
        <v>1089302</v>
      </c>
      <c r="BPL3" s="494">
        <v>1089302</v>
      </c>
      <c r="BPM3" s="494">
        <v>1089302</v>
      </c>
      <c r="BPN3" s="494">
        <v>1089302</v>
      </c>
      <c r="BPO3" s="494">
        <v>1089302</v>
      </c>
      <c r="BPP3" s="494">
        <v>1089302</v>
      </c>
      <c r="BPQ3" s="494">
        <v>1089302</v>
      </c>
      <c r="BPR3" s="494">
        <v>1089302</v>
      </c>
      <c r="BPS3" s="494">
        <v>1089302</v>
      </c>
      <c r="BPT3" s="494">
        <v>1089302</v>
      </c>
      <c r="BPV3" s="494">
        <v>1089865</v>
      </c>
      <c r="BPW3" s="494">
        <v>1089865</v>
      </c>
      <c r="BPX3" s="494">
        <v>1089865</v>
      </c>
      <c r="BPY3" s="494">
        <v>1089865</v>
      </c>
      <c r="BPZ3" s="494">
        <v>1089865</v>
      </c>
      <c r="BQA3" s="494">
        <v>1089865</v>
      </c>
      <c r="BQB3" s="494">
        <v>1089865</v>
      </c>
      <c r="BQC3" s="494">
        <v>1089865</v>
      </c>
      <c r="BQD3" s="494">
        <v>1089865</v>
      </c>
      <c r="BQE3" s="494">
        <v>1089865</v>
      </c>
      <c r="BQG3" s="494" t="s">
        <v>412</v>
      </c>
      <c r="BQH3" s="494" t="s">
        <v>412</v>
      </c>
      <c r="BQI3" s="494" t="s">
        <v>412</v>
      </c>
      <c r="BQJ3" s="494" t="s">
        <v>412</v>
      </c>
      <c r="BQK3" s="494" t="s">
        <v>412</v>
      </c>
      <c r="BQL3" s="494" t="s">
        <v>412</v>
      </c>
      <c r="BQM3" s="494" t="s">
        <v>412</v>
      </c>
      <c r="BQN3" s="494" t="s">
        <v>412</v>
      </c>
      <c r="BQO3" s="494" t="s">
        <v>412</v>
      </c>
      <c r="BQP3" s="494" t="s">
        <v>412</v>
      </c>
      <c r="BQR3" s="494" t="s">
        <v>410</v>
      </c>
      <c r="BQS3" s="494" t="s">
        <v>410</v>
      </c>
      <c r="BQT3" s="494" t="s">
        <v>410</v>
      </c>
      <c r="BQU3" s="494" t="s">
        <v>410</v>
      </c>
      <c r="BQV3" s="494" t="s">
        <v>410</v>
      </c>
      <c r="BQW3" s="494" t="s">
        <v>410</v>
      </c>
      <c r="BQX3" s="494" t="s">
        <v>410</v>
      </c>
      <c r="BQY3" s="494" t="s">
        <v>410</v>
      </c>
      <c r="BQZ3" s="494" t="s">
        <v>410</v>
      </c>
      <c r="BRA3" s="494" t="s">
        <v>410</v>
      </c>
      <c r="BRC3" s="494">
        <v>1089301</v>
      </c>
      <c r="BRD3" s="494">
        <v>1089301</v>
      </c>
      <c r="BRE3" s="494">
        <v>1089301</v>
      </c>
      <c r="BRF3" s="494">
        <v>1089301</v>
      </c>
      <c r="BRG3" s="494">
        <v>1089301</v>
      </c>
      <c r="BRH3" s="494">
        <v>1089301</v>
      </c>
      <c r="BRI3" s="494">
        <v>1089301</v>
      </c>
      <c r="BRJ3" s="494">
        <v>1089301</v>
      </c>
      <c r="BRK3" s="494">
        <v>1089301</v>
      </c>
      <c r="BRL3" s="494">
        <v>1089301</v>
      </c>
      <c r="BRM3" s="494" t="s">
        <v>4975</v>
      </c>
      <c r="BRN3" s="641"/>
      <c r="BRO3" s="494">
        <v>271106</v>
      </c>
      <c r="BRP3" s="494">
        <v>271106</v>
      </c>
      <c r="BRQ3" s="494">
        <v>271106</v>
      </c>
      <c r="BRR3" s="494">
        <v>271106</v>
      </c>
      <c r="BRS3" s="494">
        <v>271106</v>
      </c>
      <c r="BRT3" s="494">
        <v>271106</v>
      </c>
      <c r="BRU3" s="494">
        <v>271106</v>
      </c>
      <c r="BRV3" s="494">
        <v>271106</v>
      </c>
      <c r="BRW3" s="494">
        <v>271106</v>
      </c>
      <c r="BRX3" s="494">
        <v>271106</v>
      </c>
      <c r="BRZ3" s="494">
        <v>284728</v>
      </c>
      <c r="BSA3" s="494">
        <v>284728</v>
      </c>
      <c r="BSB3" s="494">
        <v>284728</v>
      </c>
      <c r="BSC3" s="494">
        <v>284728</v>
      </c>
      <c r="BSD3" s="494">
        <v>284728</v>
      </c>
      <c r="BSE3" s="494">
        <v>284728</v>
      </c>
      <c r="BSF3" s="494">
        <v>284728</v>
      </c>
      <c r="BSG3" s="494">
        <v>284728</v>
      </c>
      <c r="BSH3" s="494">
        <v>284728</v>
      </c>
      <c r="BSI3" s="494">
        <v>284728</v>
      </c>
      <c r="BSK3" s="494">
        <v>285428</v>
      </c>
      <c r="BSL3" s="494">
        <v>285428</v>
      </c>
      <c r="BSM3" s="494">
        <v>285428</v>
      </c>
      <c r="BSN3" s="494">
        <v>285428</v>
      </c>
      <c r="BSO3" s="494">
        <v>285428</v>
      </c>
      <c r="BSP3" s="494">
        <v>285428</v>
      </c>
      <c r="BSQ3" s="494">
        <v>285428</v>
      </c>
      <c r="BSR3" s="494">
        <v>285428</v>
      </c>
      <c r="BSS3" s="494">
        <v>285428</v>
      </c>
      <c r="BST3" s="494">
        <v>285428</v>
      </c>
      <c r="BSV3" s="494">
        <v>285628</v>
      </c>
      <c r="BSW3" s="494">
        <v>285628</v>
      </c>
      <c r="BSX3" s="494">
        <v>285628</v>
      </c>
      <c r="BSY3" s="494">
        <v>285628</v>
      </c>
      <c r="BSZ3" s="494">
        <v>285628</v>
      </c>
      <c r="BTA3" s="494">
        <v>285628</v>
      </c>
      <c r="BTB3" s="494">
        <v>285628</v>
      </c>
      <c r="BTC3" s="494">
        <v>285628</v>
      </c>
      <c r="BTD3" s="494">
        <v>285628</v>
      </c>
      <c r="BTE3" s="494">
        <v>285628</v>
      </c>
      <c r="BTG3" s="494">
        <v>317004</v>
      </c>
      <c r="BTH3" s="494">
        <v>317004</v>
      </c>
      <c r="BTI3" s="494">
        <v>317004</v>
      </c>
      <c r="BTJ3" s="494">
        <v>317004</v>
      </c>
      <c r="BTK3" s="494">
        <v>317004</v>
      </c>
      <c r="BTL3" s="494">
        <v>317004</v>
      </c>
      <c r="BTM3" s="494">
        <v>317004</v>
      </c>
      <c r="BTN3" s="494">
        <v>317004</v>
      </c>
      <c r="BTO3" s="494">
        <v>317004</v>
      </c>
      <c r="BTP3" s="494">
        <v>317004</v>
      </c>
      <c r="BTR3" s="494">
        <v>8996</v>
      </c>
      <c r="BTS3" s="494">
        <v>8996</v>
      </c>
      <c r="BTT3" s="494">
        <v>8996</v>
      </c>
      <c r="BTU3" s="494">
        <v>8996</v>
      </c>
      <c r="BTV3" s="494">
        <v>8996</v>
      </c>
      <c r="BTW3" s="494">
        <v>8996</v>
      </c>
      <c r="BTX3" s="494">
        <v>8996</v>
      </c>
      <c r="BTY3" s="494">
        <v>8996</v>
      </c>
      <c r="BTZ3" s="494">
        <v>8996</v>
      </c>
      <c r="BUA3" s="494">
        <v>8996</v>
      </c>
      <c r="BUC3" s="494">
        <v>19200</v>
      </c>
      <c r="BUD3" s="494">
        <v>19200</v>
      </c>
      <c r="BUE3" s="494">
        <v>19200</v>
      </c>
      <c r="BUF3" s="494">
        <v>19200</v>
      </c>
      <c r="BUG3" s="494">
        <v>19200</v>
      </c>
      <c r="BUH3" s="494">
        <v>19200</v>
      </c>
      <c r="BUI3" s="494">
        <v>19200</v>
      </c>
      <c r="BUJ3" s="494">
        <v>19200</v>
      </c>
      <c r="BUK3" s="494">
        <v>19200</v>
      </c>
      <c r="BUL3" s="494">
        <v>19200</v>
      </c>
      <c r="BUN3" s="494">
        <v>134674</v>
      </c>
      <c r="BUO3" s="494">
        <v>134674</v>
      </c>
      <c r="BUP3" s="494">
        <v>134674</v>
      </c>
      <c r="BUQ3" s="494">
        <v>134674</v>
      </c>
      <c r="BUR3" s="494">
        <v>134674</v>
      </c>
      <c r="BUS3" s="494">
        <v>134674</v>
      </c>
      <c r="BUT3" s="494">
        <v>134674</v>
      </c>
      <c r="BUU3" s="494">
        <v>134674</v>
      </c>
      <c r="BUV3" s="494">
        <v>134674</v>
      </c>
      <c r="BUW3" s="494">
        <v>134674</v>
      </c>
      <c r="BUY3" s="494">
        <v>209903</v>
      </c>
      <c r="BUZ3" s="494">
        <v>209903</v>
      </c>
      <c r="BVA3" s="494">
        <v>209903</v>
      </c>
      <c r="BVB3" s="494">
        <v>209903</v>
      </c>
      <c r="BVC3" s="494">
        <v>209903</v>
      </c>
      <c r="BVD3" s="494">
        <v>209903</v>
      </c>
      <c r="BVE3" s="494">
        <v>209903</v>
      </c>
      <c r="BVF3" s="494">
        <v>209903</v>
      </c>
      <c r="BVG3" s="494">
        <v>209903</v>
      </c>
      <c r="BVH3" s="494">
        <v>209903</v>
      </c>
      <c r="BVJ3" s="494">
        <v>136374</v>
      </c>
      <c r="BVK3" s="494">
        <v>136374</v>
      </c>
      <c r="BVL3" s="494">
        <v>136374</v>
      </c>
      <c r="BVM3" s="494">
        <v>136374</v>
      </c>
      <c r="BVN3" s="494">
        <v>136374</v>
      </c>
      <c r="BVO3" s="494">
        <v>136374</v>
      </c>
      <c r="BVP3" s="494">
        <v>136374</v>
      </c>
      <c r="BVQ3" s="494">
        <v>136374</v>
      </c>
      <c r="BVR3" s="494">
        <v>136374</v>
      </c>
      <c r="BVS3" s="494">
        <v>136374</v>
      </c>
      <c r="BVU3" s="494">
        <v>230324</v>
      </c>
      <c r="BVV3" s="494">
        <v>230324</v>
      </c>
      <c r="BVW3" s="494">
        <v>230324</v>
      </c>
      <c r="BVX3" s="494">
        <v>230324</v>
      </c>
      <c r="BVY3" s="494">
        <v>230324</v>
      </c>
      <c r="BVZ3" s="494">
        <v>230324</v>
      </c>
      <c r="BWA3" s="494">
        <v>230324</v>
      </c>
      <c r="BWB3" s="494">
        <v>230324</v>
      </c>
      <c r="BWC3" s="494">
        <v>230324</v>
      </c>
      <c r="BWD3" s="494">
        <v>230324</v>
      </c>
      <c r="BWF3" s="494">
        <v>257412</v>
      </c>
      <c r="BWG3" s="494">
        <v>257412</v>
      </c>
      <c r="BWH3" s="494">
        <v>257412</v>
      </c>
      <c r="BWI3" s="494">
        <v>257412</v>
      </c>
      <c r="BWJ3" s="494">
        <v>257412</v>
      </c>
      <c r="BWK3" s="494">
        <v>257412</v>
      </c>
      <c r="BWL3" s="494">
        <v>257412</v>
      </c>
      <c r="BWM3" s="494">
        <v>257412</v>
      </c>
      <c r="BWN3" s="494">
        <v>257412</v>
      </c>
      <c r="BWO3" s="494">
        <v>257412</v>
      </c>
      <c r="BWQ3" s="494">
        <v>134658</v>
      </c>
      <c r="BWR3" s="494">
        <v>134658</v>
      </c>
      <c r="BWS3" s="494">
        <v>134658</v>
      </c>
      <c r="BWT3" s="494">
        <v>134658</v>
      </c>
      <c r="BWU3" s="494">
        <v>134658</v>
      </c>
      <c r="BWV3" s="494">
        <v>134658</v>
      </c>
      <c r="BWW3" s="494">
        <v>134658</v>
      </c>
      <c r="BWX3" s="494">
        <v>134658</v>
      </c>
      <c r="BWY3" s="494">
        <v>134658</v>
      </c>
      <c r="BWZ3" s="494">
        <v>134658</v>
      </c>
      <c r="BXB3" s="494">
        <v>134659</v>
      </c>
      <c r="BXC3" s="494">
        <v>134659</v>
      </c>
      <c r="BXD3" s="494">
        <v>134659</v>
      </c>
      <c r="BXE3" s="494">
        <v>134659</v>
      </c>
      <c r="BXF3" s="494">
        <v>134659</v>
      </c>
      <c r="BXG3" s="494">
        <v>134659</v>
      </c>
      <c r="BXH3" s="494">
        <v>134659</v>
      </c>
      <c r="BXI3" s="494">
        <v>134659</v>
      </c>
      <c r="BXJ3" s="494">
        <v>134659</v>
      </c>
      <c r="BXK3" s="494">
        <v>134659</v>
      </c>
      <c r="BXM3" s="494">
        <v>119376</v>
      </c>
      <c r="BXN3" s="494">
        <v>119376</v>
      </c>
      <c r="BXO3" s="494">
        <v>119376</v>
      </c>
      <c r="BXP3" s="494">
        <v>119376</v>
      </c>
      <c r="BXQ3" s="494">
        <v>119376</v>
      </c>
      <c r="BXR3" s="494">
        <v>119376</v>
      </c>
      <c r="BXS3" s="494">
        <v>119376</v>
      </c>
      <c r="BXT3" s="494">
        <v>119376</v>
      </c>
      <c r="BXU3" s="494">
        <v>119376</v>
      </c>
      <c r="BXV3" s="494">
        <v>119376</v>
      </c>
      <c r="BXX3" s="494">
        <v>256503</v>
      </c>
      <c r="BXY3" s="494">
        <v>256503</v>
      </c>
      <c r="BXZ3" s="494">
        <v>256503</v>
      </c>
      <c r="BYA3" s="494">
        <v>256503</v>
      </c>
      <c r="BYB3" s="494">
        <v>256503</v>
      </c>
      <c r="BYC3" s="494">
        <v>256503</v>
      </c>
      <c r="BYD3" s="494">
        <v>256503</v>
      </c>
      <c r="BYE3" s="494">
        <v>256503</v>
      </c>
      <c r="BYF3" s="494">
        <v>256503</v>
      </c>
      <c r="BYG3" s="494">
        <v>256503</v>
      </c>
      <c r="BYI3" s="494">
        <v>209503</v>
      </c>
      <c r="BYJ3" s="494">
        <v>209503</v>
      </c>
      <c r="BYK3" s="494">
        <v>209503</v>
      </c>
      <c r="BYL3" s="494">
        <v>209503</v>
      </c>
      <c r="BYM3" s="494">
        <v>209503</v>
      </c>
      <c r="BYN3" s="494">
        <v>209503</v>
      </c>
      <c r="BYO3" s="494">
        <v>209503</v>
      </c>
      <c r="BYP3" s="494">
        <v>209503</v>
      </c>
      <c r="BYQ3" s="494">
        <v>209503</v>
      </c>
      <c r="BYR3" s="494">
        <v>209503</v>
      </c>
      <c r="BYT3" s="494">
        <v>209612</v>
      </c>
      <c r="BYU3" s="494">
        <v>209612</v>
      </c>
      <c r="BYV3" s="494">
        <v>209612</v>
      </c>
      <c r="BYW3" s="494">
        <v>209612</v>
      </c>
      <c r="BYX3" s="494">
        <v>209612</v>
      </c>
      <c r="BYY3" s="494">
        <v>209612</v>
      </c>
      <c r="BYZ3" s="494">
        <v>209612</v>
      </c>
      <c r="BZA3" s="494">
        <v>209612</v>
      </c>
      <c r="BZB3" s="494">
        <v>209612</v>
      </c>
      <c r="BZC3" s="494">
        <v>209612</v>
      </c>
      <c r="BZE3" s="494">
        <v>612620</v>
      </c>
      <c r="BZF3" s="494">
        <v>612620</v>
      </c>
      <c r="BZG3" s="494">
        <v>612620</v>
      </c>
      <c r="BZH3" s="494">
        <v>612620</v>
      </c>
      <c r="BZI3" s="494">
        <v>612620</v>
      </c>
      <c r="BZJ3" s="494">
        <v>612620</v>
      </c>
      <c r="BZK3" s="494">
        <v>612620</v>
      </c>
      <c r="BZL3" s="494">
        <v>612620</v>
      </c>
      <c r="BZM3" s="494">
        <v>612620</v>
      </c>
      <c r="BZN3" s="494">
        <v>612620</v>
      </c>
      <c r="BZP3" s="494">
        <v>613620</v>
      </c>
      <c r="BZQ3" s="494">
        <v>613620</v>
      </c>
      <c r="BZR3" s="494">
        <v>613620</v>
      </c>
      <c r="BZS3" s="494">
        <v>613620</v>
      </c>
      <c r="BZT3" s="494">
        <v>613620</v>
      </c>
      <c r="BZU3" s="494">
        <v>613620</v>
      </c>
      <c r="BZV3" s="494">
        <v>613620</v>
      </c>
      <c r="BZW3" s="494">
        <v>613620</v>
      </c>
      <c r="BZX3" s="494">
        <v>613620</v>
      </c>
      <c r="BZY3" s="494">
        <v>613620</v>
      </c>
      <c r="CAA3" s="494">
        <v>131053</v>
      </c>
      <c r="CAB3" s="494">
        <v>131053</v>
      </c>
      <c r="CAC3" s="494">
        <v>131053</v>
      </c>
      <c r="CAD3" s="494">
        <v>131053</v>
      </c>
      <c r="CAE3" s="494">
        <v>131053</v>
      </c>
      <c r="CAF3" s="494">
        <v>131053</v>
      </c>
      <c r="CAG3" s="494">
        <v>131053</v>
      </c>
      <c r="CAH3" s="494">
        <v>131053</v>
      </c>
      <c r="CAI3" s="494">
        <v>131053</v>
      </c>
      <c r="CAJ3" s="494">
        <v>131053</v>
      </c>
      <c r="CAL3" s="494">
        <v>119356</v>
      </c>
      <c r="CAM3" s="494">
        <v>119356</v>
      </c>
      <c r="CAN3" s="494">
        <v>119356</v>
      </c>
      <c r="CAO3" s="494">
        <v>119356</v>
      </c>
      <c r="CAP3" s="494">
        <v>119356</v>
      </c>
      <c r="CAQ3" s="494">
        <v>119356</v>
      </c>
      <c r="CAR3" s="494">
        <v>119356</v>
      </c>
      <c r="CAS3" s="494">
        <v>119356</v>
      </c>
      <c r="CAT3" s="494">
        <v>119356</v>
      </c>
      <c r="CAU3" s="494">
        <v>119356</v>
      </c>
      <c r="CAW3" s="494">
        <v>613203</v>
      </c>
      <c r="CAX3" s="494">
        <v>613203</v>
      </c>
      <c r="CAY3" s="494">
        <v>613203</v>
      </c>
      <c r="CAZ3" s="494">
        <v>613203</v>
      </c>
      <c r="CBA3" s="494">
        <v>613203</v>
      </c>
      <c r="CBB3" s="494">
        <v>613203</v>
      </c>
      <c r="CBC3" s="494">
        <v>613203</v>
      </c>
      <c r="CBD3" s="494">
        <v>613203</v>
      </c>
      <c r="CBE3" s="494">
        <v>613203</v>
      </c>
      <c r="CBF3" s="494">
        <v>613203</v>
      </c>
      <c r="CBH3" s="494">
        <v>614003</v>
      </c>
      <c r="CBI3" s="494">
        <v>614003</v>
      </c>
      <c r="CBJ3" s="494">
        <v>614003</v>
      </c>
      <c r="CBK3" s="494">
        <v>614003</v>
      </c>
      <c r="CBL3" s="494">
        <v>614003</v>
      </c>
      <c r="CBM3" s="494">
        <v>614003</v>
      </c>
      <c r="CBN3" s="494">
        <v>614003</v>
      </c>
      <c r="CBO3" s="494">
        <v>614003</v>
      </c>
      <c r="CBP3" s="494">
        <v>614003</v>
      </c>
      <c r="CBQ3" s="494">
        <v>614003</v>
      </c>
      <c r="CBS3" s="494">
        <v>213008</v>
      </c>
      <c r="CBT3" s="494">
        <v>213008</v>
      </c>
      <c r="CBU3" s="494">
        <v>213008</v>
      </c>
      <c r="CBV3" s="494">
        <v>213008</v>
      </c>
      <c r="CBW3" s="494">
        <v>213008</v>
      </c>
      <c r="CBX3" s="494">
        <v>213008</v>
      </c>
      <c r="CBY3" s="494">
        <v>213008</v>
      </c>
      <c r="CBZ3" s="494">
        <v>213008</v>
      </c>
      <c r="CCA3" s="494">
        <v>213008</v>
      </c>
      <c r="CCB3" s="494">
        <v>213008</v>
      </c>
      <c r="CCD3" s="494">
        <v>54057</v>
      </c>
      <c r="CCE3" s="494">
        <v>54057</v>
      </c>
      <c r="CCF3" s="494">
        <v>54057</v>
      </c>
      <c r="CCG3" s="494">
        <v>54057</v>
      </c>
      <c r="CCH3" s="494">
        <v>54057</v>
      </c>
      <c r="CCI3" s="494">
        <v>54057</v>
      </c>
      <c r="CCJ3" s="494">
        <v>54057</v>
      </c>
      <c r="CCK3" s="494">
        <v>54057</v>
      </c>
      <c r="CCL3" s="494">
        <v>54057</v>
      </c>
      <c r="CCM3" s="494">
        <v>54057</v>
      </c>
      <c r="CCN3" s="494" t="s">
        <v>64</v>
      </c>
      <c r="CCO3" s="641"/>
      <c r="CCP3" s="494">
        <v>74002</v>
      </c>
      <c r="CCQ3" s="494">
        <v>74002</v>
      </c>
      <c r="CCR3" s="494">
        <v>74002</v>
      </c>
      <c r="CCS3" s="494">
        <v>74002</v>
      </c>
      <c r="CCT3" s="494">
        <v>74002</v>
      </c>
      <c r="CCU3" s="494">
        <v>74002</v>
      </c>
      <c r="CCV3" s="494">
        <v>74002</v>
      </c>
      <c r="CCW3" s="494">
        <v>74002</v>
      </c>
      <c r="CCX3" s="494">
        <v>74002</v>
      </c>
      <c r="CCY3" s="494">
        <v>74002</v>
      </c>
      <c r="CDA3" s="494">
        <v>74003</v>
      </c>
      <c r="CDB3" s="494">
        <v>74003</v>
      </c>
      <c r="CDC3" s="494">
        <v>74003</v>
      </c>
      <c r="CDD3" s="494">
        <v>74003</v>
      </c>
      <c r="CDE3" s="494">
        <v>74003</v>
      </c>
      <c r="CDF3" s="494">
        <v>74003</v>
      </c>
      <c r="CDG3" s="494">
        <v>74003</v>
      </c>
      <c r="CDH3" s="494">
        <v>74003</v>
      </c>
      <c r="CDI3" s="494">
        <v>74003</v>
      </c>
      <c r="CDJ3" s="494">
        <v>74003</v>
      </c>
      <c r="CDL3" s="494">
        <v>470495</v>
      </c>
      <c r="CDM3" s="494">
        <v>470495</v>
      </c>
      <c r="CDN3" s="494">
        <v>470495</v>
      </c>
      <c r="CDO3" s="494">
        <v>470495</v>
      </c>
      <c r="CDP3" s="494">
        <v>470495</v>
      </c>
      <c r="CDQ3" s="494">
        <v>470495</v>
      </c>
      <c r="CDR3" s="494">
        <v>470495</v>
      </c>
      <c r="CDS3" s="494">
        <v>470495</v>
      </c>
      <c r="CDT3" s="494">
        <v>470495</v>
      </c>
      <c r="CDU3" s="494">
        <v>470495</v>
      </c>
      <c r="CDW3" s="494">
        <v>471080</v>
      </c>
      <c r="CDX3" s="494">
        <v>471080</v>
      </c>
      <c r="CDY3" s="494">
        <v>471080</v>
      </c>
      <c r="CDZ3" s="494">
        <v>471080</v>
      </c>
      <c r="CEA3" s="494">
        <v>471080</v>
      </c>
      <c r="CEB3" s="494">
        <v>471080</v>
      </c>
      <c r="CEC3" s="494">
        <v>471080</v>
      </c>
      <c r="CED3" s="494">
        <v>471080</v>
      </c>
      <c r="CEE3" s="494">
        <v>471080</v>
      </c>
      <c r="CEF3" s="494">
        <v>471080</v>
      </c>
      <c r="CEG3" s="494" t="s">
        <v>64</v>
      </c>
      <c r="CEH3" s="641"/>
      <c r="CEI3" s="494">
        <v>470490</v>
      </c>
      <c r="CEJ3" s="494">
        <v>470490</v>
      </c>
      <c r="CEK3" s="494">
        <v>470490</v>
      </c>
      <c r="CEL3" s="494">
        <v>470490</v>
      </c>
      <c r="CEM3" s="494">
        <v>470490</v>
      </c>
      <c r="CEN3" s="494">
        <v>470490</v>
      </c>
      <c r="CEO3" s="494">
        <v>470490</v>
      </c>
      <c r="CEP3" s="494">
        <v>470490</v>
      </c>
      <c r="CEQ3" s="494">
        <v>470490</v>
      </c>
      <c r="CER3" s="494">
        <v>470490</v>
      </c>
      <c r="CET3" s="494">
        <v>471005</v>
      </c>
      <c r="CEU3" s="494">
        <v>471005</v>
      </c>
      <c r="CEV3" s="494">
        <v>471005</v>
      </c>
      <c r="CEW3" s="494">
        <v>471005</v>
      </c>
      <c r="CEX3" s="494">
        <v>471005</v>
      </c>
      <c r="CEY3" s="494">
        <v>471005</v>
      </c>
      <c r="CEZ3" s="494">
        <v>471005</v>
      </c>
      <c r="CFA3" s="494">
        <v>471005</v>
      </c>
      <c r="CFB3" s="494">
        <v>471005</v>
      </c>
      <c r="CFC3" s="494">
        <v>471005</v>
      </c>
      <c r="CFD3" s="641"/>
      <c r="CFE3" s="494">
        <v>471045</v>
      </c>
      <c r="CFF3" s="494">
        <v>471045</v>
      </c>
      <c r="CFG3" s="494">
        <v>471045</v>
      </c>
      <c r="CFH3" s="494">
        <v>471045</v>
      </c>
      <c r="CFI3" s="494">
        <v>471045</v>
      </c>
      <c r="CFJ3" s="494">
        <v>471045</v>
      </c>
      <c r="CFK3" s="494">
        <v>471045</v>
      </c>
      <c r="CFL3" s="494">
        <v>471045</v>
      </c>
      <c r="CFM3" s="494">
        <v>471045</v>
      </c>
      <c r="CFN3" s="494">
        <v>471045</v>
      </c>
      <c r="CFO3" s="494" t="s">
        <v>64</v>
      </c>
      <c r="CFP3" s="641"/>
      <c r="CFQ3" s="494">
        <v>72001</v>
      </c>
      <c r="CFR3" s="494">
        <v>72001</v>
      </c>
      <c r="CFS3" s="494">
        <v>72001</v>
      </c>
      <c r="CFT3" s="494">
        <v>72001</v>
      </c>
      <c r="CFU3" s="494">
        <v>72001</v>
      </c>
      <c r="CFV3" s="494">
        <v>72001</v>
      </c>
      <c r="CFW3" s="494">
        <v>72001</v>
      </c>
      <c r="CFX3" s="494">
        <v>72001</v>
      </c>
      <c r="CFY3" s="494">
        <v>72001</v>
      </c>
      <c r="CFZ3" s="494">
        <v>72001</v>
      </c>
      <c r="CGB3" s="494">
        <v>72003</v>
      </c>
      <c r="CGC3" s="494">
        <v>72003</v>
      </c>
      <c r="CGD3" s="494">
        <v>72003</v>
      </c>
      <c r="CGE3" s="494">
        <v>72003</v>
      </c>
      <c r="CGF3" s="494">
        <v>72003</v>
      </c>
      <c r="CGG3" s="494">
        <v>72003</v>
      </c>
      <c r="CGH3" s="494">
        <v>72003</v>
      </c>
      <c r="CGI3" s="494">
        <v>72003</v>
      </c>
      <c r="CGJ3" s="494">
        <v>72003</v>
      </c>
      <c r="CGK3" s="494">
        <v>72003</v>
      </c>
      <c r="CGM3" s="494">
        <v>72005</v>
      </c>
      <c r="CGN3" s="494">
        <v>72005</v>
      </c>
      <c r="CGO3" s="494">
        <v>72005</v>
      </c>
      <c r="CGP3" s="494">
        <v>72005</v>
      </c>
      <c r="CGQ3" s="494">
        <v>72005</v>
      </c>
      <c r="CGR3" s="494">
        <v>72005</v>
      </c>
      <c r="CGS3" s="494">
        <v>72005</v>
      </c>
      <c r="CGT3" s="494">
        <v>72005</v>
      </c>
      <c r="CGU3" s="494">
        <v>72005</v>
      </c>
      <c r="CGV3" s="494">
        <v>72005</v>
      </c>
      <c r="CGW3" s="641"/>
      <c r="CGX3" s="494">
        <v>72013</v>
      </c>
      <c r="CGY3" s="494">
        <v>72013</v>
      </c>
      <c r="CGZ3" s="494">
        <v>72013</v>
      </c>
      <c r="CHA3" s="494">
        <v>72013</v>
      </c>
      <c r="CHB3" s="494">
        <v>72013</v>
      </c>
      <c r="CHC3" s="494">
        <v>72013</v>
      </c>
      <c r="CHD3" s="494">
        <v>72013</v>
      </c>
      <c r="CHE3" s="494">
        <v>72013</v>
      </c>
      <c r="CHF3" s="494">
        <v>72013</v>
      </c>
      <c r="CHG3" s="494">
        <v>72013</v>
      </c>
      <c r="CHI3" s="494">
        <v>73001</v>
      </c>
      <c r="CHJ3" s="494">
        <v>73001</v>
      </c>
      <c r="CHK3" s="494">
        <v>73001</v>
      </c>
      <c r="CHL3" s="494">
        <v>73001</v>
      </c>
      <c r="CHM3" s="494">
        <v>73001</v>
      </c>
      <c r="CHN3" s="494">
        <v>73001</v>
      </c>
      <c r="CHO3" s="494">
        <v>73001</v>
      </c>
      <c r="CHP3" s="494">
        <v>73001</v>
      </c>
      <c r="CHQ3" s="494">
        <v>73001</v>
      </c>
      <c r="CHR3" s="494">
        <v>73001</v>
      </c>
      <c r="CHT3" s="494">
        <v>73002</v>
      </c>
      <c r="CHU3" s="494">
        <v>73002</v>
      </c>
      <c r="CHV3" s="494">
        <v>73002</v>
      </c>
      <c r="CHW3" s="494">
        <v>73002</v>
      </c>
      <c r="CHX3" s="494">
        <v>73002</v>
      </c>
      <c r="CHY3" s="494">
        <v>73002</v>
      </c>
      <c r="CHZ3" s="494">
        <v>73002</v>
      </c>
      <c r="CIA3" s="494">
        <v>73002</v>
      </c>
      <c r="CIB3" s="494">
        <v>73002</v>
      </c>
      <c r="CIC3" s="494">
        <v>73002</v>
      </c>
      <c r="CIE3" s="494">
        <v>8120010</v>
      </c>
      <c r="CIF3" s="494">
        <v>8120010</v>
      </c>
      <c r="CIG3" s="494">
        <v>8120010</v>
      </c>
      <c r="CIH3" s="494">
        <v>8120010</v>
      </c>
      <c r="CII3" s="494">
        <v>8120010</v>
      </c>
      <c r="CIJ3" s="494">
        <v>8120010</v>
      </c>
      <c r="CIK3" s="494">
        <v>8120010</v>
      </c>
      <c r="CIL3" s="494">
        <v>8120010</v>
      </c>
      <c r="CIM3" s="494">
        <v>8120010</v>
      </c>
      <c r="CIN3" s="494">
        <v>8120010</v>
      </c>
      <c r="CIO3" s="494" t="s">
        <v>64</v>
      </c>
      <c r="CIP3" s="641"/>
      <c r="CIQ3" s="494" t="s">
        <v>514</v>
      </c>
      <c r="CIR3" s="494" t="s">
        <v>514</v>
      </c>
      <c r="CIS3" s="494" t="s">
        <v>514</v>
      </c>
      <c r="CIT3" s="494" t="s">
        <v>514</v>
      </c>
      <c r="CIU3" s="494" t="s">
        <v>514</v>
      </c>
      <c r="CIV3" s="494" t="s">
        <v>514</v>
      </c>
      <c r="CIW3" s="494" t="s">
        <v>514</v>
      </c>
      <c r="CIX3" s="494" t="s">
        <v>514</v>
      </c>
      <c r="CIY3" s="494" t="s">
        <v>514</v>
      </c>
      <c r="CIZ3" s="494" t="s">
        <v>514</v>
      </c>
      <c r="CJB3" s="494" t="s">
        <v>512</v>
      </c>
      <c r="CJC3" s="494" t="s">
        <v>512</v>
      </c>
      <c r="CJD3" s="494" t="s">
        <v>512</v>
      </c>
      <c r="CJE3" s="494" t="s">
        <v>512</v>
      </c>
      <c r="CJF3" s="494" t="s">
        <v>512</v>
      </c>
      <c r="CJG3" s="494" t="s">
        <v>512</v>
      </c>
      <c r="CJH3" s="494" t="s">
        <v>512</v>
      </c>
      <c r="CJI3" s="494" t="s">
        <v>512</v>
      </c>
      <c r="CJJ3" s="494" t="s">
        <v>512</v>
      </c>
      <c r="CJK3" s="494" t="s">
        <v>512</v>
      </c>
      <c r="CJM3" s="494" t="s">
        <v>509</v>
      </c>
      <c r="CJN3" s="494" t="s">
        <v>509</v>
      </c>
      <c r="CJO3" s="494" t="s">
        <v>509</v>
      </c>
      <c r="CJP3" s="494" t="s">
        <v>509</v>
      </c>
      <c r="CJQ3" s="494" t="s">
        <v>509</v>
      </c>
      <c r="CJR3" s="494" t="s">
        <v>509</v>
      </c>
      <c r="CJS3" s="494" t="s">
        <v>509</v>
      </c>
      <c r="CJT3" s="494" t="s">
        <v>509</v>
      </c>
      <c r="CJU3" s="494" t="s">
        <v>509</v>
      </c>
      <c r="CJV3" s="494" t="s">
        <v>509</v>
      </c>
      <c r="CJX3" s="494" t="s">
        <v>507</v>
      </c>
      <c r="CJY3" s="494" t="s">
        <v>507</v>
      </c>
      <c r="CJZ3" s="494" t="s">
        <v>507</v>
      </c>
      <c r="CKA3" s="494" t="s">
        <v>507</v>
      </c>
      <c r="CKB3" s="494" t="s">
        <v>507</v>
      </c>
      <c r="CKC3" s="494" t="s">
        <v>507</v>
      </c>
      <c r="CKD3" s="494" t="s">
        <v>507</v>
      </c>
      <c r="CKE3" s="494" t="s">
        <v>507</v>
      </c>
      <c r="CKF3" s="494" t="s">
        <v>507</v>
      </c>
      <c r="CKG3" s="494" t="s">
        <v>507</v>
      </c>
      <c r="CKI3" s="494" t="s">
        <v>505</v>
      </c>
      <c r="CKJ3" s="494" t="s">
        <v>505</v>
      </c>
      <c r="CKK3" s="494" t="s">
        <v>505</v>
      </c>
      <c r="CKL3" s="494" t="s">
        <v>505</v>
      </c>
      <c r="CKM3" s="494" t="s">
        <v>505</v>
      </c>
      <c r="CKN3" s="494" t="s">
        <v>505</v>
      </c>
      <c r="CKO3" s="494" t="s">
        <v>505</v>
      </c>
      <c r="CKP3" s="494" t="s">
        <v>505</v>
      </c>
      <c r="CKQ3" s="494" t="s">
        <v>505</v>
      </c>
      <c r="CKR3" s="494" t="s">
        <v>505</v>
      </c>
      <c r="CKT3" s="494" t="s">
        <v>503</v>
      </c>
      <c r="CKU3" s="494" t="s">
        <v>503</v>
      </c>
      <c r="CKV3" s="494" t="s">
        <v>503</v>
      </c>
      <c r="CKW3" s="494" t="s">
        <v>503</v>
      </c>
      <c r="CKX3" s="494" t="s">
        <v>503</v>
      </c>
      <c r="CKY3" s="494" t="s">
        <v>503</v>
      </c>
      <c r="CKZ3" s="494" t="s">
        <v>503</v>
      </c>
      <c r="CLA3" s="494" t="s">
        <v>503</v>
      </c>
      <c r="CLB3" s="494" t="s">
        <v>503</v>
      </c>
      <c r="CLC3" s="494" t="s">
        <v>503</v>
      </c>
      <c r="CLE3" s="494" t="s">
        <v>500</v>
      </c>
      <c r="CLF3" s="494" t="s">
        <v>500</v>
      </c>
      <c r="CLG3" s="494" t="s">
        <v>500</v>
      </c>
      <c r="CLH3" s="494" t="s">
        <v>500</v>
      </c>
      <c r="CLI3" s="494" t="s">
        <v>500</v>
      </c>
      <c r="CLJ3" s="494" t="s">
        <v>500</v>
      </c>
      <c r="CLK3" s="494" t="s">
        <v>500</v>
      </c>
      <c r="CLL3" s="494" t="s">
        <v>500</v>
      </c>
      <c r="CLM3" s="494" t="s">
        <v>500</v>
      </c>
      <c r="CLN3" s="494" t="s">
        <v>500</v>
      </c>
      <c r="CLP3" s="494" t="s">
        <v>498</v>
      </c>
      <c r="CLQ3" s="494" t="s">
        <v>498</v>
      </c>
      <c r="CLR3" s="494" t="s">
        <v>498</v>
      </c>
      <c r="CLS3" s="494" t="s">
        <v>498</v>
      </c>
      <c r="CLT3" s="494" t="s">
        <v>498</v>
      </c>
      <c r="CLU3" s="494" t="s">
        <v>498</v>
      </c>
      <c r="CLV3" s="494" t="s">
        <v>498</v>
      </c>
      <c r="CLW3" s="494" t="s">
        <v>498</v>
      </c>
      <c r="CLX3" s="494" t="s">
        <v>498</v>
      </c>
      <c r="CLY3" s="494" t="s">
        <v>498</v>
      </c>
      <c r="CMA3" s="494" t="s">
        <v>495</v>
      </c>
      <c r="CMB3" s="494" t="s">
        <v>495</v>
      </c>
      <c r="CMC3" s="494" t="s">
        <v>495</v>
      </c>
      <c r="CMD3" s="494" t="s">
        <v>495</v>
      </c>
      <c r="CME3" s="494" t="s">
        <v>495</v>
      </c>
      <c r="CMF3" s="494" t="s">
        <v>495</v>
      </c>
      <c r="CMG3" s="494" t="s">
        <v>495</v>
      </c>
      <c r="CMH3" s="494" t="s">
        <v>495</v>
      </c>
      <c r="CMI3" s="494" t="s">
        <v>495</v>
      </c>
      <c r="CMJ3" s="494" t="s">
        <v>495</v>
      </c>
      <c r="CML3" s="494" t="s">
        <v>493</v>
      </c>
      <c r="CMM3" s="494" t="s">
        <v>493</v>
      </c>
      <c r="CMN3" s="494" t="s">
        <v>493</v>
      </c>
      <c r="CMO3" s="494" t="s">
        <v>493</v>
      </c>
      <c r="CMP3" s="494" t="s">
        <v>493</v>
      </c>
      <c r="CMQ3" s="494" t="s">
        <v>493</v>
      </c>
      <c r="CMR3" s="494" t="s">
        <v>493</v>
      </c>
      <c r="CMS3" s="494" t="s">
        <v>493</v>
      </c>
      <c r="CMT3" s="494" t="s">
        <v>493</v>
      </c>
      <c r="CMU3" s="494" t="s">
        <v>493</v>
      </c>
      <c r="CMW3" s="494" t="s">
        <v>491</v>
      </c>
      <c r="CMX3" s="494" t="s">
        <v>491</v>
      </c>
      <c r="CMY3" s="494" t="s">
        <v>491</v>
      </c>
      <c r="CMZ3" s="494" t="s">
        <v>491</v>
      </c>
      <c r="CNA3" s="494" t="s">
        <v>491</v>
      </c>
      <c r="CNB3" s="494" t="s">
        <v>491</v>
      </c>
      <c r="CNC3" s="494" t="s">
        <v>491</v>
      </c>
      <c r="CND3" s="494" t="s">
        <v>491</v>
      </c>
      <c r="CNE3" s="494" t="s">
        <v>491</v>
      </c>
      <c r="CNF3" s="494" t="s">
        <v>491</v>
      </c>
      <c r="CNH3" s="494" t="s">
        <v>489</v>
      </c>
      <c r="CNI3" s="494" t="s">
        <v>489</v>
      </c>
      <c r="CNJ3" s="494" t="s">
        <v>489</v>
      </c>
      <c r="CNK3" s="494" t="s">
        <v>489</v>
      </c>
      <c r="CNL3" s="494" t="s">
        <v>489</v>
      </c>
      <c r="CNM3" s="494" t="s">
        <v>489</v>
      </c>
      <c r="CNN3" s="494" t="s">
        <v>489</v>
      </c>
      <c r="CNO3" s="494" t="s">
        <v>489</v>
      </c>
      <c r="CNP3" s="494" t="s">
        <v>489</v>
      </c>
      <c r="CNQ3" s="494" t="s">
        <v>489</v>
      </c>
      <c r="CNS3" s="494" t="s">
        <v>487</v>
      </c>
      <c r="CNT3" s="494" t="s">
        <v>487</v>
      </c>
      <c r="CNU3" s="494" t="s">
        <v>487</v>
      </c>
      <c r="CNV3" s="494" t="s">
        <v>487</v>
      </c>
      <c r="CNW3" s="494" t="s">
        <v>487</v>
      </c>
      <c r="CNX3" s="494" t="s">
        <v>487</v>
      </c>
      <c r="CNY3" s="494" t="s">
        <v>487</v>
      </c>
      <c r="CNZ3" s="494" t="s">
        <v>487</v>
      </c>
      <c r="COA3" s="494" t="s">
        <v>487</v>
      </c>
      <c r="COB3" s="494" t="s">
        <v>487</v>
      </c>
      <c r="COD3" s="494" t="s">
        <v>485</v>
      </c>
      <c r="COE3" s="494" t="s">
        <v>485</v>
      </c>
      <c r="COF3" s="494" t="s">
        <v>485</v>
      </c>
      <c r="COG3" s="494" t="s">
        <v>485</v>
      </c>
      <c r="COH3" s="494" t="s">
        <v>485</v>
      </c>
      <c r="COI3" s="494" t="s">
        <v>485</v>
      </c>
      <c r="COJ3" s="494" t="s">
        <v>485</v>
      </c>
      <c r="COK3" s="494" t="s">
        <v>485</v>
      </c>
      <c r="COL3" s="494" t="s">
        <v>485</v>
      </c>
      <c r="COM3" s="494" t="s">
        <v>485</v>
      </c>
      <c r="CON3" s="494" t="s">
        <v>64</v>
      </c>
      <c r="COO3" s="641"/>
      <c r="COP3" s="494" t="s">
        <v>588</v>
      </c>
      <c r="COQ3" s="494" t="s">
        <v>588</v>
      </c>
      <c r="COR3" s="494" t="s">
        <v>588</v>
      </c>
      <c r="COS3" s="494" t="s">
        <v>588</v>
      </c>
      <c r="COT3" s="494" t="s">
        <v>588</v>
      </c>
      <c r="COU3" s="494" t="s">
        <v>588</v>
      </c>
      <c r="COV3" s="494" t="s">
        <v>588</v>
      </c>
      <c r="COW3" s="494" t="s">
        <v>588</v>
      </c>
      <c r="COX3" s="494" t="s">
        <v>588</v>
      </c>
      <c r="COY3" s="494" t="s">
        <v>588</v>
      </c>
      <c r="CPA3" s="494" t="s">
        <v>596</v>
      </c>
      <c r="CPB3" s="494" t="s">
        <v>596</v>
      </c>
      <c r="CPC3" s="494" t="s">
        <v>596</v>
      </c>
      <c r="CPD3" s="494" t="s">
        <v>596</v>
      </c>
      <c r="CPE3" s="494" t="s">
        <v>596</v>
      </c>
      <c r="CPF3" s="494" t="s">
        <v>596</v>
      </c>
      <c r="CPG3" s="494" t="s">
        <v>596</v>
      </c>
      <c r="CPH3" s="494" t="s">
        <v>596</v>
      </c>
      <c r="CPI3" s="494" t="s">
        <v>596</v>
      </c>
      <c r="CPJ3" s="494" t="s">
        <v>596</v>
      </c>
      <c r="CPL3" s="494" t="s">
        <v>592</v>
      </c>
      <c r="CPM3" s="494" t="s">
        <v>592</v>
      </c>
      <c r="CPN3" s="494" t="s">
        <v>592</v>
      </c>
      <c r="CPO3" s="494" t="s">
        <v>592</v>
      </c>
      <c r="CPP3" s="494" t="s">
        <v>592</v>
      </c>
      <c r="CPQ3" s="494" t="s">
        <v>592</v>
      </c>
      <c r="CPR3" s="494" t="s">
        <v>592</v>
      </c>
      <c r="CPS3" s="494" t="s">
        <v>592</v>
      </c>
      <c r="CPT3" s="494" t="s">
        <v>592</v>
      </c>
      <c r="CPU3" s="494" t="s">
        <v>592</v>
      </c>
      <c r="CPW3" s="494" t="s">
        <v>584</v>
      </c>
      <c r="CPX3" s="494" t="s">
        <v>584</v>
      </c>
      <c r="CPY3" s="494" t="s">
        <v>584</v>
      </c>
      <c r="CPZ3" s="494" t="s">
        <v>584</v>
      </c>
      <c r="CQA3" s="494" t="s">
        <v>584</v>
      </c>
      <c r="CQB3" s="494" t="s">
        <v>584</v>
      </c>
      <c r="CQC3" s="494" t="s">
        <v>584</v>
      </c>
      <c r="CQD3" s="494" t="s">
        <v>584</v>
      </c>
      <c r="CQE3" s="494" t="s">
        <v>584</v>
      </c>
      <c r="CQF3" s="494" t="s">
        <v>584</v>
      </c>
      <c r="CQH3" s="494" t="s">
        <v>586</v>
      </c>
      <c r="CQI3" s="494" t="s">
        <v>586</v>
      </c>
      <c r="CQJ3" s="494" t="s">
        <v>586</v>
      </c>
      <c r="CQK3" s="494" t="s">
        <v>586</v>
      </c>
      <c r="CQL3" s="494" t="s">
        <v>586</v>
      </c>
      <c r="CQM3" s="494" t="s">
        <v>586</v>
      </c>
      <c r="CQN3" s="494" t="s">
        <v>586</v>
      </c>
      <c r="CQO3" s="494" t="s">
        <v>586</v>
      </c>
      <c r="CQP3" s="494" t="s">
        <v>586</v>
      </c>
      <c r="CQQ3" s="494" t="s">
        <v>586</v>
      </c>
      <c r="CQS3" s="494" t="s">
        <v>582</v>
      </c>
      <c r="CQT3" s="494" t="s">
        <v>582</v>
      </c>
      <c r="CQU3" s="494" t="s">
        <v>582</v>
      </c>
      <c r="CQV3" s="494" t="s">
        <v>582</v>
      </c>
      <c r="CQW3" s="494" t="s">
        <v>582</v>
      </c>
      <c r="CQX3" s="494" t="s">
        <v>582</v>
      </c>
      <c r="CQY3" s="494" t="s">
        <v>582</v>
      </c>
      <c r="CQZ3" s="494" t="s">
        <v>582</v>
      </c>
      <c r="CRA3" s="494" t="s">
        <v>582</v>
      </c>
      <c r="CRB3" s="494" t="s">
        <v>582</v>
      </c>
      <c r="CRC3" s="494" t="s">
        <v>64</v>
      </c>
      <c r="CRD3" s="641"/>
      <c r="CRE3" s="494">
        <v>5090</v>
      </c>
      <c r="CRF3" s="494">
        <v>5090</v>
      </c>
      <c r="CRG3" s="494">
        <v>5090</v>
      </c>
      <c r="CRH3" s="494">
        <v>5090</v>
      </c>
      <c r="CRI3" s="494">
        <v>5090</v>
      </c>
      <c r="CRJ3" s="494">
        <v>5090</v>
      </c>
      <c r="CRK3" s="494">
        <v>5090</v>
      </c>
      <c r="CRL3" s="494">
        <v>5090</v>
      </c>
      <c r="CRM3" s="494">
        <v>5090</v>
      </c>
      <c r="CRN3" s="494">
        <v>5090</v>
      </c>
      <c r="CRP3" s="494">
        <v>5091</v>
      </c>
      <c r="CRQ3" s="494">
        <v>5091</v>
      </c>
      <c r="CRR3" s="494">
        <v>5091</v>
      </c>
      <c r="CRS3" s="494">
        <v>5091</v>
      </c>
      <c r="CRT3" s="494">
        <v>5091</v>
      </c>
      <c r="CRU3" s="494">
        <v>5091</v>
      </c>
      <c r="CRV3" s="494">
        <v>5091</v>
      </c>
      <c r="CRW3" s="494">
        <v>5091</v>
      </c>
      <c r="CRX3" s="494">
        <v>5091</v>
      </c>
      <c r="CRY3" s="494">
        <v>5091</v>
      </c>
      <c r="CSA3" s="494">
        <v>5164</v>
      </c>
      <c r="CSB3" s="494">
        <v>5164</v>
      </c>
      <c r="CSC3" s="494">
        <v>5164</v>
      </c>
      <c r="CSD3" s="494">
        <v>5164</v>
      </c>
      <c r="CSE3" s="494">
        <v>5164</v>
      </c>
      <c r="CSF3" s="494">
        <v>5164</v>
      </c>
      <c r="CSG3" s="494">
        <v>5164</v>
      </c>
      <c r="CSH3" s="494">
        <v>5164</v>
      </c>
      <c r="CSI3" s="494">
        <v>5164</v>
      </c>
      <c r="CSJ3" s="494">
        <v>5164</v>
      </c>
      <c r="CSL3" s="494">
        <v>5235</v>
      </c>
      <c r="CSM3" s="494">
        <v>5235</v>
      </c>
      <c r="CSN3" s="494">
        <v>5235</v>
      </c>
      <c r="CSO3" s="494">
        <v>5235</v>
      </c>
      <c r="CSP3" s="494">
        <v>5235</v>
      </c>
      <c r="CSQ3" s="494">
        <v>5235</v>
      </c>
      <c r="CSR3" s="494">
        <v>5235</v>
      </c>
      <c r="CSS3" s="494">
        <v>5235</v>
      </c>
      <c r="CST3" s="494">
        <v>5235</v>
      </c>
      <c r="CSU3" s="494">
        <v>5235</v>
      </c>
      <c r="CSV3" s="494" t="s">
        <v>64</v>
      </c>
      <c r="CSW3" s="641"/>
      <c r="CSX3" s="494">
        <v>5114</v>
      </c>
      <c r="CSY3" s="494">
        <v>5114</v>
      </c>
      <c r="CSZ3" s="494">
        <v>5114</v>
      </c>
      <c r="CTA3" s="494">
        <v>5114</v>
      </c>
      <c r="CTB3" s="494">
        <v>5114</v>
      </c>
      <c r="CTC3" s="494">
        <v>5114</v>
      </c>
      <c r="CTD3" s="494">
        <v>5114</v>
      </c>
      <c r="CTE3" s="494">
        <v>5114</v>
      </c>
      <c r="CTF3" s="494">
        <v>5114</v>
      </c>
      <c r="CTG3" s="494">
        <v>5114</v>
      </c>
      <c r="CTI3" s="494">
        <v>5165</v>
      </c>
      <c r="CTJ3" s="494">
        <v>5165</v>
      </c>
      <c r="CTK3" s="494">
        <v>5165</v>
      </c>
      <c r="CTL3" s="494">
        <v>5165</v>
      </c>
      <c r="CTM3" s="494">
        <v>5165</v>
      </c>
      <c r="CTN3" s="494">
        <v>5165</v>
      </c>
      <c r="CTO3" s="494">
        <v>5165</v>
      </c>
      <c r="CTP3" s="494">
        <v>5165</v>
      </c>
      <c r="CTQ3" s="494">
        <v>5165</v>
      </c>
      <c r="CTR3" s="494">
        <v>5165</v>
      </c>
      <c r="CTT3" s="494">
        <v>5705</v>
      </c>
      <c r="CTU3" s="494">
        <v>5705</v>
      </c>
      <c r="CTV3" s="494">
        <v>5705</v>
      </c>
      <c r="CTW3" s="494">
        <v>5705</v>
      </c>
      <c r="CTX3" s="494">
        <v>5705</v>
      </c>
      <c r="CTY3" s="494">
        <v>5705</v>
      </c>
      <c r="CTZ3" s="494">
        <v>5705</v>
      </c>
      <c r="CUA3" s="494">
        <v>5705</v>
      </c>
      <c r="CUB3" s="494">
        <v>5705</v>
      </c>
      <c r="CUC3" s="494">
        <v>5705</v>
      </c>
      <c r="CUE3" s="494">
        <v>5708</v>
      </c>
      <c r="CUF3" s="494">
        <v>5708</v>
      </c>
      <c r="CUG3" s="494">
        <v>5708</v>
      </c>
      <c r="CUH3" s="494">
        <v>5708</v>
      </c>
      <c r="CUI3" s="494">
        <v>5708</v>
      </c>
      <c r="CUJ3" s="494">
        <v>5708</v>
      </c>
      <c r="CUK3" s="494">
        <v>5708</v>
      </c>
      <c r="CUL3" s="494">
        <v>5708</v>
      </c>
      <c r="CUM3" s="494">
        <v>5708</v>
      </c>
      <c r="CUN3" s="494">
        <v>5708</v>
      </c>
      <c r="CUP3" s="494">
        <v>5715</v>
      </c>
      <c r="CUQ3" s="494">
        <v>5715</v>
      </c>
      <c r="CUR3" s="494">
        <v>5715</v>
      </c>
      <c r="CUS3" s="494">
        <v>5715</v>
      </c>
      <c r="CUT3" s="494">
        <v>5715</v>
      </c>
      <c r="CUU3" s="494">
        <v>5715</v>
      </c>
      <c r="CUV3" s="494">
        <v>5715</v>
      </c>
      <c r="CUW3" s="494">
        <v>5715</v>
      </c>
      <c r="CUX3" s="494">
        <v>5715</v>
      </c>
      <c r="CUY3" s="494">
        <v>5715</v>
      </c>
      <c r="CVA3" s="494">
        <v>5718</v>
      </c>
      <c r="CVB3" s="494">
        <v>5718</v>
      </c>
      <c r="CVC3" s="494">
        <v>5718</v>
      </c>
      <c r="CVD3" s="494">
        <v>5718</v>
      </c>
      <c r="CVE3" s="494">
        <v>5718</v>
      </c>
      <c r="CVF3" s="494">
        <v>5718</v>
      </c>
      <c r="CVG3" s="494">
        <v>5718</v>
      </c>
      <c r="CVH3" s="494">
        <v>5718</v>
      </c>
      <c r="CVI3" s="494">
        <v>5718</v>
      </c>
      <c r="CVJ3" s="494">
        <v>5718</v>
      </c>
      <c r="CVL3" s="494">
        <v>5722</v>
      </c>
      <c r="CVM3" s="494">
        <v>5722</v>
      </c>
      <c r="CVN3" s="494">
        <v>5722</v>
      </c>
      <c r="CVO3" s="494">
        <v>5722</v>
      </c>
      <c r="CVP3" s="494">
        <v>5722</v>
      </c>
      <c r="CVQ3" s="494">
        <v>5722</v>
      </c>
      <c r="CVR3" s="494">
        <v>5722</v>
      </c>
      <c r="CVS3" s="494">
        <v>5722</v>
      </c>
      <c r="CVT3" s="494">
        <v>5722</v>
      </c>
      <c r="CVU3" s="494">
        <v>5722</v>
      </c>
      <c r="CVW3" s="494">
        <v>5756</v>
      </c>
      <c r="CVX3" s="494">
        <v>5756</v>
      </c>
      <c r="CVY3" s="494">
        <v>5756</v>
      </c>
      <c r="CVZ3" s="494">
        <v>5756</v>
      </c>
      <c r="CWA3" s="494">
        <v>5756</v>
      </c>
      <c r="CWB3" s="494">
        <v>5756</v>
      </c>
      <c r="CWC3" s="494">
        <v>5756</v>
      </c>
      <c r="CWD3" s="494">
        <v>5756</v>
      </c>
      <c r="CWE3" s="494">
        <v>5756</v>
      </c>
      <c r="CWF3" s="494">
        <v>5756</v>
      </c>
      <c r="CWH3" s="494">
        <v>5764</v>
      </c>
      <c r="CWI3" s="494">
        <v>5764</v>
      </c>
      <c r="CWJ3" s="494">
        <v>5764</v>
      </c>
      <c r="CWK3" s="494">
        <v>5764</v>
      </c>
      <c r="CWL3" s="494">
        <v>5764</v>
      </c>
      <c r="CWM3" s="494">
        <v>5764</v>
      </c>
      <c r="CWN3" s="494">
        <v>5764</v>
      </c>
      <c r="CWO3" s="494">
        <v>5764</v>
      </c>
      <c r="CWP3" s="494">
        <v>5764</v>
      </c>
      <c r="CWQ3" s="494">
        <v>5764</v>
      </c>
      <c r="CWS3" s="494">
        <v>5757</v>
      </c>
      <c r="CWT3" s="494">
        <v>5757</v>
      </c>
      <c r="CWU3" s="494">
        <v>5757</v>
      </c>
      <c r="CWV3" s="494">
        <v>5757</v>
      </c>
      <c r="CWW3" s="494">
        <v>5757</v>
      </c>
      <c r="CWX3" s="494">
        <v>5757</v>
      </c>
      <c r="CWY3" s="494">
        <v>5757</v>
      </c>
      <c r="CWZ3" s="494">
        <v>5757</v>
      </c>
      <c r="CXA3" s="494">
        <v>5757</v>
      </c>
      <c r="CXB3" s="494">
        <v>5757</v>
      </c>
      <c r="CXD3" s="494">
        <v>5773</v>
      </c>
      <c r="CXE3" s="494">
        <v>5773</v>
      </c>
      <c r="CXF3" s="494">
        <v>5773</v>
      </c>
      <c r="CXG3" s="494">
        <v>5773</v>
      </c>
      <c r="CXH3" s="494">
        <v>5773</v>
      </c>
      <c r="CXI3" s="494">
        <v>5773</v>
      </c>
      <c r="CXJ3" s="494">
        <v>5773</v>
      </c>
      <c r="CXK3" s="494">
        <v>5773</v>
      </c>
      <c r="CXL3" s="494">
        <v>5773</v>
      </c>
      <c r="CXM3" s="494">
        <v>5773</v>
      </c>
      <c r="CXN3" s="494" t="s">
        <v>64</v>
      </c>
      <c r="CXO3" s="641"/>
      <c r="CXP3" s="494" t="s">
        <v>64</v>
      </c>
      <c r="CXQ3" s="641"/>
      <c r="CXR3" s="494">
        <v>94620</v>
      </c>
      <c r="CXS3" s="494">
        <v>94620</v>
      </c>
      <c r="CXT3" s="494">
        <v>94620</v>
      </c>
      <c r="CXU3" s="494">
        <v>94620</v>
      </c>
      <c r="CXV3" s="494">
        <v>94620</v>
      </c>
      <c r="CXW3" s="494">
        <v>94620</v>
      </c>
      <c r="CXX3" s="494">
        <v>94620</v>
      </c>
      <c r="CXY3" s="494">
        <v>94620</v>
      </c>
      <c r="CXZ3" s="494">
        <v>94620</v>
      </c>
      <c r="CYA3" s="494">
        <v>94620</v>
      </c>
      <c r="CYB3" s="641"/>
      <c r="CYC3" s="494">
        <v>97576</v>
      </c>
      <c r="CYD3" s="494">
        <v>97576</v>
      </c>
      <c r="CYE3" s="494">
        <v>97576</v>
      </c>
      <c r="CYF3" s="494">
        <v>97576</v>
      </c>
      <c r="CYG3" s="494">
        <v>97576</v>
      </c>
      <c r="CYH3" s="494">
        <v>97576</v>
      </c>
      <c r="CYI3" s="494">
        <v>97576</v>
      </c>
      <c r="CYJ3" s="494">
        <v>97576</v>
      </c>
      <c r="CYK3" s="494">
        <v>97576</v>
      </c>
      <c r="CYL3" s="494">
        <v>97576</v>
      </c>
      <c r="CYN3" s="494">
        <v>63460</v>
      </c>
      <c r="CYO3" s="494">
        <v>63460</v>
      </c>
      <c r="CYP3" s="494">
        <v>63460</v>
      </c>
      <c r="CYQ3" s="494">
        <v>63460</v>
      </c>
      <c r="CYR3" s="494">
        <v>63460</v>
      </c>
      <c r="CYS3" s="494">
        <v>63460</v>
      </c>
      <c r="CYT3" s="494">
        <v>63460</v>
      </c>
      <c r="CYU3" s="494">
        <v>63460</v>
      </c>
      <c r="CYV3" s="494">
        <v>63460</v>
      </c>
      <c r="CYW3" s="494">
        <v>63460</v>
      </c>
      <c r="CYY3" s="494">
        <v>71674</v>
      </c>
      <c r="CYZ3" s="494">
        <v>71674</v>
      </c>
      <c r="CZA3" s="494">
        <v>71674</v>
      </c>
      <c r="CZB3" s="494">
        <v>71674</v>
      </c>
      <c r="CZC3" s="494">
        <v>71674</v>
      </c>
      <c r="CZD3" s="494">
        <v>71674</v>
      </c>
      <c r="CZE3" s="494">
        <v>71674</v>
      </c>
      <c r="CZF3" s="494">
        <v>71674</v>
      </c>
      <c r="CZG3" s="494">
        <v>71674</v>
      </c>
      <c r="CZH3" s="494">
        <v>71674</v>
      </c>
      <c r="CZJ3" s="494">
        <v>71683</v>
      </c>
      <c r="CZK3" s="494">
        <v>71683</v>
      </c>
      <c r="CZL3" s="494">
        <v>71683</v>
      </c>
      <c r="CZM3" s="494">
        <v>71683</v>
      </c>
      <c r="CZN3" s="494">
        <v>71683</v>
      </c>
      <c r="CZO3" s="494">
        <v>71683</v>
      </c>
      <c r="CZP3" s="494">
        <v>71683</v>
      </c>
      <c r="CZQ3" s="494">
        <v>71683</v>
      </c>
      <c r="CZR3" s="494">
        <v>71683</v>
      </c>
      <c r="CZS3" s="494">
        <v>71683</v>
      </c>
      <c r="CZU3" s="494">
        <v>71686</v>
      </c>
      <c r="CZV3" s="494">
        <v>71686</v>
      </c>
      <c r="CZW3" s="494">
        <v>71686</v>
      </c>
      <c r="CZX3" s="494">
        <v>71686</v>
      </c>
      <c r="CZY3" s="494">
        <v>71686</v>
      </c>
      <c r="CZZ3" s="494">
        <v>71686</v>
      </c>
      <c r="DAA3" s="494">
        <v>71686</v>
      </c>
      <c r="DAB3" s="494">
        <v>71686</v>
      </c>
      <c r="DAC3" s="494">
        <v>71686</v>
      </c>
      <c r="DAD3" s="494">
        <v>71686</v>
      </c>
      <c r="DAF3" s="494">
        <v>71694</v>
      </c>
      <c r="DAG3" s="494">
        <v>71694</v>
      </c>
      <c r="DAH3" s="494">
        <v>71694</v>
      </c>
      <c r="DAI3" s="494">
        <v>71694</v>
      </c>
      <c r="DAJ3" s="494">
        <v>71694</v>
      </c>
      <c r="DAK3" s="494">
        <v>71694</v>
      </c>
      <c r="DAL3" s="494">
        <v>71694</v>
      </c>
      <c r="DAM3" s="494">
        <v>71694</v>
      </c>
      <c r="DAN3" s="494">
        <v>71694</v>
      </c>
      <c r="DAO3" s="494">
        <v>71694</v>
      </c>
      <c r="DAQ3" s="494">
        <v>43561</v>
      </c>
      <c r="DAR3" s="494">
        <v>43561</v>
      </c>
      <c r="DAS3" s="494">
        <v>43561</v>
      </c>
      <c r="DAT3" s="494">
        <v>43561</v>
      </c>
      <c r="DAU3" s="494">
        <v>43561</v>
      </c>
      <c r="DAV3" s="494">
        <v>43561</v>
      </c>
      <c r="DAW3" s="494">
        <v>43561</v>
      </c>
      <c r="DAX3" s="494">
        <v>43561</v>
      </c>
      <c r="DAY3" s="494">
        <v>43561</v>
      </c>
      <c r="DAZ3" s="494">
        <v>43561</v>
      </c>
      <c r="DBB3" s="494">
        <v>45227</v>
      </c>
      <c r="DBC3" s="494">
        <v>45227</v>
      </c>
      <c r="DBD3" s="494">
        <v>45227</v>
      </c>
      <c r="DBE3" s="494">
        <v>45227</v>
      </c>
      <c r="DBF3" s="494">
        <v>45227</v>
      </c>
      <c r="DBG3" s="494">
        <v>45227</v>
      </c>
      <c r="DBH3" s="494">
        <v>45227</v>
      </c>
      <c r="DBI3" s="494">
        <v>45227</v>
      </c>
      <c r="DBJ3" s="494">
        <v>45227</v>
      </c>
      <c r="DBK3" s="494">
        <v>45227</v>
      </c>
      <c r="DBM3" s="494">
        <v>64142</v>
      </c>
      <c r="DBN3" s="494">
        <v>64142</v>
      </c>
      <c r="DBO3" s="494">
        <v>64142</v>
      </c>
      <c r="DBP3" s="494">
        <v>64142</v>
      </c>
      <c r="DBQ3" s="494">
        <v>64142</v>
      </c>
      <c r="DBR3" s="494">
        <v>64142</v>
      </c>
      <c r="DBS3" s="494">
        <v>64142</v>
      </c>
      <c r="DBT3" s="494">
        <v>64142</v>
      </c>
      <c r="DBU3" s="494">
        <v>64142</v>
      </c>
      <c r="DBV3" s="494">
        <v>64142</v>
      </c>
      <c r="DBX3" s="494">
        <v>64150</v>
      </c>
      <c r="DBY3" s="494">
        <v>64150</v>
      </c>
      <c r="DBZ3" s="494">
        <v>64150</v>
      </c>
      <c r="DCA3" s="494">
        <v>64150</v>
      </c>
      <c r="DCB3" s="494">
        <v>64150</v>
      </c>
      <c r="DCC3" s="494">
        <v>64150</v>
      </c>
      <c r="DCD3" s="494">
        <v>64150</v>
      </c>
      <c r="DCE3" s="494">
        <v>64150</v>
      </c>
      <c r="DCF3" s="494">
        <v>64150</v>
      </c>
      <c r="DCG3" s="494">
        <v>64150</v>
      </c>
      <c r="DCI3" s="494">
        <v>73342</v>
      </c>
      <c r="DCJ3" s="494">
        <v>73342</v>
      </c>
      <c r="DCK3" s="494">
        <v>73342</v>
      </c>
      <c r="DCL3" s="494">
        <v>73342</v>
      </c>
      <c r="DCM3" s="494">
        <v>73342</v>
      </c>
      <c r="DCN3" s="494">
        <v>73342</v>
      </c>
      <c r="DCO3" s="494">
        <v>73342</v>
      </c>
      <c r="DCP3" s="494">
        <v>73342</v>
      </c>
      <c r="DCQ3" s="494">
        <v>73342</v>
      </c>
      <c r="DCR3" s="494">
        <v>73342</v>
      </c>
      <c r="DCT3" s="494">
        <v>97896</v>
      </c>
      <c r="DCU3" s="494">
        <v>97896</v>
      </c>
      <c r="DCV3" s="494">
        <v>97896</v>
      </c>
      <c r="DCW3" s="494">
        <v>97896</v>
      </c>
      <c r="DCX3" s="494">
        <v>97896</v>
      </c>
      <c r="DCY3" s="494">
        <v>97896</v>
      </c>
      <c r="DCZ3" s="494">
        <v>97896</v>
      </c>
      <c r="DDA3" s="494">
        <v>97896</v>
      </c>
      <c r="DDB3" s="494">
        <v>97896</v>
      </c>
      <c r="DDC3" s="494">
        <v>97896</v>
      </c>
      <c r="DDE3" s="494">
        <v>98334</v>
      </c>
      <c r="DDF3" s="494">
        <v>98334</v>
      </c>
      <c r="DDG3" s="494">
        <v>98334</v>
      </c>
      <c r="DDH3" s="494">
        <v>98334</v>
      </c>
      <c r="DDI3" s="494">
        <v>98334</v>
      </c>
      <c r="DDJ3" s="494">
        <v>98334</v>
      </c>
      <c r="DDK3" s="494">
        <v>98334</v>
      </c>
      <c r="DDL3" s="494">
        <v>98334</v>
      </c>
      <c r="DDM3" s="494">
        <v>98334</v>
      </c>
      <c r="DDN3" s="494">
        <v>98334</v>
      </c>
      <c r="DDP3" s="494">
        <v>98375</v>
      </c>
      <c r="DDQ3" s="494">
        <v>98375</v>
      </c>
      <c r="DDR3" s="494">
        <v>98375</v>
      </c>
      <c r="DDS3" s="494">
        <v>98375</v>
      </c>
      <c r="DDT3" s="494">
        <v>98375</v>
      </c>
      <c r="DDU3" s="494">
        <v>98375</v>
      </c>
      <c r="DDV3" s="494">
        <v>98375</v>
      </c>
      <c r="DDW3" s="494">
        <v>98375</v>
      </c>
      <c r="DDX3" s="494">
        <v>98375</v>
      </c>
      <c r="DDY3" s="494">
        <v>98375</v>
      </c>
      <c r="DEA3" s="494">
        <v>99750</v>
      </c>
      <c r="DEB3" s="494">
        <v>99750</v>
      </c>
      <c r="DEC3" s="494">
        <v>99750</v>
      </c>
      <c r="DED3" s="494">
        <v>99750</v>
      </c>
      <c r="DEE3" s="494">
        <v>99750</v>
      </c>
      <c r="DEF3" s="494">
        <v>99750</v>
      </c>
      <c r="DEG3" s="494">
        <v>99750</v>
      </c>
      <c r="DEH3" s="494">
        <v>99750</v>
      </c>
      <c r="DEI3" s="494">
        <v>99750</v>
      </c>
      <c r="DEJ3" s="494">
        <v>99750</v>
      </c>
      <c r="DEL3" s="494">
        <v>99760</v>
      </c>
      <c r="DEM3" s="494">
        <v>99760</v>
      </c>
      <c r="DEN3" s="494">
        <v>99760</v>
      </c>
      <c r="DEO3" s="494">
        <v>99760</v>
      </c>
      <c r="DEP3" s="494">
        <v>99760</v>
      </c>
      <c r="DEQ3" s="494">
        <v>99760</v>
      </c>
      <c r="DER3" s="494">
        <v>99760</v>
      </c>
      <c r="DES3" s="494">
        <v>99760</v>
      </c>
      <c r="DET3" s="494">
        <v>99760</v>
      </c>
      <c r="DEU3" s="494">
        <v>99760</v>
      </c>
      <c r="DEW3" s="494">
        <v>99770</v>
      </c>
      <c r="DEX3" s="494">
        <v>99770</v>
      </c>
      <c r="DEY3" s="494">
        <v>99770</v>
      </c>
      <c r="DEZ3" s="494">
        <v>99770</v>
      </c>
      <c r="DFA3" s="494">
        <v>99770</v>
      </c>
      <c r="DFB3" s="494">
        <v>99770</v>
      </c>
      <c r="DFC3" s="494">
        <v>99770</v>
      </c>
      <c r="DFD3" s="494">
        <v>99770</v>
      </c>
      <c r="DFE3" s="494">
        <v>99770</v>
      </c>
      <c r="DFF3" s="494">
        <v>99770</v>
      </c>
      <c r="DFG3" s="494" t="s">
        <v>64</v>
      </c>
      <c r="DFH3" s="641"/>
      <c r="DFI3" s="494" t="s">
        <v>64</v>
      </c>
      <c r="DFJ3" s="641"/>
      <c r="DFK3" s="494" t="s">
        <v>64</v>
      </c>
      <c r="DFL3" s="641"/>
      <c r="DFM3" s="494" t="s">
        <v>764</v>
      </c>
      <c r="DFN3" s="494" t="s">
        <v>764</v>
      </c>
      <c r="DFO3" s="494" t="s">
        <v>764</v>
      </c>
      <c r="DFP3" s="494" t="s">
        <v>764</v>
      </c>
      <c r="DFQ3" s="494" t="s">
        <v>764</v>
      </c>
      <c r="DFR3" s="494" t="s">
        <v>764</v>
      </c>
      <c r="DFS3" s="494" t="s">
        <v>764</v>
      </c>
      <c r="DFT3" s="494" t="s">
        <v>764</v>
      </c>
      <c r="DFU3" s="494" t="s">
        <v>764</v>
      </c>
      <c r="DFV3" s="494" t="s">
        <v>764</v>
      </c>
      <c r="DFX3" s="494" t="s">
        <v>762</v>
      </c>
      <c r="DFY3" s="494" t="s">
        <v>762</v>
      </c>
      <c r="DFZ3" s="494" t="s">
        <v>762</v>
      </c>
      <c r="DGA3" s="494" t="s">
        <v>762</v>
      </c>
      <c r="DGB3" s="494" t="s">
        <v>762</v>
      </c>
      <c r="DGC3" s="494" t="s">
        <v>762</v>
      </c>
      <c r="DGD3" s="494" t="s">
        <v>762</v>
      </c>
      <c r="DGE3" s="494" t="s">
        <v>762</v>
      </c>
      <c r="DGF3" s="494" t="s">
        <v>762</v>
      </c>
      <c r="DGG3" s="494" t="s">
        <v>762</v>
      </c>
      <c r="DGI3" s="494" t="s">
        <v>760</v>
      </c>
      <c r="DGJ3" s="494" t="s">
        <v>760</v>
      </c>
      <c r="DGK3" s="494" t="s">
        <v>760</v>
      </c>
      <c r="DGL3" s="494" t="s">
        <v>760</v>
      </c>
      <c r="DGM3" s="494" t="s">
        <v>760</v>
      </c>
      <c r="DGN3" s="494" t="s">
        <v>760</v>
      </c>
      <c r="DGO3" s="494" t="s">
        <v>760</v>
      </c>
      <c r="DGP3" s="494" t="s">
        <v>760</v>
      </c>
      <c r="DGQ3" s="494" t="s">
        <v>760</v>
      </c>
      <c r="DGR3" s="494" t="s">
        <v>760</v>
      </c>
      <c r="DGT3" s="494" t="s">
        <v>758</v>
      </c>
      <c r="DGU3" s="494" t="s">
        <v>758</v>
      </c>
      <c r="DGV3" s="494" t="s">
        <v>758</v>
      </c>
      <c r="DGW3" s="494" t="s">
        <v>758</v>
      </c>
      <c r="DGX3" s="494" t="s">
        <v>758</v>
      </c>
      <c r="DGY3" s="494" t="s">
        <v>758</v>
      </c>
      <c r="DGZ3" s="494" t="s">
        <v>758</v>
      </c>
      <c r="DHA3" s="494" t="s">
        <v>758</v>
      </c>
      <c r="DHB3" s="494" t="s">
        <v>758</v>
      </c>
      <c r="DHC3" s="494" t="s">
        <v>758</v>
      </c>
      <c r="DHE3" s="494" t="s">
        <v>756</v>
      </c>
      <c r="DHF3" s="494" t="s">
        <v>756</v>
      </c>
      <c r="DHG3" s="494" t="s">
        <v>756</v>
      </c>
      <c r="DHH3" s="494" t="s">
        <v>756</v>
      </c>
      <c r="DHI3" s="494" t="s">
        <v>756</v>
      </c>
      <c r="DHJ3" s="494" t="s">
        <v>756</v>
      </c>
      <c r="DHK3" s="494" t="s">
        <v>756</v>
      </c>
      <c r="DHL3" s="494" t="s">
        <v>756</v>
      </c>
      <c r="DHM3" s="494" t="s">
        <v>756</v>
      </c>
      <c r="DHN3" s="494" t="s">
        <v>756</v>
      </c>
      <c r="DHP3" s="494" t="s">
        <v>754</v>
      </c>
      <c r="DHQ3" s="494" t="s">
        <v>754</v>
      </c>
      <c r="DHR3" s="494" t="s">
        <v>754</v>
      </c>
      <c r="DHS3" s="494" t="s">
        <v>754</v>
      </c>
      <c r="DHT3" s="494" t="s">
        <v>754</v>
      </c>
      <c r="DHU3" s="494" t="s">
        <v>754</v>
      </c>
      <c r="DHV3" s="494" t="s">
        <v>754</v>
      </c>
      <c r="DHW3" s="494" t="s">
        <v>754</v>
      </c>
      <c r="DHX3" s="494" t="s">
        <v>754</v>
      </c>
      <c r="DHY3" s="494" t="s">
        <v>754</v>
      </c>
      <c r="DIA3" s="494" t="s">
        <v>752</v>
      </c>
      <c r="DIB3" s="494" t="s">
        <v>752</v>
      </c>
      <c r="DIC3" s="494" t="s">
        <v>752</v>
      </c>
      <c r="DID3" s="494" t="s">
        <v>752</v>
      </c>
      <c r="DIE3" s="494" t="s">
        <v>752</v>
      </c>
      <c r="DIF3" s="494" t="s">
        <v>752</v>
      </c>
      <c r="DIG3" s="494" t="s">
        <v>752</v>
      </c>
      <c r="DIH3" s="494" t="s">
        <v>752</v>
      </c>
      <c r="DII3" s="494" t="s">
        <v>752</v>
      </c>
      <c r="DIJ3" s="494" t="s">
        <v>752</v>
      </c>
      <c r="DIL3" s="494" t="s">
        <v>750</v>
      </c>
      <c r="DIM3" s="494" t="s">
        <v>750</v>
      </c>
      <c r="DIN3" s="494" t="s">
        <v>750</v>
      </c>
      <c r="DIO3" s="494" t="s">
        <v>750</v>
      </c>
      <c r="DIP3" s="494" t="s">
        <v>750</v>
      </c>
      <c r="DIQ3" s="494" t="s">
        <v>750</v>
      </c>
      <c r="DIR3" s="494" t="s">
        <v>750</v>
      </c>
      <c r="DIS3" s="494" t="s">
        <v>750</v>
      </c>
      <c r="DIT3" s="494" t="s">
        <v>750</v>
      </c>
      <c r="DIU3" s="494" t="s">
        <v>750</v>
      </c>
      <c r="DIW3" s="494" t="s">
        <v>748</v>
      </c>
      <c r="DIX3" s="494" t="s">
        <v>748</v>
      </c>
      <c r="DIY3" s="494" t="s">
        <v>748</v>
      </c>
      <c r="DIZ3" s="494" t="s">
        <v>748</v>
      </c>
      <c r="DJA3" s="494" t="s">
        <v>748</v>
      </c>
      <c r="DJB3" s="494" t="s">
        <v>748</v>
      </c>
      <c r="DJC3" s="494" t="s">
        <v>748</v>
      </c>
      <c r="DJD3" s="494" t="s">
        <v>748</v>
      </c>
      <c r="DJE3" s="494" t="s">
        <v>748</v>
      </c>
      <c r="DJF3" s="494" t="s">
        <v>748</v>
      </c>
      <c r="DJH3" s="494" t="s">
        <v>746</v>
      </c>
      <c r="DJI3" s="494" t="s">
        <v>746</v>
      </c>
      <c r="DJJ3" s="494" t="s">
        <v>746</v>
      </c>
      <c r="DJK3" s="494" t="s">
        <v>746</v>
      </c>
      <c r="DJL3" s="494" t="s">
        <v>746</v>
      </c>
      <c r="DJM3" s="494" t="s">
        <v>746</v>
      </c>
      <c r="DJN3" s="494" t="s">
        <v>746</v>
      </c>
      <c r="DJO3" s="494" t="s">
        <v>746</v>
      </c>
      <c r="DJP3" s="494" t="s">
        <v>746</v>
      </c>
      <c r="DJQ3" s="494" t="s">
        <v>746</v>
      </c>
      <c r="DJR3" s="494" t="s">
        <v>64</v>
      </c>
      <c r="DJS3" s="641"/>
      <c r="DJT3" s="494" t="s">
        <v>814</v>
      </c>
      <c r="DJU3" s="494" t="s">
        <v>814</v>
      </c>
      <c r="DJV3" s="494" t="s">
        <v>814</v>
      </c>
      <c r="DJW3" s="494" t="s">
        <v>814</v>
      </c>
      <c r="DJX3" s="494" t="s">
        <v>814</v>
      </c>
      <c r="DJY3" s="494" t="s">
        <v>814</v>
      </c>
      <c r="DJZ3" s="494" t="s">
        <v>814</v>
      </c>
      <c r="DKA3" s="494" t="s">
        <v>814</v>
      </c>
      <c r="DKB3" s="494" t="s">
        <v>814</v>
      </c>
      <c r="DKC3" s="494" t="s">
        <v>814</v>
      </c>
      <c r="DKE3" s="494" t="s">
        <v>2814</v>
      </c>
      <c r="DKF3" s="494" t="s">
        <v>2814</v>
      </c>
      <c r="DKG3" s="494" t="s">
        <v>2814</v>
      </c>
      <c r="DKH3" s="494" t="s">
        <v>2814</v>
      </c>
      <c r="DKI3" s="494" t="s">
        <v>2814</v>
      </c>
      <c r="DKJ3" s="494" t="s">
        <v>2814</v>
      </c>
      <c r="DKK3" s="494" t="s">
        <v>2814</v>
      </c>
      <c r="DKL3" s="494" t="s">
        <v>2814</v>
      </c>
      <c r="DKM3" s="494" t="s">
        <v>2814</v>
      </c>
      <c r="DKN3" s="494" t="s">
        <v>2814</v>
      </c>
      <c r="DKP3" s="494" t="s">
        <v>2815</v>
      </c>
      <c r="DKQ3" s="494" t="s">
        <v>2815</v>
      </c>
      <c r="DKR3" s="494" t="s">
        <v>2815</v>
      </c>
      <c r="DKS3" s="494" t="s">
        <v>2815</v>
      </c>
      <c r="DKT3" s="494" t="s">
        <v>2815</v>
      </c>
      <c r="DKU3" s="494" t="s">
        <v>2815</v>
      </c>
      <c r="DKV3" s="494" t="s">
        <v>2815</v>
      </c>
      <c r="DKW3" s="494" t="s">
        <v>2815</v>
      </c>
      <c r="DKX3" s="494" t="s">
        <v>2815</v>
      </c>
      <c r="DKY3" s="494" t="s">
        <v>2815</v>
      </c>
      <c r="DLA3" s="494" t="s">
        <v>811</v>
      </c>
      <c r="DLB3" s="494" t="s">
        <v>811</v>
      </c>
      <c r="DLC3" s="494" t="s">
        <v>811</v>
      </c>
      <c r="DLD3" s="494" t="s">
        <v>811</v>
      </c>
      <c r="DLE3" s="494" t="s">
        <v>811</v>
      </c>
      <c r="DLF3" s="494" t="s">
        <v>811</v>
      </c>
      <c r="DLG3" s="494" t="s">
        <v>811</v>
      </c>
      <c r="DLH3" s="494" t="s">
        <v>811</v>
      </c>
      <c r="DLI3" s="494" t="s">
        <v>811</v>
      </c>
      <c r="DLJ3" s="494" t="s">
        <v>811</v>
      </c>
      <c r="DLL3" s="494" t="s">
        <v>809</v>
      </c>
      <c r="DLM3" s="494" t="s">
        <v>809</v>
      </c>
      <c r="DLN3" s="494" t="s">
        <v>809</v>
      </c>
      <c r="DLO3" s="494" t="s">
        <v>809</v>
      </c>
      <c r="DLP3" s="494" t="s">
        <v>809</v>
      </c>
      <c r="DLQ3" s="494" t="s">
        <v>809</v>
      </c>
      <c r="DLR3" s="494" t="s">
        <v>809</v>
      </c>
      <c r="DLS3" s="494" t="s">
        <v>809</v>
      </c>
      <c r="DLT3" s="494" t="s">
        <v>809</v>
      </c>
      <c r="DLU3" s="494" t="s">
        <v>809</v>
      </c>
      <c r="DLW3" s="494" t="s">
        <v>807</v>
      </c>
      <c r="DLX3" s="494" t="s">
        <v>807</v>
      </c>
      <c r="DLY3" s="494" t="s">
        <v>807</v>
      </c>
      <c r="DLZ3" s="494" t="s">
        <v>807</v>
      </c>
      <c r="DMA3" s="494" t="s">
        <v>807</v>
      </c>
      <c r="DMB3" s="494" t="s">
        <v>807</v>
      </c>
      <c r="DMC3" s="494" t="s">
        <v>807</v>
      </c>
      <c r="DMD3" s="494" t="s">
        <v>807</v>
      </c>
      <c r="DME3" s="494" t="s">
        <v>807</v>
      </c>
      <c r="DMF3" s="494" t="s">
        <v>807</v>
      </c>
      <c r="DMH3" s="494" t="s">
        <v>805</v>
      </c>
      <c r="DMI3" s="494" t="s">
        <v>805</v>
      </c>
      <c r="DMJ3" s="494" t="s">
        <v>805</v>
      </c>
      <c r="DMK3" s="494" t="s">
        <v>805</v>
      </c>
      <c r="DML3" s="494" t="s">
        <v>805</v>
      </c>
      <c r="DMM3" s="494" t="s">
        <v>805</v>
      </c>
      <c r="DMN3" s="494" t="s">
        <v>805</v>
      </c>
      <c r="DMO3" s="494" t="s">
        <v>805</v>
      </c>
      <c r="DMP3" s="494" t="s">
        <v>805</v>
      </c>
      <c r="DMQ3" s="494" t="s">
        <v>805</v>
      </c>
      <c r="DMS3" s="494" t="s">
        <v>803</v>
      </c>
      <c r="DMT3" s="494" t="s">
        <v>803</v>
      </c>
      <c r="DMU3" s="494" t="s">
        <v>803</v>
      </c>
      <c r="DMV3" s="494" t="s">
        <v>803</v>
      </c>
      <c r="DMW3" s="494" t="s">
        <v>803</v>
      </c>
      <c r="DMX3" s="494" t="s">
        <v>803</v>
      </c>
      <c r="DMY3" s="494" t="s">
        <v>803</v>
      </c>
      <c r="DMZ3" s="494" t="s">
        <v>803</v>
      </c>
      <c r="DNA3" s="494" t="s">
        <v>803</v>
      </c>
      <c r="DNB3" s="494" t="s">
        <v>803</v>
      </c>
      <c r="DND3" s="494">
        <v>1700</v>
      </c>
      <c r="DNE3" s="494">
        <v>1700</v>
      </c>
      <c r="DNF3" s="494">
        <v>1700</v>
      </c>
      <c r="DNG3" s="494">
        <v>1700</v>
      </c>
      <c r="DNH3" s="494">
        <v>1700</v>
      </c>
      <c r="DNI3" s="494">
        <v>1700</v>
      </c>
      <c r="DNJ3" s="494">
        <v>1700</v>
      </c>
      <c r="DNK3" s="494">
        <v>1700</v>
      </c>
      <c r="DNL3" s="494">
        <v>1700</v>
      </c>
      <c r="DNM3" s="494">
        <v>1700</v>
      </c>
      <c r="DNO3" s="494">
        <v>1750</v>
      </c>
      <c r="DNP3" s="494">
        <v>1750</v>
      </c>
      <c r="DNQ3" s="494">
        <v>1750</v>
      </c>
      <c r="DNR3" s="494">
        <v>1750</v>
      </c>
      <c r="DNS3" s="494">
        <v>1750</v>
      </c>
      <c r="DNT3" s="494">
        <v>1750</v>
      </c>
      <c r="DNU3" s="494">
        <v>1750</v>
      </c>
      <c r="DNV3" s="494">
        <v>1750</v>
      </c>
      <c r="DNW3" s="494">
        <v>1750</v>
      </c>
      <c r="DNX3" s="494">
        <v>1750</v>
      </c>
      <c r="DNY3" s="494" t="s">
        <v>64</v>
      </c>
      <c r="DNZ3" s="641"/>
      <c r="DOA3" s="494">
        <v>1780</v>
      </c>
      <c r="DOB3" s="494">
        <v>1780</v>
      </c>
      <c r="DOC3" s="494">
        <v>1780</v>
      </c>
      <c r="DOD3" s="494">
        <v>1780</v>
      </c>
      <c r="DOE3" s="494">
        <v>1780</v>
      </c>
      <c r="DOF3" s="494">
        <v>1780</v>
      </c>
      <c r="DOG3" s="494">
        <v>1780</v>
      </c>
      <c r="DOH3" s="494">
        <v>1780</v>
      </c>
      <c r="DOI3" s="494">
        <v>1780</v>
      </c>
      <c r="DOJ3" s="494">
        <v>1780</v>
      </c>
      <c r="DOK3" s="494" t="s">
        <v>64</v>
      </c>
      <c r="DOM3" s="494">
        <v>1740</v>
      </c>
      <c r="DON3" s="494">
        <v>1740</v>
      </c>
      <c r="DOO3" s="494">
        <v>1740</v>
      </c>
      <c r="DOP3" s="494">
        <v>1740</v>
      </c>
      <c r="DOQ3" s="494">
        <v>1740</v>
      </c>
      <c r="DOR3" s="494">
        <v>1740</v>
      </c>
      <c r="DOS3" s="494">
        <v>1740</v>
      </c>
      <c r="DOT3" s="494">
        <v>1740</v>
      </c>
      <c r="DOU3" s="494">
        <v>1740</v>
      </c>
      <c r="DOV3" s="494">
        <v>1740</v>
      </c>
      <c r="DOW3" s="494" t="s">
        <v>64</v>
      </c>
      <c r="DOX3" s="641"/>
      <c r="DOY3" s="494">
        <v>23451</v>
      </c>
      <c r="DOZ3" s="494">
        <v>23451</v>
      </c>
      <c r="DPA3" s="494">
        <v>23451</v>
      </c>
      <c r="DPB3" s="494">
        <v>23451</v>
      </c>
      <c r="DPC3" s="494">
        <v>23451</v>
      </c>
      <c r="DPD3" s="494">
        <v>23451</v>
      </c>
      <c r="DPE3" s="494">
        <v>23451</v>
      </c>
      <c r="DPF3" s="494">
        <v>23451</v>
      </c>
      <c r="DPG3" s="494">
        <v>23451</v>
      </c>
      <c r="DPH3" s="494">
        <v>23451</v>
      </c>
      <c r="DPJ3" s="494">
        <v>23452</v>
      </c>
      <c r="DPK3" s="494">
        <v>23452</v>
      </c>
      <c r="DPL3" s="494">
        <v>23452</v>
      </c>
      <c r="DPM3" s="494">
        <v>23452</v>
      </c>
      <c r="DPN3" s="494">
        <v>23452</v>
      </c>
      <c r="DPO3" s="494">
        <v>23452</v>
      </c>
      <c r="DPP3" s="494">
        <v>23452</v>
      </c>
      <c r="DPQ3" s="494">
        <v>23452</v>
      </c>
      <c r="DPR3" s="494">
        <v>23452</v>
      </c>
      <c r="DPS3" s="494">
        <v>23452</v>
      </c>
      <c r="DPU3" s="494">
        <v>23453</v>
      </c>
      <c r="DPV3" s="494">
        <v>23453</v>
      </c>
      <c r="DPW3" s="494">
        <v>23453</v>
      </c>
      <c r="DPX3" s="494">
        <v>23453</v>
      </c>
      <c r="DPY3" s="494">
        <v>23453</v>
      </c>
      <c r="DPZ3" s="494">
        <v>23453</v>
      </c>
      <c r="DQA3" s="494">
        <v>23453</v>
      </c>
      <c r="DQB3" s="494">
        <v>23453</v>
      </c>
      <c r="DQC3" s="494">
        <v>23453</v>
      </c>
      <c r="DQD3" s="494">
        <v>23453</v>
      </c>
      <c r="DQF3" s="494">
        <v>23462</v>
      </c>
      <c r="DQG3" s="494">
        <v>23462</v>
      </c>
      <c r="DQH3" s="494">
        <v>23462</v>
      </c>
      <c r="DQI3" s="494">
        <v>23462</v>
      </c>
      <c r="DQJ3" s="494">
        <v>23462</v>
      </c>
      <c r="DQK3" s="494">
        <v>23462</v>
      </c>
      <c r="DQL3" s="494">
        <v>23462</v>
      </c>
      <c r="DQM3" s="494">
        <v>23462</v>
      </c>
      <c r="DQN3" s="494">
        <v>23462</v>
      </c>
      <c r="DQO3" s="494">
        <v>23462</v>
      </c>
      <c r="DQP3" s="641"/>
      <c r="DQQ3" s="494">
        <v>1407</v>
      </c>
      <c r="DQR3" s="494">
        <v>1407</v>
      </c>
      <c r="DQS3" s="494">
        <v>1407</v>
      </c>
      <c r="DQT3" s="494">
        <v>1407</v>
      </c>
      <c r="DQU3" s="494">
        <v>1407</v>
      </c>
      <c r="DQV3" s="494">
        <v>1407</v>
      </c>
      <c r="DQW3" s="494">
        <v>1407</v>
      </c>
      <c r="DQX3" s="494">
        <v>1407</v>
      </c>
      <c r="DQY3" s="494">
        <v>1407</v>
      </c>
      <c r="DQZ3" s="494">
        <v>1407</v>
      </c>
      <c r="DRB3" s="494">
        <v>1460</v>
      </c>
      <c r="DRC3" s="494">
        <v>1460</v>
      </c>
      <c r="DRD3" s="494">
        <v>1460</v>
      </c>
      <c r="DRE3" s="494">
        <v>1460</v>
      </c>
      <c r="DRF3" s="494">
        <v>1460</v>
      </c>
      <c r="DRG3" s="494">
        <v>1460</v>
      </c>
      <c r="DRH3" s="494">
        <v>1460</v>
      </c>
      <c r="DRI3" s="494">
        <v>1460</v>
      </c>
      <c r="DRJ3" s="494">
        <v>1460</v>
      </c>
      <c r="DRK3" s="494">
        <v>1460</v>
      </c>
      <c r="DRM3" s="494">
        <v>1405</v>
      </c>
      <c r="DRN3" s="494">
        <v>1405</v>
      </c>
      <c r="DRO3" s="494">
        <v>1405</v>
      </c>
      <c r="DRP3" s="494">
        <v>1405</v>
      </c>
      <c r="DRQ3" s="494">
        <v>1405</v>
      </c>
      <c r="DRR3" s="494">
        <v>1405</v>
      </c>
      <c r="DRS3" s="494">
        <v>1405</v>
      </c>
      <c r="DRT3" s="494">
        <v>1405</v>
      </c>
      <c r="DRU3" s="494">
        <v>1405</v>
      </c>
      <c r="DRV3" s="494">
        <v>1405</v>
      </c>
      <c r="DRX3" s="494">
        <v>1237</v>
      </c>
      <c r="DRY3" s="494">
        <v>1237</v>
      </c>
      <c r="DRZ3" s="494">
        <v>1237</v>
      </c>
      <c r="DSA3" s="494">
        <v>1237</v>
      </c>
      <c r="DSB3" s="494">
        <v>1237</v>
      </c>
      <c r="DSC3" s="494">
        <v>1237</v>
      </c>
      <c r="DSD3" s="494">
        <v>1237</v>
      </c>
      <c r="DSE3" s="494">
        <v>1237</v>
      </c>
      <c r="DSF3" s="494">
        <v>1237</v>
      </c>
      <c r="DSG3" s="494">
        <v>1237</v>
      </c>
      <c r="DSI3" s="494">
        <v>1278</v>
      </c>
      <c r="DSJ3" s="494">
        <v>1278</v>
      </c>
      <c r="DSK3" s="494">
        <v>1278</v>
      </c>
      <c r="DSL3" s="494">
        <v>1278</v>
      </c>
      <c r="DSM3" s="494">
        <v>1278</v>
      </c>
      <c r="DSN3" s="494">
        <v>1278</v>
      </c>
      <c r="DSO3" s="494">
        <v>1278</v>
      </c>
      <c r="DSP3" s="494">
        <v>1278</v>
      </c>
      <c r="DSQ3" s="494">
        <v>1278</v>
      </c>
      <c r="DSR3" s="494">
        <v>1278</v>
      </c>
      <c r="DST3" s="494">
        <v>1512</v>
      </c>
      <c r="DSU3" s="494">
        <v>1512</v>
      </c>
      <c r="DSV3" s="494">
        <v>1512</v>
      </c>
      <c r="DSW3" s="494">
        <v>1512</v>
      </c>
      <c r="DSX3" s="494">
        <v>1512</v>
      </c>
      <c r="DSY3" s="494">
        <v>1512</v>
      </c>
      <c r="DSZ3" s="494">
        <v>1512</v>
      </c>
      <c r="DTA3" s="494">
        <v>1512</v>
      </c>
      <c r="DTB3" s="494">
        <v>1512</v>
      </c>
      <c r="DTC3" s="494">
        <v>1512</v>
      </c>
      <c r="DTE3" s="494">
        <v>1660</v>
      </c>
      <c r="DTF3" s="494">
        <v>1660</v>
      </c>
      <c r="DTG3" s="494">
        <v>1660</v>
      </c>
      <c r="DTH3" s="494">
        <v>1660</v>
      </c>
      <c r="DTI3" s="494">
        <v>1660</v>
      </c>
      <c r="DTJ3" s="494">
        <v>1660</v>
      </c>
      <c r="DTK3" s="494">
        <v>1660</v>
      </c>
      <c r="DTL3" s="494">
        <v>1660</v>
      </c>
      <c r="DTM3" s="494">
        <v>1660</v>
      </c>
      <c r="DTN3" s="494">
        <v>1660</v>
      </c>
      <c r="DTP3" s="494">
        <v>1387</v>
      </c>
      <c r="DTQ3" s="494">
        <v>1387</v>
      </c>
      <c r="DTR3" s="494">
        <v>1387</v>
      </c>
      <c r="DTS3" s="494">
        <v>1387</v>
      </c>
      <c r="DTT3" s="494">
        <v>1387</v>
      </c>
      <c r="DTU3" s="494">
        <v>1387</v>
      </c>
      <c r="DTV3" s="494">
        <v>1387</v>
      </c>
      <c r="DTW3" s="494">
        <v>1387</v>
      </c>
      <c r="DTX3" s="494">
        <v>1387</v>
      </c>
      <c r="DTY3" s="494">
        <v>1387</v>
      </c>
      <c r="DUA3" s="494">
        <v>1241</v>
      </c>
      <c r="DUB3" s="494">
        <v>1241</v>
      </c>
      <c r="DUC3" s="494">
        <v>1241</v>
      </c>
      <c r="DUD3" s="494">
        <v>1241</v>
      </c>
      <c r="DUE3" s="494">
        <v>1241</v>
      </c>
      <c r="DUF3" s="494">
        <v>1241</v>
      </c>
      <c r="DUG3" s="494">
        <v>1241</v>
      </c>
      <c r="DUH3" s="494">
        <v>1241</v>
      </c>
      <c r="DUI3" s="494">
        <v>1241</v>
      </c>
      <c r="DUJ3" s="494">
        <v>1241</v>
      </c>
      <c r="DUL3" s="494">
        <v>1473</v>
      </c>
      <c r="DUM3" s="494">
        <v>1473</v>
      </c>
      <c r="DUN3" s="494">
        <v>1473</v>
      </c>
      <c r="DUO3" s="494">
        <v>1473</v>
      </c>
      <c r="DUP3" s="494">
        <v>1473</v>
      </c>
      <c r="DUQ3" s="494">
        <v>1473</v>
      </c>
      <c r="DUR3" s="494">
        <v>1473</v>
      </c>
      <c r="DUS3" s="494">
        <v>1473</v>
      </c>
      <c r="DUT3" s="494">
        <v>1473</v>
      </c>
      <c r="DUU3" s="494">
        <v>1473</v>
      </c>
      <c r="DUW3" s="494">
        <v>1409</v>
      </c>
      <c r="DUX3" s="494">
        <v>1409</v>
      </c>
      <c r="DUY3" s="494">
        <v>1409</v>
      </c>
      <c r="DUZ3" s="494">
        <v>1409</v>
      </c>
      <c r="DVA3" s="494">
        <v>1409</v>
      </c>
      <c r="DVB3" s="494">
        <v>1409</v>
      </c>
      <c r="DVC3" s="494">
        <v>1409</v>
      </c>
      <c r="DVD3" s="494">
        <v>1409</v>
      </c>
      <c r="DVE3" s="494">
        <v>1409</v>
      </c>
      <c r="DVF3" s="494">
        <v>1409</v>
      </c>
      <c r="DVH3" s="494">
        <v>1615</v>
      </c>
      <c r="DVI3" s="494">
        <v>1615</v>
      </c>
      <c r="DVJ3" s="494">
        <v>1615</v>
      </c>
      <c r="DVK3" s="494">
        <v>1615</v>
      </c>
      <c r="DVL3" s="494">
        <v>1615</v>
      </c>
      <c r="DVM3" s="494">
        <v>1615</v>
      </c>
      <c r="DVN3" s="494">
        <v>1615</v>
      </c>
      <c r="DVO3" s="494">
        <v>1615</v>
      </c>
      <c r="DVP3" s="494">
        <v>1615</v>
      </c>
      <c r="DVQ3" s="494">
        <v>1615</v>
      </c>
      <c r="DVS3" s="494">
        <v>1338</v>
      </c>
      <c r="DVT3" s="494">
        <v>1338</v>
      </c>
      <c r="DVU3" s="494">
        <v>1338</v>
      </c>
      <c r="DVV3" s="494">
        <v>1338</v>
      </c>
      <c r="DVW3" s="494">
        <v>1338</v>
      </c>
      <c r="DVX3" s="494">
        <v>1338</v>
      </c>
      <c r="DVY3" s="494">
        <v>1338</v>
      </c>
      <c r="DVZ3" s="494">
        <v>1338</v>
      </c>
      <c r="DWA3" s="494">
        <v>1338</v>
      </c>
      <c r="DWB3" s="494">
        <v>1338</v>
      </c>
      <c r="DWC3" s="494" t="s">
        <v>64</v>
      </c>
      <c r="DWD3" s="641"/>
      <c r="DWE3" s="494" t="s">
        <v>64</v>
      </c>
      <c r="DWF3" s="641"/>
      <c r="DWG3" s="494">
        <v>1230</v>
      </c>
      <c r="DWH3" s="494">
        <v>1230</v>
      </c>
      <c r="DWI3" s="494">
        <v>1230</v>
      </c>
      <c r="DWJ3" s="494">
        <v>1230</v>
      </c>
      <c r="DWK3" s="494">
        <v>1230</v>
      </c>
      <c r="DWL3" s="494">
        <v>1230</v>
      </c>
      <c r="DWM3" s="494">
        <v>1230</v>
      </c>
      <c r="DWN3" s="494">
        <v>1230</v>
      </c>
      <c r="DWO3" s="494">
        <v>1230</v>
      </c>
      <c r="DWP3" s="494">
        <v>1230</v>
      </c>
      <c r="DWR3" s="494">
        <v>110452</v>
      </c>
      <c r="DWS3" s="494">
        <v>110452</v>
      </c>
      <c r="DWT3" s="494">
        <v>110452</v>
      </c>
      <c r="DWU3" s="494">
        <v>110452</v>
      </c>
      <c r="DWV3" s="494">
        <v>110452</v>
      </c>
      <c r="DWW3" s="494">
        <v>110452</v>
      </c>
      <c r="DWX3" s="494">
        <v>110452</v>
      </c>
      <c r="DWY3" s="494">
        <v>110452</v>
      </c>
      <c r="DWZ3" s="494">
        <v>110452</v>
      </c>
      <c r="DXA3" s="494">
        <v>110452</v>
      </c>
      <c r="DXC3" s="494">
        <v>615300</v>
      </c>
      <c r="DXD3" s="494">
        <v>615300</v>
      </c>
      <c r="DXE3" s="494">
        <v>615300</v>
      </c>
      <c r="DXF3" s="494">
        <v>615300</v>
      </c>
      <c r="DXG3" s="494">
        <v>615300</v>
      </c>
      <c r="DXH3" s="494">
        <v>615300</v>
      </c>
      <c r="DXI3" s="494">
        <v>615300</v>
      </c>
      <c r="DXJ3" s="494">
        <v>615300</v>
      </c>
      <c r="DXK3" s="494">
        <v>615300</v>
      </c>
      <c r="DXL3" s="494">
        <v>615300</v>
      </c>
      <c r="DXN3" s="494">
        <v>615400</v>
      </c>
      <c r="DXO3" s="494">
        <v>615400</v>
      </c>
      <c r="DXP3" s="494">
        <v>615400</v>
      </c>
      <c r="DXQ3" s="494">
        <v>615400</v>
      </c>
      <c r="DXR3" s="494">
        <v>615400</v>
      </c>
      <c r="DXS3" s="494">
        <v>615400</v>
      </c>
      <c r="DXT3" s="494">
        <v>615400</v>
      </c>
      <c r="DXU3" s="494">
        <v>615400</v>
      </c>
      <c r="DXV3" s="494">
        <v>615400</v>
      </c>
      <c r="DXW3" s="494">
        <v>615400</v>
      </c>
      <c r="DXY3" s="494">
        <v>615600</v>
      </c>
      <c r="DXZ3" s="494">
        <v>615600</v>
      </c>
      <c r="DYA3" s="494">
        <v>615600</v>
      </c>
      <c r="DYB3" s="494">
        <v>615600</v>
      </c>
      <c r="DYC3" s="494">
        <v>615600</v>
      </c>
      <c r="DYD3" s="494">
        <v>615600</v>
      </c>
      <c r="DYE3" s="494">
        <v>615600</v>
      </c>
      <c r="DYF3" s="494">
        <v>615600</v>
      </c>
      <c r="DYG3" s="494">
        <v>615600</v>
      </c>
      <c r="DYH3" s="494">
        <v>615600</v>
      </c>
      <c r="DYJ3" s="494">
        <v>625300</v>
      </c>
      <c r="DYK3" s="494">
        <v>625300</v>
      </c>
      <c r="DYL3" s="494">
        <v>625300</v>
      </c>
      <c r="DYM3" s="494">
        <v>625300</v>
      </c>
      <c r="DYN3" s="494">
        <v>625300</v>
      </c>
      <c r="DYO3" s="494">
        <v>625300</v>
      </c>
      <c r="DYP3" s="494">
        <v>625300</v>
      </c>
      <c r="DYQ3" s="494">
        <v>625300</v>
      </c>
      <c r="DYR3" s="494">
        <v>625300</v>
      </c>
      <c r="DYS3" s="494">
        <v>625300</v>
      </c>
      <c r="DYU3" s="494">
        <v>665400</v>
      </c>
      <c r="DYV3" s="494">
        <v>665400</v>
      </c>
      <c r="DYW3" s="494">
        <v>665400</v>
      </c>
      <c r="DYX3" s="494">
        <v>665400</v>
      </c>
      <c r="DYY3" s="494">
        <v>665400</v>
      </c>
      <c r="DYZ3" s="494">
        <v>665400</v>
      </c>
      <c r="DZA3" s="494">
        <v>665400</v>
      </c>
      <c r="DZB3" s="494">
        <v>665400</v>
      </c>
      <c r="DZC3" s="494">
        <v>665400</v>
      </c>
      <c r="DZD3" s="494">
        <v>665400</v>
      </c>
      <c r="DZF3" s="494">
        <v>7516</v>
      </c>
      <c r="DZG3" s="494">
        <v>7516</v>
      </c>
      <c r="DZH3" s="494">
        <v>7516</v>
      </c>
      <c r="DZI3" s="494">
        <v>7516</v>
      </c>
      <c r="DZJ3" s="494">
        <v>7516</v>
      </c>
      <c r="DZK3" s="494">
        <v>7516</v>
      </c>
      <c r="DZL3" s="494">
        <v>7516</v>
      </c>
      <c r="DZM3" s="494">
        <v>7516</v>
      </c>
      <c r="DZN3" s="494">
        <v>7516</v>
      </c>
      <c r="DZO3" s="494">
        <v>7516</v>
      </c>
      <c r="DZQ3" s="494">
        <v>7518</v>
      </c>
      <c r="DZR3" s="494">
        <v>7518</v>
      </c>
      <c r="DZS3" s="494">
        <v>7518</v>
      </c>
      <c r="DZT3" s="494">
        <v>7518</v>
      </c>
      <c r="DZU3" s="494">
        <v>7518</v>
      </c>
      <c r="DZV3" s="494">
        <v>7518</v>
      </c>
      <c r="DZW3" s="494">
        <v>7518</v>
      </c>
      <c r="DZX3" s="494">
        <v>7518</v>
      </c>
      <c r="DZY3" s="494">
        <v>7518</v>
      </c>
      <c r="DZZ3" s="494">
        <v>7518</v>
      </c>
      <c r="EAB3" s="494">
        <v>7522</v>
      </c>
      <c r="EAC3" s="494">
        <v>7522</v>
      </c>
      <c r="EAD3" s="494">
        <v>7522</v>
      </c>
      <c r="EAE3" s="494">
        <v>7522</v>
      </c>
      <c r="EAF3" s="494">
        <v>7522</v>
      </c>
      <c r="EAG3" s="494">
        <v>7522</v>
      </c>
      <c r="EAH3" s="494">
        <v>7522</v>
      </c>
      <c r="EAI3" s="494">
        <v>7522</v>
      </c>
      <c r="EAJ3" s="494">
        <v>7522</v>
      </c>
      <c r="EAK3" s="494">
        <v>7522</v>
      </c>
      <c r="EAM3" s="494">
        <v>7527</v>
      </c>
      <c r="EAN3" s="494">
        <v>7527</v>
      </c>
      <c r="EAO3" s="494">
        <v>7527</v>
      </c>
      <c r="EAP3" s="494">
        <v>7527</v>
      </c>
      <c r="EAQ3" s="494">
        <v>7527</v>
      </c>
      <c r="EAR3" s="494">
        <v>7527</v>
      </c>
      <c r="EAS3" s="494">
        <v>7527</v>
      </c>
      <c r="EAT3" s="494">
        <v>7527</v>
      </c>
      <c r="EAU3" s="494">
        <v>7527</v>
      </c>
      <c r="EAV3" s="494">
        <v>7527</v>
      </c>
      <c r="EAX3" s="494">
        <v>7572</v>
      </c>
      <c r="EAY3" s="494">
        <v>7572</v>
      </c>
      <c r="EAZ3" s="494">
        <v>7572</v>
      </c>
      <c r="EBA3" s="494">
        <v>7572</v>
      </c>
      <c r="EBB3" s="494">
        <v>7572</v>
      </c>
      <c r="EBC3" s="494">
        <v>7572</v>
      </c>
      <c r="EBD3" s="494">
        <v>7572</v>
      </c>
      <c r="EBE3" s="494">
        <v>7572</v>
      </c>
      <c r="EBF3" s="494">
        <v>7572</v>
      </c>
      <c r="EBG3" s="494">
        <v>7572</v>
      </c>
      <c r="EBI3" s="494">
        <v>110458</v>
      </c>
      <c r="EBJ3" s="494">
        <v>110458</v>
      </c>
      <c r="EBK3" s="494">
        <v>110458</v>
      </c>
      <c r="EBL3" s="494">
        <v>110458</v>
      </c>
      <c r="EBM3" s="494">
        <v>110458</v>
      </c>
      <c r="EBN3" s="494">
        <v>110458</v>
      </c>
      <c r="EBO3" s="494">
        <v>110458</v>
      </c>
      <c r="EBP3" s="494">
        <v>110458</v>
      </c>
      <c r="EBQ3" s="494">
        <v>110458</v>
      </c>
      <c r="EBR3" s="494">
        <v>110458</v>
      </c>
      <c r="EBT3" s="494">
        <v>7526</v>
      </c>
      <c r="EBU3" s="494">
        <v>7526</v>
      </c>
      <c r="EBV3" s="494">
        <v>7526</v>
      </c>
      <c r="EBW3" s="494">
        <v>7526</v>
      </c>
      <c r="EBX3" s="494">
        <v>7526</v>
      </c>
      <c r="EBY3" s="494">
        <v>7526</v>
      </c>
      <c r="EBZ3" s="494">
        <v>7526</v>
      </c>
      <c r="ECA3" s="494">
        <v>7526</v>
      </c>
      <c r="ECB3" s="494">
        <v>7526</v>
      </c>
      <c r="ECC3" s="494">
        <v>7526</v>
      </c>
      <c r="ECD3" s="494" t="s">
        <v>64</v>
      </c>
      <c r="ECE3" s="641"/>
      <c r="ECF3" s="494" t="s">
        <v>947</v>
      </c>
      <c r="ECG3" s="494" t="s">
        <v>947</v>
      </c>
      <c r="ECH3" s="494" t="s">
        <v>947</v>
      </c>
      <c r="ECI3" s="494" t="s">
        <v>947</v>
      </c>
      <c r="ECJ3" s="494" t="s">
        <v>947</v>
      </c>
      <c r="ECK3" s="494" t="s">
        <v>947</v>
      </c>
      <c r="ECL3" s="494" t="s">
        <v>947</v>
      </c>
      <c r="ECM3" s="494" t="s">
        <v>947</v>
      </c>
      <c r="ECN3" s="494" t="s">
        <v>947</v>
      </c>
      <c r="ECO3" s="494" t="s">
        <v>947</v>
      </c>
      <c r="ECQ3" s="494" t="s">
        <v>945</v>
      </c>
      <c r="ECR3" s="494" t="s">
        <v>945</v>
      </c>
      <c r="ECS3" s="494" t="s">
        <v>945</v>
      </c>
      <c r="ECT3" s="494" t="s">
        <v>945</v>
      </c>
      <c r="ECU3" s="494" t="s">
        <v>945</v>
      </c>
      <c r="ECV3" s="494" t="s">
        <v>945</v>
      </c>
      <c r="ECW3" s="494" t="s">
        <v>945</v>
      </c>
      <c r="ECX3" s="494" t="s">
        <v>945</v>
      </c>
      <c r="ECY3" s="494" t="s">
        <v>945</v>
      </c>
      <c r="ECZ3" s="494" t="s">
        <v>945</v>
      </c>
      <c r="EDB3" s="494" t="s">
        <v>951</v>
      </c>
      <c r="EDC3" s="494" t="s">
        <v>951</v>
      </c>
      <c r="EDD3" s="494" t="s">
        <v>951</v>
      </c>
      <c r="EDE3" s="494" t="s">
        <v>951</v>
      </c>
      <c r="EDF3" s="494" t="s">
        <v>951</v>
      </c>
      <c r="EDG3" s="494" t="s">
        <v>951</v>
      </c>
      <c r="EDH3" s="494" t="s">
        <v>951</v>
      </c>
      <c r="EDI3" s="494" t="s">
        <v>951</v>
      </c>
      <c r="EDJ3" s="494" t="s">
        <v>951</v>
      </c>
      <c r="EDK3" s="494" t="s">
        <v>951</v>
      </c>
      <c r="EDM3" s="494" t="s">
        <v>949</v>
      </c>
      <c r="EDN3" s="494" t="s">
        <v>949</v>
      </c>
      <c r="EDO3" s="494" t="s">
        <v>949</v>
      </c>
      <c r="EDP3" s="494" t="s">
        <v>949</v>
      </c>
      <c r="EDQ3" s="494" t="s">
        <v>949</v>
      </c>
      <c r="EDR3" s="494" t="s">
        <v>949</v>
      </c>
      <c r="EDS3" s="494" t="s">
        <v>949</v>
      </c>
      <c r="EDT3" s="494" t="s">
        <v>949</v>
      </c>
      <c r="EDU3" s="494" t="s">
        <v>949</v>
      </c>
      <c r="EDV3" s="494" t="s">
        <v>949</v>
      </c>
      <c r="EDX3" s="494" t="s">
        <v>943</v>
      </c>
      <c r="EDY3" s="494" t="s">
        <v>943</v>
      </c>
      <c r="EDZ3" s="494" t="s">
        <v>943</v>
      </c>
      <c r="EEA3" s="494" t="s">
        <v>943</v>
      </c>
      <c r="EEB3" s="494" t="s">
        <v>943</v>
      </c>
      <c r="EEC3" s="494" t="s">
        <v>943</v>
      </c>
      <c r="EED3" s="494" t="s">
        <v>943</v>
      </c>
      <c r="EEE3" s="494" t="s">
        <v>943</v>
      </c>
      <c r="EEF3" s="494" t="s">
        <v>943</v>
      </c>
      <c r="EEG3" s="494" t="s">
        <v>943</v>
      </c>
      <c r="EEI3" s="494" t="s">
        <v>941</v>
      </c>
      <c r="EEJ3" s="494" t="s">
        <v>941</v>
      </c>
      <c r="EEK3" s="494" t="s">
        <v>941</v>
      </c>
      <c r="EEL3" s="494" t="s">
        <v>941</v>
      </c>
      <c r="EEM3" s="494" t="s">
        <v>941</v>
      </c>
      <c r="EEN3" s="494" t="s">
        <v>941</v>
      </c>
      <c r="EEO3" s="494" t="s">
        <v>941</v>
      </c>
      <c r="EEP3" s="494" t="s">
        <v>941</v>
      </c>
      <c r="EEQ3" s="494" t="s">
        <v>941</v>
      </c>
      <c r="EER3" s="494" t="s">
        <v>941</v>
      </c>
      <c r="EET3" s="494" t="s">
        <v>939</v>
      </c>
      <c r="EEU3" s="494" t="s">
        <v>939</v>
      </c>
      <c r="EEV3" s="494" t="s">
        <v>939</v>
      </c>
      <c r="EEW3" s="494" t="s">
        <v>939</v>
      </c>
      <c r="EEX3" s="494" t="s">
        <v>939</v>
      </c>
      <c r="EEY3" s="494" t="s">
        <v>939</v>
      </c>
      <c r="EEZ3" s="494" t="s">
        <v>939</v>
      </c>
      <c r="EFA3" s="494" t="s">
        <v>939</v>
      </c>
      <c r="EFB3" s="494" t="s">
        <v>939</v>
      </c>
      <c r="EFC3" s="494" t="s">
        <v>939</v>
      </c>
      <c r="EFE3" s="494" t="s">
        <v>937</v>
      </c>
      <c r="EFF3" s="494" t="s">
        <v>937</v>
      </c>
      <c r="EFG3" s="494" t="s">
        <v>937</v>
      </c>
      <c r="EFH3" s="494" t="s">
        <v>937</v>
      </c>
      <c r="EFI3" s="494" t="s">
        <v>937</v>
      </c>
      <c r="EFJ3" s="494" t="s">
        <v>937</v>
      </c>
      <c r="EFK3" s="494" t="s">
        <v>937</v>
      </c>
      <c r="EFL3" s="494" t="s">
        <v>937</v>
      </c>
      <c r="EFM3" s="494" t="s">
        <v>937</v>
      </c>
      <c r="EFN3" s="494" t="s">
        <v>937</v>
      </c>
      <c r="EFP3" s="494" t="s">
        <v>935</v>
      </c>
      <c r="EFQ3" s="494" t="s">
        <v>935</v>
      </c>
      <c r="EFR3" s="494" t="s">
        <v>935</v>
      </c>
      <c r="EFS3" s="494" t="s">
        <v>935</v>
      </c>
      <c r="EFT3" s="494" t="s">
        <v>935</v>
      </c>
      <c r="EFU3" s="494" t="s">
        <v>935</v>
      </c>
      <c r="EFV3" s="494" t="s">
        <v>935</v>
      </c>
      <c r="EFW3" s="494" t="s">
        <v>935</v>
      </c>
      <c r="EFX3" s="494" t="s">
        <v>935</v>
      </c>
      <c r="EFY3" s="494" t="s">
        <v>935</v>
      </c>
      <c r="EGA3" s="494" t="s">
        <v>933</v>
      </c>
      <c r="EGB3" s="494" t="s">
        <v>933</v>
      </c>
      <c r="EGC3" s="494" t="s">
        <v>933</v>
      </c>
      <c r="EGD3" s="494" t="s">
        <v>933</v>
      </c>
      <c r="EGE3" s="494" t="s">
        <v>933</v>
      </c>
      <c r="EGF3" s="494" t="s">
        <v>933</v>
      </c>
      <c r="EGG3" s="494" t="s">
        <v>933</v>
      </c>
      <c r="EGH3" s="494" t="s">
        <v>933</v>
      </c>
      <c r="EGI3" s="494" t="s">
        <v>933</v>
      </c>
      <c r="EGJ3" s="494" t="s">
        <v>933</v>
      </c>
      <c r="EGL3" s="494" t="s">
        <v>922</v>
      </c>
      <c r="EGM3" s="494" t="s">
        <v>922</v>
      </c>
      <c r="EGN3" s="494" t="s">
        <v>922</v>
      </c>
      <c r="EGO3" s="494" t="s">
        <v>922</v>
      </c>
      <c r="EGP3" s="494" t="s">
        <v>922</v>
      </c>
      <c r="EGQ3" s="494" t="s">
        <v>922</v>
      </c>
      <c r="EGR3" s="494" t="s">
        <v>922</v>
      </c>
      <c r="EGS3" s="494" t="s">
        <v>922</v>
      </c>
      <c r="EGT3" s="494" t="s">
        <v>922</v>
      </c>
      <c r="EGU3" s="494" t="s">
        <v>922</v>
      </c>
      <c r="EGW3" s="494" t="s">
        <v>920</v>
      </c>
      <c r="EGX3" s="494" t="s">
        <v>920</v>
      </c>
      <c r="EGY3" s="494" t="s">
        <v>920</v>
      </c>
      <c r="EGZ3" s="494" t="s">
        <v>920</v>
      </c>
      <c r="EHA3" s="494" t="s">
        <v>920</v>
      </c>
      <c r="EHB3" s="494" t="s">
        <v>920</v>
      </c>
      <c r="EHC3" s="494" t="s">
        <v>920</v>
      </c>
      <c r="EHD3" s="494" t="s">
        <v>920</v>
      </c>
      <c r="EHE3" s="494" t="s">
        <v>920</v>
      </c>
      <c r="EHF3" s="494" t="s">
        <v>920</v>
      </c>
      <c r="EHH3" s="494" t="s">
        <v>918</v>
      </c>
      <c r="EHI3" s="494" t="s">
        <v>918</v>
      </c>
      <c r="EHJ3" s="494" t="s">
        <v>918</v>
      </c>
      <c r="EHK3" s="494" t="s">
        <v>918</v>
      </c>
      <c r="EHL3" s="494" t="s">
        <v>918</v>
      </c>
      <c r="EHM3" s="494" t="s">
        <v>918</v>
      </c>
      <c r="EHN3" s="494" t="s">
        <v>918</v>
      </c>
      <c r="EHO3" s="494" t="s">
        <v>918</v>
      </c>
      <c r="EHP3" s="494" t="s">
        <v>918</v>
      </c>
      <c r="EHQ3" s="494" t="s">
        <v>918</v>
      </c>
      <c r="EHS3" s="494" t="s">
        <v>4979</v>
      </c>
      <c r="EHT3" s="494" t="s">
        <v>4979</v>
      </c>
      <c r="EHU3" s="494" t="s">
        <v>4979</v>
      </c>
      <c r="EHV3" s="494" t="s">
        <v>4979</v>
      </c>
      <c r="EHW3" s="494" t="s">
        <v>4979</v>
      </c>
      <c r="EHX3" s="494" t="s">
        <v>4979</v>
      </c>
      <c r="EHY3" s="494" t="s">
        <v>4979</v>
      </c>
      <c r="EHZ3" s="494" t="s">
        <v>4979</v>
      </c>
      <c r="EIA3" s="494" t="s">
        <v>4979</v>
      </c>
      <c r="EIB3" s="494" t="s">
        <v>4979</v>
      </c>
      <c r="EID3" s="494" t="s">
        <v>4980</v>
      </c>
      <c r="EIE3" s="494" t="s">
        <v>4980</v>
      </c>
      <c r="EIF3" s="494" t="s">
        <v>4980</v>
      </c>
      <c r="EIG3" s="494" t="s">
        <v>4980</v>
      </c>
      <c r="EIH3" s="494" t="s">
        <v>4980</v>
      </c>
      <c r="EII3" s="494" t="s">
        <v>4980</v>
      </c>
      <c r="EIJ3" s="494" t="s">
        <v>4980</v>
      </c>
      <c r="EIK3" s="494" t="s">
        <v>4980</v>
      </c>
      <c r="EIL3" s="494" t="s">
        <v>4980</v>
      </c>
      <c r="EIM3" s="494" t="s">
        <v>4980</v>
      </c>
      <c r="EIO3" s="494" t="s">
        <v>906</v>
      </c>
      <c r="EIP3" s="494" t="s">
        <v>906</v>
      </c>
      <c r="EIQ3" s="494" t="s">
        <v>906</v>
      </c>
      <c r="EIR3" s="494" t="s">
        <v>906</v>
      </c>
      <c r="EIS3" s="494" t="s">
        <v>906</v>
      </c>
      <c r="EIT3" s="494" t="s">
        <v>906</v>
      </c>
      <c r="EIU3" s="494" t="s">
        <v>906</v>
      </c>
      <c r="EIV3" s="494" t="s">
        <v>906</v>
      </c>
      <c r="EIW3" s="494" t="s">
        <v>906</v>
      </c>
      <c r="EIX3" s="494" t="s">
        <v>906</v>
      </c>
      <c r="EIZ3" s="494" t="s">
        <v>4981</v>
      </c>
      <c r="EJA3" s="494" t="s">
        <v>4981</v>
      </c>
      <c r="EJB3" s="494" t="s">
        <v>4981</v>
      </c>
      <c r="EJC3" s="494" t="s">
        <v>4981</v>
      </c>
      <c r="EJD3" s="494" t="s">
        <v>4981</v>
      </c>
      <c r="EJE3" s="494" t="s">
        <v>4981</v>
      </c>
      <c r="EJF3" s="494" t="s">
        <v>4981</v>
      </c>
      <c r="EJG3" s="494" t="s">
        <v>4981</v>
      </c>
      <c r="EJH3" s="494" t="s">
        <v>4981</v>
      </c>
      <c r="EJI3" s="494" t="s">
        <v>4981</v>
      </c>
      <c r="EJK3" s="494" t="s">
        <v>4982</v>
      </c>
      <c r="EJL3" s="494" t="s">
        <v>4982</v>
      </c>
      <c r="EJM3" s="494" t="s">
        <v>4982</v>
      </c>
      <c r="EJN3" s="494" t="s">
        <v>4982</v>
      </c>
      <c r="EJO3" s="494" t="s">
        <v>4982</v>
      </c>
      <c r="EJP3" s="494" t="s">
        <v>4982</v>
      </c>
      <c r="EJQ3" s="494" t="s">
        <v>4982</v>
      </c>
      <c r="EJR3" s="494" t="s">
        <v>4982</v>
      </c>
      <c r="EJS3" s="494" t="s">
        <v>4982</v>
      </c>
      <c r="EJT3" s="494" t="s">
        <v>4982</v>
      </c>
      <c r="EJU3" s="494" t="s">
        <v>64</v>
      </c>
      <c r="EJV3" s="641"/>
      <c r="EJW3" s="494">
        <v>54453</v>
      </c>
      <c r="EJX3" s="494">
        <v>54453</v>
      </c>
      <c r="EJY3" s="494">
        <v>54453</v>
      </c>
      <c r="EJZ3" s="494">
        <v>54453</v>
      </c>
      <c r="EKA3" s="494">
        <v>54453</v>
      </c>
      <c r="EKB3" s="494">
        <v>54453</v>
      </c>
      <c r="EKC3" s="494">
        <v>54453</v>
      </c>
      <c r="EKD3" s="494">
        <v>54453</v>
      </c>
      <c r="EKE3" s="494">
        <v>54453</v>
      </c>
      <c r="EKF3" s="494">
        <v>54453</v>
      </c>
      <c r="EKH3" s="494">
        <v>54463</v>
      </c>
      <c r="EKI3" s="494">
        <v>54463</v>
      </c>
      <c r="EKJ3" s="494">
        <v>54463</v>
      </c>
      <c r="EKK3" s="494">
        <v>54463</v>
      </c>
      <c r="EKL3" s="494">
        <v>54463</v>
      </c>
      <c r="EKM3" s="494">
        <v>54463</v>
      </c>
      <c r="EKN3" s="494">
        <v>54463</v>
      </c>
      <c r="EKO3" s="494">
        <v>54463</v>
      </c>
      <c r="EKP3" s="494">
        <v>54463</v>
      </c>
      <c r="EKQ3" s="494">
        <v>54463</v>
      </c>
      <c r="EKS3" s="494">
        <v>13440</v>
      </c>
      <c r="EKT3" s="494">
        <v>13440</v>
      </c>
      <c r="EKU3" s="494">
        <v>13440</v>
      </c>
      <c r="EKV3" s="494">
        <v>13440</v>
      </c>
      <c r="EKW3" s="494">
        <v>13440</v>
      </c>
      <c r="EKX3" s="494">
        <v>13440</v>
      </c>
      <c r="EKY3" s="494">
        <v>13440</v>
      </c>
      <c r="EKZ3" s="494">
        <v>13440</v>
      </c>
      <c r="ELA3" s="494">
        <v>13440</v>
      </c>
      <c r="ELB3" s="494">
        <v>13440</v>
      </c>
      <c r="ELD3" s="494">
        <v>13441</v>
      </c>
      <c r="ELE3" s="494">
        <v>13441</v>
      </c>
      <c r="ELF3" s="494">
        <v>13441</v>
      </c>
      <c r="ELG3" s="494">
        <v>13441</v>
      </c>
      <c r="ELH3" s="494">
        <v>13441</v>
      </c>
      <c r="ELI3" s="494">
        <v>13441</v>
      </c>
      <c r="ELJ3" s="494">
        <v>13441</v>
      </c>
      <c r="ELK3" s="494">
        <v>13441</v>
      </c>
      <c r="ELL3" s="494">
        <v>13441</v>
      </c>
      <c r="ELM3" s="494">
        <v>13441</v>
      </c>
      <c r="ELO3" s="494">
        <v>13443</v>
      </c>
      <c r="ELP3" s="494">
        <v>13443</v>
      </c>
      <c r="ELQ3" s="494">
        <v>13443</v>
      </c>
      <c r="ELR3" s="494">
        <v>13443</v>
      </c>
      <c r="ELS3" s="494">
        <v>13443</v>
      </c>
      <c r="ELT3" s="494">
        <v>13443</v>
      </c>
      <c r="ELU3" s="494">
        <v>13443</v>
      </c>
      <c r="ELV3" s="494">
        <v>13443</v>
      </c>
      <c r="ELW3" s="494">
        <v>13443</v>
      </c>
      <c r="ELX3" s="494">
        <v>13443</v>
      </c>
      <c r="ELZ3" s="494">
        <v>23415</v>
      </c>
      <c r="EMA3" s="494">
        <v>23415</v>
      </c>
      <c r="EMB3" s="494">
        <v>23415</v>
      </c>
      <c r="EMC3" s="494">
        <v>23415</v>
      </c>
      <c r="EMD3" s="494">
        <v>23415</v>
      </c>
      <c r="EME3" s="494">
        <v>23415</v>
      </c>
      <c r="EMF3" s="494">
        <v>23415</v>
      </c>
      <c r="EMG3" s="494">
        <v>23415</v>
      </c>
      <c r="EMH3" s="494">
        <v>23415</v>
      </c>
      <c r="EMI3" s="494">
        <v>23415</v>
      </c>
      <c r="EMK3" s="494">
        <v>43404</v>
      </c>
      <c r="EML3" s="494">
        <v>43404</v>
      </c>
      <c r="EMM3" s="494">
        <v>43404</v>
      </c>
      <c r="EMN3" s="494">
        <v>43404</v>
      </c>
      <c r="EMO3" s="494">
        <v>43404</v>
      </c>
      <c r="EMP3" s="494">
        <v>43404</v>
      </c>
      <c r="EMQ3" s="494">
        <v>43404</v>
      </c>
      <c r="EMR3" s="494">
        <v>43404</v>
      </c>
      <c r="EMS3" s="494">
        <v>43404</v>
      </c>
      <c r="EMT3" s="494">
        <v>43404</v>
      </c>
      <c r="EMV3" s="494">
        <v>43424</v>
      </c>
      <c r="EMW3" s="494">
        <v>43424</v>
      </c>
      <c r="EMX3" s="494">
        <v>43424</v>
      </c>
      <c r="EMY3" s="494">
        <v>43424</v>
      </c>
      <c r="EMZ3" s="494">
        <v>43424</v>
      </c>
      <c r="ENA3" s="494">
        <v>43424</v>
      </c>
      <c r="ENB3" s="494">
        <v>43424</v>
      </c>
      <c r="ENC3" s="494">
        <v>43424</v>
      </c>
      <c r="END3" s="494">
        <v>43424</v>
      </c>
      <c r="ENE3" s="494">
        <v>43424</v>
      </c>
      <c r="ENG3" s="494">
        <v>54486</v>
      </c>
      <c r="ENH3" s="494">
        <v>54486</v>
      </c>
      <c r="ENI3" s="494">
        <v>54486</v>
      </c>
      <c r="ENJ3" s="494">
        <v>54486</v>
      </c>
      <c r="ENK3" s="494">
        <v>54486</v>
      </c>
      <c r="ENL3" s="494">
        <v>54486</v>
      </c>
      <c r="ENM3" s="494">
        <v>54486</v>
      </c>
      <c r="ENN3" s="494">
        <v>54486</v>
      </c>
      <c r="ENO3" s="494">
        <v>54486</v>
      </c>
      <c r="ENP3" s="494">
        <v>54486</v>
      </c>
      <c r="ENR3" s="494">
        <v>54487</v>
      </c>
      <c r="ENS3" s="494">
        <v>54487</v>
      </c>
      <c r="ENT3" s="494">
        <v>54487</v>
      </c>
      <c r="ENU3" s="494">
        <v>54487</v>
      </c>
      <c r="ENV3" s="494">
        <v>54487</v>
      </c>
      <c r="ENW3" s="494">
        <v>54487</v>
      </c>
      <c r="ENX3" s="494">
        <v>54487</v>
      </c>
      <c r="ENY3" s="494">
        <v>54487</v>
      </c>
      <c r="ENZ3" s="494">
        <v>54487</v>
      </c>
      <c r="EOA3" s="494">
        <v>54487</v>
      </c>
      <c r="EOC3" s="494">
        <v>56404</v>
      </c>
      <c r="EOD3" s="494">
        <v>56404</v>
      </c>
      <c r="EOE3" s="494">
        <v>56404</v>
      </c>
      <c r="EOF3" s="494">
        <v>56404</v>
      </c>
      <c r="EOG3" s="494">
        <v>56404</v>
      </c>
      <c r="EOH3" s="494">
        <v>56404</v>
      </c>
      <c r="EOI3" s="494">
        <v>56404</v>
      </c>
      <c r="EOJ3" s="494">
        <v>56404</v>
      </c>
      <c r="EOK3" s="494">
        <v>56404</v>
      </c>
      <c r="EOL3" s="494">
        <v>56404</v>
      </c>
      <c r="EON3" s="494">
        <v>81401</v>
      </c>
      <c r="EOO3" s="494">
        <v>81401</v>
      </c>
      <c r="EOP3" s="494">
        <v>81401</v>
      </c>
      <c r="EOQ3" s="494">
        <v>81401</v>
      </c>
      <c r="EOR3" s="494">
        <v>81401</v>
      </c>
      <c r="EOS3" s="494">
        <v>81401</v>
      </c>
      <c r="EOT3" s="494">
        <v>81401</v>
      </c>
      <c r="EOU3" s="494">
        <v>81401</v>
      </c>
      <c r="EOV3" s="494">
        <v>81401</v>
      </c>
      <c r="EOW3" s="494">
        <v>81401</v>
      </c>
      <c r="EOY3" s="494">
        <v>91401</v>
      </c>
      <c r="EOZ3" s="494">
        <v>91401</v>
      </c>
      <c r="EPA3" s="494">
        <v>91401</v>
      </c>
      <c r="EPB3" s="494">
        <v>91401</v>
      </c>
      <c r="EPC3" s="494">
        <v>91401</v>
      </c>
      <c r="EPD3" s="494">
        <v>91401</v>
      </c>
      <c r="EPE3" s="494">
        <v>91401</v>
      </c>
      <c r="EPF3" s="494">
        <v>91401</v>
      </c>
      <c r="EPG3" s="494">
        <v>91401</v>
      </c>
      <c r="EPH3" s="494">
        <v>91401</v>
      </c>
      <c r="EPJ3" s="494">
        <v>94403</v>
      </c>
      <c r="EPK3" s="494">
        <v>94403</v>
      </c>
      <c r="EPL3" s="494">
        <v>94403</v>
      </c>
      <c r="EPM3" s="494">
        <v>94403</v>
      </c>
      <c r="EPN3" s="494">
        <v>94403</v>
      </c>
      <c r="EPO3" s="494">
        <v>94403</v>
      </c>
      <c r="EPP3" s="494">
        <v>94403</v>
      </c>
      <c r="EPQ3" s="494">
        <v>94403</v>
      </c>
      <c r="EPR3" s="494">
        <v>94403</v>
      </c>
      <c r="EPS3" s="494">
        <v>94403</v>
      </c>
      <c r="EPT3" s="494" t="s">
        <v>64</v>
      </c>
      <c r="EPU3" s="641"/>
      <c r="EPV3" s="494">
        <v>19864</v>
      </c>
      <c r="EPW3" s="494">
        <v>19864</v>
      </c>
      <c r="EPX3" s="494">
        <v>19864</v>
      </c>
      <c r="EPY3" s="494">
        <v>19864</v>
      </c>
      <c r="EPZ3" s="494">
        <v>19864</v>
      </c>
      <c r="EQA3" s="494">
        <v>19864</v>
      </c>
      <c r="EQB3" s="494">
        <v>19864</v>
      </c>
      <c r="EQC3" s="494">
        <v>19864</v>
      </c>
      <c r="EQD3" s="494">
        <v>19864</v>
      </c>
      <c r="EQE3" s="494">
        <v>19864</v>
      </c>
      <c r="EQG3" s="494">
        <v>23400</v>
      </c>
      <c r="EQH3" s="494">
        <v>23400</v>
      </c>
      <c r="EQI3" s="494">
        <v>23400</v>
      </c>
      <c r="EQJ3" s="494">
        <v>23400</v>
      </c>
      <c r="EQK3" s="494">
        <v>23400</v>
      </c>
      <c r="EQL3" s="494">
        <v>23400</v>
      </c>
      <c r="EQM3" s="494">
        <v>23400</v>
      </c>
      <c r="EQN3" s="494">
        <v>23400</v>
      </c>
      <c r="EQO3" s="494">
        <v>23400</v>
      </c>
      <c r="EQP3" s="494">
        <v>23400</v>
      </c>
      <c r="EQR3" s="494">
        <v>65215</v>
      </c>
      <c r="EQS3" s="494">
        <v>65215</v>
      </c>
      <c r="EQT3" s="494">
        <v>65215</v>
      </c>
      <c r="EQU3" s="494">
        <v>65215</v>
      </c>
      <c r="EQV3" s="494">
        <v>65215</v>
      </c>
      <c r="EQW3" s="494">
        <v>65215</v>
      </c>
      <c r="EQX3" s="494">
        <v>65215</v>
      </c>
      <c r="EQY3" s="494">
        <v>65215</v>
      </c>
      <c r="EQZ3" s="494">
        <v>65215</v>
      </c>
      <c r="ERA3" s="494">
        <v>65215</v>
      </c>
      <c r="ERC3" s="494">
        <v>65219</v>
      </c>
      <c r="ERD3" s="494">
        <v>65219</v>
      </c>
      <c r="ERE3" s="494">
        <v>65219</v>
      </c>
      <c r="ERF3" s="494">
        <v>65219</v>
      </c>
      <c r="ERG3" s="494">
        <v>65219</v>
      </c>
      <c r="ERH3" s="494">
        <v>65219</v>
      </c>
      <c r="ERI3" s="494">
        <v>65219</v>
      </c>
      <c r="ERJ3" s="494">
        <v>65219</v>
      </c>
      <c r="ERK3" s="494">
        <v>65219</v>
      </c>
      <c r="ERL3" s="494">
        <v>65219</v>
      </c>
      <c r="ERN3" s="494">
        <v>65220</v>
      </c>
      <c r="ERO3" s="494">
        <v>65220</v>
      </c>
      <c r="ERP3" s="494">
        <v>65220</v>
      </c>
      <c r="ERQ3" s="494">
        <v>65220</v>
      </c>
      <c r="ERR3" s="494">
        <v>65220</v>
      </c>
      <c r="ERS3" s="494">
        <v>65220</v>
      </c>
      <c r="ERT3" s="494">
        <v>65220</v>
      </c>
      <c r="ERU3" s="494">
        <v>65220</v>
      </c>
      <c r="ERV3" s="494">
        <v>65220</v>
      </c>
      <c r="ERW3" s="494">
        <v>65220</v>
      </c>
      <c r="ERY3" s="494">
        <v>65225</v>
      </c>
      <c r="ERZ3" s="494">
        <v>65225</v>
      </c>
      <c r="ESA3" s="494">
        <v>65225</v>
      </c>
      <c r="ESB3" s="494">
        <v>65225</v>
      </c>
      <c r="ESC3" s="494">
        <v>65225</v>
      </c>
      <c r="ESD3" s="494">
        <v>65225</v>
      </c>
      <c r="ESE3" s="494">
        <v>65225</v>
      </c>
      <c r="ESF3" s="494">
        <v>65225</v>
      </c>
      <c r="ESG3" s="494">
        <v>65225</v>
      </c>
      <c r="ESH3" s="494">
        <v>65225</v>
      </c>
      <c r="ESI3" s="494" t="s">
        <v>64</v>
      </c>
      <c r="ESJ3" s="641"/>
      <c r="ESK3" s="494" t="s">
        <v>64</v>
      </c>
      <c r="ESL3" s="641"/>
      <c r="ESM3" s="494" t="s">
        <v>64</v>
      </c>
      <c r="ESN3" s="641"/>
      <c r="ESO3" s="494" t="s">
        <v>64</v>
      </c>
      <c r="ESP3" s="641"/>
      <c r="ESQ3" s="494" t="s">
        <v>64</v>
      </c>
      <c r="ESR3" s="641"/>
      <c r="ESS3" s="494" t="s">
        <v>64</v>
      </c>
      <c r="EST3" s="641"/>
      <c r="ESU3" s="494" t="s">
        <v>64</v>
      </c>
      <c r="ESV3" s="641"/>
      <c r="ESW3" s="494" t="s">
        <v>1046</v>
      </c>
      <c r="ESX3" s="494" t="s">
        <v>1046</v>
      </c>
      <c r="ESY3" s="494" t="s">
        <v>1046</v>
      </c>
      <c r="ESZ3" s="494" t="s">
        <v>1046</v>
      </c>
      <c r="ETA3" s="494" t="s">
        <v>1046</v>
      </c>
      <c r="ETB3" s="494" t="s">
        <v>1046</v>
      </c>
      <c r="ETC3" s="494" t="s">
        <v>1046</v>
      </c>
      <c r="ETD3" s="494" t="s">
        <v>1046</v>
      </c>
      <c r="ETE3" s="494" t="s">
        <v>1046</v>
      </c>
      <c r="ETF3" s="494" t="s">
        <v>1046</v>
      </c>
      <c r="ETH3" s="494" t="s">
        <v>1044</v>
      </c>
      <c r="ETI3" s="494" t="s">
        <v>1044</v>
      </c>
      <c r="ETJ3" s="494" t="s">
        <v>1044</v>
      </c>
      <c r="ETK3" s="494" t="s">
        <v>1044</v>
      </c>
      <c r="ETL3" s="494" t="s">
        <v>1044</v>
      </c>
      <c r="ETM3" s="494" t="s">
        <v>1044</v>
      </c>
      <c r="ETN3" s="494" t="s">
        <v>1044</v>
      </c>
      <c r="ETO3" s="494" t="s">
        <v>1044</v>
      </c>
      <c r="ETP3" s="494" t="s">
        <v>1044</v>
      </c>
      <c r="ETQ3" s="494" t="s">
        <v>1044</v>
      </c>
      <c r="ETS3" s="494" t="s">
        <v>1042</v>
      </c>
      <c r="ETT3" s="494" t="s">
        <v>1042</v>
      </c>
      <c r="ETU3" s="494" t="s">
        <v>1042</v>
      </c>
      <c r="ETV3" s="494" t="s">
        <v>1042</v>
      </c>
      <c r="ETW3" s="494" t="s">
        <v>1042</v>
      </c>
      <c r="ETX3" s="494" t="s">
        <v>1042</v>
      </c>
      <c r="ETY3" s="494" t="s">
        <v>1042</v>
      </c>
      <c r="ETZ3" s="494" t="s">
        <v>1042</v>
      </c>
      <c r="EUA3" s="494" t="s">
        <v>1042</v>
      </c>
      <c r="EUB3" s="494" t="s">
        <v>1042</v>
      </c>
      <c r="EUD3" s="494" t="s">
        <v>1040</v>
      </c>
      <c r="EUE3" s="494" t="s">
        <v>1040</v>
      </c>
      <c r="EUF3" s="494" t="s">
        <v>1040</v>
      </c>
      <c r="EUG3" s="494" t="s">
        <v>1040</v>
      </c>
      <c r="EUH3" s="494" t="s">
        <v>1040</v>
      </c>
      <c r="EUI3" s="494" t="s">
        <v>1040</v>
      </c>
      <c r="EUJ3" s="494" t="s">
        <v>1040</v>
      </c>
      <c r="EUK3" s="494" t="s">
        <v>1040</v>
      </c>
      <c r="EUL3" s="494" t="s">
        <v>1040</v>
      </c>
      <c r="EUM3" s="494" t="s">
        <v>1040</v>
      </c>
      <c r="EUO3" s="494" t="s">
        <v>1038</v>
      </c>
      <c r="EUP3" s="494" t="s">
        <v>1038</v>
      </c>
      <c r="EUQ3" s="494" t="s">
        <v>1038</v>
      </c>
      <c r="EUR3" s="494" t="s">
        <v>1038</v>
      </c>
      <c r="EUS3" s="494" t="s">
        <v>1038</v>
      </c>
      <c r="EUT3" s="494" t="s">
        <v>1038</v>
      </c>
      <c r="EUU3" s="494" t="s">
        <v>1038</v>
      </c>
      <c r="EUV3" s="494" t="s">
        <v>1038</v>
      </c>
      <c r="EUW3" s="494" t="s">
        <v>1038</v>
      </c>
      <c r="EUX3" s="494" t="s">
        <v>1038</v>
      </c>
      <c r="EUZ3" s="494">
        <v>62002</v>
      </c>
      <c r="EVA3" s="494">
        <v>62002</v>
      </c>
      <c r="EVB3" s="494">
        <v>62002</v>
      </c>
      <c r="EVC3" s="494">
        <v>62002</v>
      </c>
      <c r="EVD3" s="494">
        <v>62002</v>
      </c>
      <c r="EVE3" s="494">
        <v>62002</v>
      </c>
      <c r="EVF3" s="494">
        <v>62002</v>
      </c>
      <c r="EVG3" s="494">
        <v>62002</v>
      </c>
      <c r="EVH3" s="494">
        <v>62002</v>
      </c>
      <c r="EVI3" s="494">
        <v>62002</v>
      </c>
      <c r="EVK3" s="494">
        <v>52222</v>
      </c>
      <c r="EVL3" s="494">
        <v>52222</v>
      </c>
      <c r="EVM3" s="494">
        <v>52222</v>
      </c>
      <c r="EVN3" s="494">
        <v>52222</v>
      </c>
      <c r="EVO3" s="494">
        <v>52222</v>
      </c>
      <c r="EVP3" s="494">
        <v>52222</v>
      </c>
      <c r="EVQ3" s="494">
        <v>52222</v>
      </c>
      <c r="EVR3" s="494">
        <v>52222</v>
      </c>
      <c r="EVS3" s="494">
        <v>52222</v>
      </c>
      <c r="EVT3" s="494">
        <v>52222</v>
      </c>
      <c r="EVV3" s="494">
        <v>52223</v>
      </c>
      <c r="EVW3" s="494">
        <v>52223</v>
      </c>
      <c r="EVX3" s="494">
        <v>52223</v>
      </c>
      <c r="EVY3" s="494">
        <v>52223</v>
      </c>
      <c r="EVZ3" s="494">
        <v>52223</v>
      </c>
      <c r="EWA3" s="494">
        <v>52223</v>
      </c>
      <c r="EWB3" s="494">
        <v>52223</v>
      </c>
      <c r="EWC3" s="494">
        <v>52223</v>
      </c>
      <c r="EWD3" s="494">
        <v>52223</v>
      </c>
      <c r="EWE3" s="494">
        <v>52223</v>
      </c>
      <c r="EWG3" s="494">
        <v>53201</v>
      </c>
      <c r="EWH3" s="494">
        <v>53201</v>
      </c>
      <c r="EWI3" s="494">
        <v>53201</v>
      </c>
      <c r="EWJ3" s="494">
        <v>53201</v>
      </c>
      <c r="EWK3" s="494">
        <v>53201</v>
      </c>
      <c r="EWL3" s="494">
        <v>53201</v>
      </c>
      <c r="EWM3" s="494">
        <v>53201</v>
      </c>
      <c r="EWN3" s="494">
        <v>53201</v>
      </c>
      <c r="EWO3" s="494">
        <v>53201</v>
      </c>
      <c r="EWP3" s="494">
        <v>53201</v>
      </c>
      <c r="EWR3" s="494">
        <v>53208</v>
      </c>
      <c r="EWS3" s="494">
        <v>53208</v>
      </c>
      <c r="EWT3" s="494">
        <v>53208</v>
      </c>
      <c r="EWU3" s="494">
        <v>53208</v>
      </c>
      <c r="EWV3" s="494">
        <v>53208</v>
      </c>
      <c r="EWW3" s="494">
        <v>53208</v>
      </c>
      <c r="EWX3" s="494">
        <v>53208</v>
      </c>
      <c r="EWY3" s="494">
        <v>53208</v>
      </c>
      <c r="EWZ3" s="494">
        <v>53208</v>
      </c>
      <c r="EXA3" s="494">
        <v>53208</v>
      </c>
      <c r="EXC3" s="494">
        <v>41006</v>
      </c>
      <c r="EXD3" s="494">
        <v>41006</v>
      </c>
      <c r="EXE3" s="494">
        <v>41006</v>
      </c>
      <c r="EXF3" s="494">
        <v>41006</v>
      </c>
      <c r="EXG3" s="494">
        <v>41006</v>
      </c>
      <c r="EXH3" s="494">
        <v>41006</v>
      </c>
      <c r="EXI3" s="494">
        <v>41006</v>
      </c>
      <c r="EXJ3" s="494">
        <v>41006</v>
      </c>
      <c r="EXK3" s="494">
        <v>41006</v>
      </c>
      <c r="EXL3" s="494">
        <v>41006</v>
      </c>
      <c r="EXN3" s="494">
        <v>41832</v>
      </c>
      <c r="EXO3" s="494">
        <v>41832</v>
      </c>
      <c r="EXP3" s="494">
        <v>41832</v>
      </c>
      <c r="EXQ3" s="494">
        <v>41832</v>
      </c>
      <c r="EXR3" s="494">
        <v>41832</v>
      </c>
      <c r="EXS3" s="494">
        <v>41832</v>
      </c>
      <c r="EXT3" s="494">
        <v>41832</v>
      </c>
      <c r="EXU3" s="494">
        <v>41832</v>
      </c>
      <c r="EXV3" s="494">
        <v>41832</v>
      </c>
      <c r="EXW3" s="494">
        <v>41832</v>
      </c>
      <c r="EXY3" s="494">
        <v>10101</v>
      </c>
      <c r="EXZ3" s="494">
        <v>10101</v>
      </c>
      <c r="EYA3" s="494">
        <v>10101</v>
      </c>
      <c r="EYB3" s="494">
        <v>10101</v>
      </c>
      <c r="EYC3" s="494">
        <v>10101</v>
      </c>
      <c r="EYD3" s="494">
        <v>10101</v>
      </c>
      <c r="EYE3" s="494">
        <v>10101</v>
      </c>
      <c r="EYF3" s="494">
        <v>10101</v>
      </c>
      <c r="EYG3" s="494">
        <v>10101</v>
      </c>
      <c r="EYH3" s="494">
        <v>10101</v>
      </c>
      <c r="EYJ3" s="494">
        <v>10102</v>
      </c>
      <c r="EYK3" s="494">
        <v>10102</v>
      </c>
      <c r="EYL3" s="494">
        <v>10102</v>
      </c>
      <c r="EYM3" s="494">
        <v>10102</v>
      </c>
      <c r="EYN3" s="494">
        <v>10102</v>
      </c>
      <c r="EYO3" s="494">
        <v>10102</v>
      </c>
      <c r="EYP3" s="494">
        <v>10102</v>
      </c>
      <c r="EYQ3" s="494">
        <v>10102</v>
      </c>
      <c r="EYR3" s="494">
        <v>10102</v>
      </c>
      <c r="EYS3" s="494">
        <v>10102</v>
      </c>
      <c r="EYU3" s="494">
        <v>10202</v>
      </c>
      <c r="EYV3" s="494">
        <v>10202</v>
      </c>
      <c r="EYW3" s="494">
        <v>10202</v>
      </c>
      <c r="EYX3" s="494">
        <v>10202</v>
      </c>
      <c r="EYY3" s="494">
        <v>10202</v>
      </c>
      <c r="EYZ3" s="494">
        <v>10202</v>
      </c>
      <c r="EZA3" s="494">
        <v>10202</v>
      </c>
      <c r="EZB3" s="494">
        <v>10202</v>
      </c>
      <c r="EZC3" s="494">
        <v>10202</v>
      </c>
      <c r="EZD3" s="494">
        <v>10202</v>
      </c>
      <c r="EZF3" s="494">
        <v>70013</v>
      </c>
      <c r="EZG3" s="494">
        <v>70013</v>
      </c>
      <c r="EZH3" s="494">
        <v>70013</v>
      </c>
      <c r="EZI3" s="494">
        <v>70013</v>
      </c>
      <c r="EZJ3" s="494">
        <v>70013</v>
      </c>
      <c r="EZK3" s="494">
        <v>70013</v>
      </c>
      <c r="EZL3" s="494">
        <v>70013</v>
      </c>
      <c r="EZM3" s="494">
        <v>70013</v>
      </c>
      <c r="EZN3" s="494">
        <v>70013</v>
      </c>
      <c r="EZO3" s="494">
        <v>70013</v>
      </c>
      <c r="EZQ3" s="494">
        <v>70073</v>
      </c>
      <c r="EZR3" s="494">
        <v>70073</v>
      </c>
      <c r="EZS3" s="494">
        <v>70073</v>
      </c>
      <c r="EZT3" s="494">
        <v>70073</v>
      </c>
      <c r="EZU3" s="494">
        <v>70073</v>
      </c>
      <c r="EZV3" s="494">
        <v>70073</v>
      </c>
      <c r="EZW3" s="494">
        <v>70073</v>
      </c>
      <c r="EZX3" s="494">
        <v>70073</v>
      </c>
      <c r="EZY3" s="494">
        <v>70073</v>
      </c>
      <c r="EZZ3" s="494">
        <v>70073</v>
      </c>
      <c r="FAB3" s="494">
        <v>70668</v>
      </c>
      <c r="FAC3" s="494">
        <v>70668</v>
      </c>
      <c r="FAD3" s="494">
        <v>70668</v>
      </c>
      <c r="FAE3" s="494">
        <v>70668</v>
      </c>
      <c r="FAF3" s="494">
        <v>70668</v>
      </c>
      <c r="FAG3" s="494">
        <v>70668</v>
      </c>
      <c r="FAH3" s="494">
        <v>70668</v>
      </c>
      <c r="FAI3" s="494">
        <v>70668</v>
      </c>
      <c r="FAJ3" s="494">
        <v>70668</v>
      </c>
      <c r="FAK3" s="494">
        <v>70668</v>
      </c>
      <c r="FAL3" s="642" t="s">
        <v>64</v>
      </c>
      <c r="FAM3" s="641"/>
      <c r="FAN3" s="494" t="s">
        <v>64</v>
      </c>
      <c r="FAO3" s="641"/>
      <c r="FAP3" s="494" t="s">
        <v>64</v>
      </c>
      <c r="FAQ3" s="641"/>
      <c r="FAR3" s="494" t="s">
        <v>64</v>
      </c>
      <c r="FAS3" s="641"/>
      <c r="FAT3" s="494" t="s">
        <v>64</v>
      </c>
      <c r="FAU3" s="641"/>
      <c r="FAV3" s="494" t="s">
        <v>1072</v>
      </c>
      <c r="FAW3" s="494" t="s">
        <v>1072</v>
      </c>
      <c r="FAX3" s="494" t="s">
        <v>1072</v>
      </c>
      <c r="FAY3" s="494" t="s">
        <v>1072</v>
      </c>
      <c r="FAZ3" s="494" t="s">
        <v>1072</v>
      </c>
      <c r="FBA3" s="494" t="s">
        <v>1072</v>
      </c>
      <c r="FBB3" s="494" t="s">
        <v>1072</v>
      </c>
      <c r="FBC3" s="494" t="s">
        <v>1072</v>
      </c>
      <c r="FBD3" s="494" t="s">
        <v>1072</v>
      </c>
      <c r="FBE3" s="494" t="s">
        <v>1072</v>
      </c>
      <c r="FBG3" s="494" t="s">
        <v>1070</v>
      </c>
      <c r="FBH3" s="494" t="s">
        <v>1070</v>
      </c>
      <c r="FBI3" s="494" t="s">
        <v>1070</v>
      </c>
      <c r="FBJ3" s="494" t="s">
        <v>1070</v>
      </c>
      <c r="FBK3" s="494" t="s">
        <v>1070</v>
      </c>
      <c r="FBL3" s="494" t="s">
        <v>1070</v>
      </c>
      <c r="FBM3" s="494" t="s">
        <v>1070</v>
      </c>
      <c r="FBN3" s="494" t="s">
        <v>1070</v>
      </c>
      <c r="FBO3" s="494" t="s">
        <v>1070</v>
      </c>
      <c r="FBP3" s="494" t="s">
        <v>1070</v>
      </c>
      <c r="FBR3" s="494" t="s">
        <v>1068</v>
      </c>
      <c r="FBS3" s="494" t="s">
        <v>1068</v>
      </c>
      <c r="FBT3" s="494" t="s">
        <v>1068</v>
      </c>
      <c r="FBU3" s="494" t="s">
        <v>1068</v>
      </c>
      <c r="FBV3" s="494" t="s">
        <v>1068</v>
      </c>
      <c r="FBW3" s="494" t="s">
        <v>1068</v>
      </c>
      <c r="FBX3" s="494" t="s">
        <v>1068</v>
      </c>
      <c r="FBY3" s="494" t="s">
        <v>1068</v>
      </c>
      <c r="FBZ3" s="494" t="s">
        <v>1068</v>
      </c>
      <c r="FCA3" s="494" t="s">
        <v>1068</v>
      </c>
      <c r="FCC3" s="494" t="s">
        <v>1066</v>
      </c>
      <c r="FCD3" s="494" t="s">
        <v>1066</v>
      </c>
      <c r="FCE3" s="494" t="s">
        <v>1066</v>
      </c>
      <c r="FCF3" s="494" t="s">
        <v>1066</v>
      </c>
      <c r="FCG3" s="494" t="s">
        <v>1066</v>
      </c>
      <c r="FCH3" s="494" t="s">
        <v>1066</v>
      </c>
      <c r="FCI3" s="494" t="s">
        <v>1066</v>
      </c>
      <c r="FCJ3" s="494" t="s">
        <v>1066</v>
      </c>
      <c r="FCK3" s="494" t="s">
        <v>1066</v>
      </c>
      <c r="FCL3" s="494" t="s">
        <v>1066</v>
      </c>
      <c r="FCN3" s="494" t="s">
        <v>1064</v>
      </c>
      <c r="FCO3" s="494" t="s">
        <v>1064</v>
      </c>
      <c r="FCP3" s="494" t="s">
        <v>1064</v>
      </c>
      <c r="FCQ3" s="494" t="s">
        <v>1064</v>
      </c>
      <c r="FCR3" s="494" t="s">
        <v>1064</v>
      </c>
      <c r="FCS3" s="494" t="s">
        <v>1064</v>
      </c>
      <c r="FCT3" s="494" t="s">
        <v>1064</v>
      </c>
      <c r="FCU3" s="494" t="s">
        <v>1064</v>
      </c>
      <c r="FCV3" s="494" t="s">
        <v>1064</v>
      </c>
      <c r="FCW3" s="494" t="s">
        <v>1064</v>
      </c>
      <c r="FCY3" s="494" t="s">
        <v>1062</v>
      </c>
      <c r="FCZ3" s="494" t="s">
        <v>1062</v>
      </c>
      <c r="FDA3" s="494" t="s">
        <v>1062</v>
      </c>
      <c r="FDB3" s="494" t="s">
        <v>1062</v>
      </c>
      <c r="FDC3" s="494" t="s">
        <v>1062</v>
      </c>
      <c r="FDD3" s="494" t="s">
        <v>1062</v>
      </c>
      <c r="FDE3" s="494" t="s">
        <v>1062</v>
      </c>
      <c r="FDF3" s="494" t="s">
        <v>1062</v>
      </c>
      <c r="FDG3" s="494" t="s">
        <v>1062</v>
      </c>
      <c r="FDH3" s="494" t="s">
        <v>1062</v>
      </c>
      <c r="FDJ3" s="494" t="s">
        <v>1060</v>
      </c>
      <c r="FDK3" s="494" t="s">
        <v>1060</v>
      </c>
      <c r="FDL3" s="494" t="s">
        <v>1060</v>
      </c>
      <c r="FDM3" s="494" t="s">
        <v>1060</v>
      </c>
      <c r="FDN3" s="494" t="s">
        <v>1060</v>
      </c>
      <c r="FDO3" s="494" t="s">
        <v>1060</v>
      </c>
      <c r="FDP3" s="494" t="s">
        <v>1060</v>
      </c>
      <c r="FDQ3" s="494" t="s">
        <v>1060</v>
      </c>
      <c r="FDR3" s="494" t="s">
        <v>1060</v>
      </c>
      <c r="FDS3" s="494" t="s">
        <v>1060</v>
      </c>
      <c r="FDU3" s="494" t="s">
        <v>1057</v>
      </c>
      <c r="FDV3" s="494" t="s">
        <v>1057</v>
      </c>
      <c r="FDW3" s="494" t="s">
        <v>1057</v>
      </c>
      <c r="FDX3" s="494" t="s">
        <v>1057</v>
      </c>
      <c r="FDY3" s="494" t="s">
        <v>1057</v>
      </c>
      <c r="FDZ3" s="494" t="s">
        <v>1057</v>
      </c>
      <c r="FEA3" s="494" t="s">
        <v>1057</v>
      </c>
      <c r="FEB3" s="494" t="s">
        <v>1057</v>
      </c>
      <c r="FEC3" s="494" t="s">
        <v>1057</v>
      </c>
      <c r="FED3" s="494" t="s">
        <v>1057</v>
      </c>
      <c r="FEF3" s="494" t="s">
        <v>1055</v>
      </c>
      <c r="FEG3" s="494" t="s">
        <v>1055</v>
      </c>
      <c r="FEH3" s="494" t="s">
        <v>1055</v>
      </c>
      <c r="FEI3" s="494" t="s">
        <v>1055</v>
      </c>
      <c r="FEJ3" s="494" t="s">
        <v>1055</v>
      </c>
      <c r="FEK3" s="494" t="s">
        <v>1055</v>
      </c>
      <c r="FEL3" s="494" t="s">
        <v>1055</v>
      </c>
      <c r="FEM3" s="494" t="s">
        <v>1055</v>
      </c>
      <c r="FEN3" s="494" t="s">
        <v>1055</v>
      </c>
      <c r="FEO3" s="494" t="s">
        <v>1055</v>
      </c>
      <c r="FEQ3" s="494" t="s">
        <v>1053</v>
      </c>
      <c r="FER3" s="494" t="s">
        <v>1053</v>
      </c>
      <c r="FES3" s="494" t="s">
        <v>1053</v>
      </c>
      <c r="FET3" s="494" t="s">
        <v>1053</v>
      </c>
      <c r="FEU3" s="494" t="s">
        <v>1053</v>
      </c>
      <c r="FEV3" s="494" t="s">
        <v>1053</v>
      </c>
      <c r="FEW3" s="494" t="s">
        <v>1053</v>
      </c>
      <c r="FEX3" s="494" t="s">
        <v>1053</v>
      </c>
      <c r="FEY3" s="494" t="s">
        <v>1053</v>
      </c>
      <c r="FEZ3" s="494" t="s">
        <v>1053</v>
      </c>
      <c r="FFB3" s="494" t="s">
        <v>1051</v>
      </c>
      <c r="FFC3" s="494" t="s">
        <v>1051</v>
      </c>
      <c r="FFD3" s="494" t="s">
        <v>1051</v>
      </c>
      <c r="FFE3" s="494" t="s">
        <v>1051</v>
      </c>
      <c r="FFF3" s="494" t="s">
        <v>1051</v>
      </c>
      <c r="FFG3" s="494" t="s">
        <v>1051</v>
      </c>
      <c r="FFH3" s="494" t="s">
        <v>1051</v>
      </c>
      <c r="FFI3" s="494" t="s">
        <v>1051</v>
      </c>
      <c r="FFJ3" s="494" t="s">
        <v>1051</v>
      </c>
      <c r="FFK3" s="494" t="s">
        <v>1051</v>
      </c>
      <c r="FFM3" s="494" t="s">
        <v>1049</v>
      </c>
      <c r="FFN3" s="494" t="s">
        <v>1049</v>
      </c>
      <c r="FFO3" s="494" t="s">
        <v>1049</v>
      </c>
      <c r="FFP3" s="494" t="s">
        <v>1049</v>
      </c>
      <c r="FFQ3" s="494" t="s">
        <v>1049</v>
      </c>
      <c r="FFR3" s="494" t="s">
        <v>1049</v>
      </c>
      <c r="FFS3" s="494" t="s">
        <v>1049</v>
      </c>
      <c r="FFT3" s="494" t="s">
        <v>1049</v>
      </c>
      <c r="FFU3" s="494" t="s">
        <v>1049</v>
      </c>
      <c r="FFV3" s="494" t="s">
        <v>1049</v>
      </c>
      <c r="FFW3" s="494" t="s">
        <v>64</v>
      </c>
      <c r="FFX3" s="641"/>
    </row>
    <row r="4" spans="1:4236" s="493" customFormat="1" ht="27" thickBot="1" x14ac:dyDescent="0.45">
      <c r="A4" s="640">
        <f>'Overview Sheet'!D9</f>
        <v>0</v>
      </c>
      <c r="B4" s="639" t="s">
        <v>4972</v>
      </c>
      <c r="C4" s="638">
        <f>'Overview Sheet'!G10</f>
        <v>0</v>
      </c>
      <c r="D4" s="637">
        <f>'Overview Sheet'!D10</f>
        <v>0</v>
      </c>
      <c r="E4" s="636">
        <f>'Overview Sheet'!J10</f>
        <v>0</v>
      </c>
      <c r="F4" s="635">
        <f>'Overview Sheet'!D12</f>
        <v>0</v>
      </c>
      <c r="G4" s="634">
        <f>'Overview Sheet'!H12</f>
        <v>0</v>
      </c>
      <c r="H4" s="634">
        <f>'Overview Sheet'!H13</f>
        <v>0</v>
      </c>
      <c r="I4" s="634">
        <f>'Overview Sheet'!J13</f>
        <v>0</v>
      </c>
      <c r="J4" s="634">
        <f>'Overview Sheet'!D13</f>
        <v>0</v>
      </c>
      <c r="K4" s="633">
        <f>'Overview Sheet'!D14</f>
        <v>0</v>
      </c>
      <c r="L4" s="633">
        <f>'Overview Sheet'!H14</f>
        <v>0</v>
      </c>
      <c r="M4" s="633">
        <f>'Overview Sheet'!H15</f>
        <v>0</v>
      </c>
      <c r="N4" s="633">
        <f>'Overview Sheet'!J15</f>
        <v>0</v>
      </c>
      <c r="O4" s="632">
        <f>'Overview Sheet'!D15</f>
        <v>0</v>
      </c>
      <c r="P4" s="631"/>
      <c r="Q4" s="493">
        <f>'Direct Delivery (Brown Box)'!G9</f>
        <v>0</v>
      </c>
      <c r="R4" s="493">
        <f>'Direct Delivery (Brown Box)'!H9</f>
        <v>0</v>
      </c>
      <c r="S4" s="493">
        <f>'Direct Delivery (Brown Box)'!I9</f>
        <v>0</v>
      </c>
      <c r="T4" s="493">
        <f>'Direct Delivery (Brown Box)'!J9</f>
        <v>0</v>
      </c>
      <c r="U4" s="493">
        <f>'Direct Delivery (Brown Box)'!K9</f>
        <v>0</v>
      </c>
      <c r="V4" s="493">
        <f>'Direct Delivery (Brown Box)'!L9</f>
        <v>0</v>
      </c>
      <c r="W4" s="493">
        <f>'Direct Delivery (Brown Box)'!M9</f>
        <v>0</v>
      </c>
      <c r="X4" s="493">
        <f>'Direct Delivery (Brown Box)'!N9</f>
        <v>0</v>
      </c>
      <c r="Y4" s="493">
        <f>'Direct Delivery (Brown Box)'!O9</f>
        <v>0</v>
      </c>
      <c r="Z4" s="493">
        <f>'Direct Delivery (Brown Box)'!P9</f>
        <v>0</v>
      </c>
      <c r="AA4" s="631"/>
      <c r="AB4" s="493">
        <f>'Direct Delivery (Brown Box)'!G10</f>
        <v>0</v>
      </c>
      <c r="AC4" s="493">
        <f>'Direct Delivery (Brown Box)'!H10</f>
        <v>0</v>
      </c>
      <c r="AD4" s="493">
        <f>'Direct Delivery (Brown Box)'!I10</f>
        <v>0</v>
      </c>
      <c r="AE4" s="493">
        <f>'Direct Delivery (Brown Box)'!J10</f>
        <v>0</v>
      </c>
      <c r="AF4" s="493">
        <f>'Direct Delivery (Brown Box)'!K10</f>
        <v>0</v>
      </c>
      <c r="AG4" s="493">
        <f>'Direct Delivery (Brown Box)'!L10</f>
        <v>0</v>
      </c>
      <c r="AH4" s="493">
        <f>'Direct Delivery (Brown Box)'!M10</f>
        <v>0</v>
      </c>
      <c r="AI4" s="493">
        <f>'Direct Delivery (Brown Box)'!N10</f>
        <v>0</v>
      </c>
      <c r="AJ4" s="493">
        <f>'Direct Delivery (Brown Box)'!O10</f>
        <v>0</v>
      </c>
      <c r="AK4" s="493">
        <f>'Direct Delivery (Brown Box)'!P10</f>
        <v>0</v>
      </c>
      <c r="AL4" s="629"/>
      <c r="AM4" s="493">
        <f>'Direct Delivery (Brown Box)'!G11</f>
        <v>0</v>
      </c>
      <c r="AN4" s="493">
        <f>'Direct Delivery (Brown Box)'!H11</f>
        <v>0</v>
      </c>
      <c r="AO4" s="493">
        <f>'Direct Delivery (Brown Box)'!I11</f>
        <v>0</v>
      </c>
      <c r="AP4" s="493">
        <f>'Direct Delivery (Brown Box)'!J11</f>
        <v>0</v>
      </c>
      <c r="AQ4" s="493">
        <f>'Direct Delivery (Brown Box)'!K11</f>
        <v>0</v>
      </c>
      <c r="AR4" s="493">
        <f>'Direct Delivery (Brown Box)'!L11</f>
        <v>0</v>
      </c>
      <c r="AS4" s="493">
        <f>'Direct Delivery (Brown Box)'!M11</f>
        <v>0</v>
      </c>
      <c r="AT4" s="493">
        <f>'Direct Delivery (Brown Box)'!N11</f>
        <v>0</v>
      </c>
      <c r="AU4" s="493">
        <f>'Direct Delivery (Brown Box)'!O11</f>
        <v>0</v>
      </c>
      <c r="AV4" s="493">
        <f>'Direct Delivery (Brown Box)'!P11</f>
        <v>0</v>
      </c>
      <c r="AW4" s="629"/>
      <c r="AX4" s="493">
        <f>'Direct Delivery (Brown Box)'!G12</f>
        <v>0</v>
      </c>
      <c r="AY4" s="493">
        <f>'Direct Delivery (Brown Box)'!H12</f>
        <v>0</v>
      </c>
      <c r="AZ4" s="493">
        <f>'Direct Delivery (Brown Box)'!I12</f>
        <v>0</v>
      </c>
      <c r="BA4" s="493">
        <f>'Direct Delivery (Brown Box)'!J12</f>
        <v>0</v>
      </c>
      <c r="BB4" s="493">
        <f>'Direct Delivery (Brown Box)'!K12</f>
        <v>0</v>
      </c>
      <c r="BC4" s="493">
        <f>'Direct Delivery (Brown Box)'!L12</f>
        <v>0</v>
      </c>
      <c r="BD4" s="493">
        <f>'Direct Delivery (Brown Box)'!M12</f>
        <v>0</v>
      </c>
      <c r="BE4" s="493">
        <f>'Direct Delivery (Brown Box)'!N12</f>
        <v>0</v>
      </c>
      <c r="BF4" s="493">
        <f>'Direct Delivery (Brown Box)'!O12</f>
        <v>0</v>
      </c>
      <c r="BG4" s="493">
        <f>'Direct Delivery (Brown Box)'!P12</f>
        <v>0</v>
      </c>
      <c r="BH4" s="629"/>
      <c r="BI4" s="493">
        <f>'Direct Delivery (Brown Box)'!G13</f>
        <v>0</v>
      </c>
      <c r="BJ4" s="493">
        <f>'Direct Delivery (Brown Box)'!H13</f>
        <v>0</v>
      </c>
      <c r="BK4" s="493">
        <f>'Direct Delivery (Brown Box)'!I13</f>
        <v>0</v>
      </c>
      <c r="BL4" s="493">
        <f>'Direct Delivery (Brown Box)'!J13</f>
        <v>0</v>
      </c>
      <c r="BM4" s="493">
        <f>'Direct Delivery (Brown Box)'!K13</f>
        <v>0</v>
      </c>
      <c r="BN4" s="493">
        <f>'Direct Delivery (Brown Box)'!L13</f>
        <v>0</v>
      </c>
      <c r="BO4" s="493">
        <f>'Direct Delivery (Brown Box)'!M13</f>
        <v>0</v>
      </c>
      <c r="BP4" s="493">
        <f>'Direct Delivery (Brown Box)'!N13</f>
        <v>0</v>
      </c>
      <c r="BQ4" s="493">
        <f>'Direct Delivery (Brown Box)'!O13</f>
        <v>0</v>
      </c>
      <c r="BR4" s="493">
        <f>'Direct Delivery (Brown Box)'!P13</f>
        <v>0</v>
      </c>
      <c r="BS4" s="629"/>
      <c r="BT4" s="493">
        <f>'Direct Delivery (Brown Box)'!G14</f>
        <v>0</v>
      </c>
      <c r="BU4" s="493">
        <f>'Direct Delivery (Brown Box)'!H14</f>
        <v>0</v>
      </c>
      <c r="BV4" s="493">
        <f>'Direct Delivery (Brown Box)'!I14</f>
        <v>0</v>
      </c>
      <c r="BW4" s="493">
        <f>'Direct Delivery (Brown Box)'!J14</f>
        <v>0</v>
      </c>
      <c r="BX4" s="493">
        <f>'Direct Delivery (Brown Box)'!K14</f>
        <v>0</v>
      </c>
      <c r="BY4" s="493">
        <f>'Direct Delivery (Brown Box)'!L14</f>
        <v>0</v>
      </c>
      <c r="BZ4" s="493">
        <f>'Direct Delivery (Brown Box)'!M14</f>
        <v>0</v>
      </c>
      <c r="CA4" s="493">
        <f>'Direct Delivery (Brown Box)'!N14</f>
        <v>0</v>
      </c>
      <c r="CB4" s="493">
        <f>'Direct Delivery (Brown Box)'!O14</f>
        <v>0</v>
      </c>
      <c r="CC4" s="493">
        <f>'Direct Delivery (Brown Box)'!P14</f>
        <v>0</v>
      </c>
      <c r="CD4" s="629"/>
      <c r="CE4" s="493">
        <f>'Direct Delivery (Brown Box)'!G15</f>
        <v>0</v>
      </c>
      <c r="CF4" s="493">
        <f>'Direct Delivery (Brown Box)'!H15</f>
        <v>0</v>
      </c>
      <c r="CG4" s="493">
        <f>'Direct Delivery (Brown Box)'!I15</f>
        <v>0</v>
      </c>
      <c r="CH4" s="493">
        <f>'Direct Delivery (Brown Box)'!J15</f>
        <v>0</v>
      </c>
      <c r="CI4" s="493">
        <f>'Direct Delivery (Brown Box)'!K15</f>
        <v>0</v>
      </c>
      <c r="CJ4" s="493">
        <f>'Direct Delivery (Brown Box)'!L15</f>
        <v>0</v>
      </c>
      <c r="CK4" s="493">
        <f>'Direct Delivery (Brown Box)'!M15</f>
        <v>0</v>
      </c>
      <c r="CL4" s="493">
        <f>'Direct Delivery (Brown Box)'!N15</f>
        <v>0</v>
      </c>
      <c r="CM4" s="493">
        <f>'Direct Delivery (Brown Box)'!O15</f>
        <v>0</v>
      </c>
      <c r="CN4" s="493">
        <f>'Direct Delivery (Brown Box)'!P15</f>
        <v>0</v>
      </c>
      <c r="CO4" s="629"/>
      <c r="CP4" s="493">
        <f>'Direct Delivery (Brown Box)'!G16</f>
        <v>0</v>
      </c>
      <c r="CQ4" s="493">
        <f>'Direct Delivery (Brown Box)'!H16</f>
        <v>0</v>
      </c>
      <c r="CR4" s="493">
        <f>'Direct Delivery (Brown Box)'!I16</f>
        <v>0</v>
      </c>
      <c r="CS4" s="493">
        <f>'Direct Delivery (Brown Box)'!J16</f>
        <v>0</v>
      </c>
      <c r="CT4" s="493">
        <f>'Direct Delivery (Brown Box)'!K16</f>
        <v>0</v>
      </c>
      <c r="CU4" s="493">
        <f>'Direct Delivery (Brown Box)'!L16</f>
        <v>0</v>
      </c>
      <c r="CV4" s="493">
        <f>'Direct Delivery (Brown Box)'!M16</f>
        <v>0</v>
      </c>
      <c r="CW4" s="493">
        <f>'Direct Delivery (Brown Box)'!N16</f>
        <v>0</v>
      </c>
      <c r="CX4" s="493">
        <f>'Direct Delivery (Brown Box)'!O16</f>
        <v>0</v>
      </c>
      <c r="CY4" s="493">
        <f>'Direct Delivery (Brown Box)'!P16</f>
        <v>0</v>
      </c>
      <c r="CZ4" s="629"/>
      <c r="DA4" s="493">
        <f>'Direct Delivery (Brown Box)'!G17</f>
        <v>0</v>
      </c>
      <c r="DB4" s="493">
        <f>'Direct Delivery (Brown Box)'!H17</f>
        <v>0</v>
      </c>
      <c r="DC4" s="493">
        <f>'Direct Delivery (Brown Box)'!I17</f>
        <v>0</v>
      </c>
      <c r="DD4" s="493">
        <f>'Direct Delivery (Brown Box)'!J17</f>
        <v>0</v>
      </c>
      <c r="DE4" s="493">
        <f>'Direct Delivery (Brown Box)'!K17</f>
        <v>0</v>
      </c>
      <c r="DF4" s="493">
        <f>'Direct Delivery (Brown Box)'!L17</f>
        <v>0</v>
      </c>
      <c r="DG4" s="493">
        <f>'Direct Delivery (Brown Box)'!M17</f>
        <v>0</v>
      </c>
      <c r="DH4" s="493">
        <f>'Direct Delivery (Brown Box)'!N17</f>
        <v>0</v>
      </c>
      <c r="DI4" s="493">
        <f>'Direct Delivery (Brown Box)'!O17</f>
        <v>0</v>
      </c>
      <c r="DJ4" s="493">
        <f>'Direct Delivery (Brown Box)'!P17</f>
        <v>0</v>
      </c>
      <c r="DK4" s="629"/>
      <c r="DL4" s="493">
        <f>'Direct Delivery (Brown Box)'!G18</f>
        <v>0</v>
      </c>
      <c r="DM4" s="493">
        <f>'Direct Delivery (Brown Box)'!H18</f>
        <v>0</v>
      </c>
      <c r="DN4" s="493">
        <f>'Direct Delivery (Brown Box)'!I18</f>
        <v>0</v>
      </c>
      <c r="DO4" s="493">
        <f>'Direct Delivery (Brown Box)'!J18</f>
        <v>0</v>
      </c>
      <c r="DP4" s="493">
        <f>'Direct Delivery (Brown Box)'!K18</f>
        <v>0</v>
      </c>
      <c r="DQ4" s="493">
        <f>'Direct Delivery (Brown Box)'!L18</f>
        <v>0</v>
      </c>
      <c r="DR4" s="493">
        <f>'Direct Delivery (Brown Box)'!M18</f>
        <v>0</v>
      </c>
      <c r="DS4" s="493">
        <f>'Direct Delivery (Brown Box)'!N18</f>
        <v>0</v>
      </c>
      <c r="DT4" s="493">
        <f>'Direct Delivery (Brown Box)'!O18</f>
        <v>0</v>
      </c>
      <c r="DU4" s="493">
        <f>'Direct Delivery (Brown Box)'!P18</f>
        <v>0</v>
      </c>
      <c r="DV4" s="629"/>
      <c r="DW4" s="493">
        <f>'Direct Delivery (Brown Box)'!G19</f>
        <v>0</v>
      </c>
      <c r="DX4" s="493">
        <f>'Direct Delivery (Brown Box)'!H19</f>
        <v>0</v>
      </c>
      <c r="DY4" s="493">
        <f>'Direct Delivery (Brown Box)'!I19</f>
        <v>0</v>
      </c>
      <c r="DZ4" s="493">
        <f>'Direct Delivery (Brown Box)'!J19</f>
        <v>0</v>
      </c>
      <c r="EA4" s="493">
        <f>'Direct Delivery (Brown Box)'!K19</f>
        <v>0</v>
      </c>
      <c r="EB4" s="493">
        <f>'Direct Delivery (Brown Box)'!L19</f>
        <v>0</v>
      </c>
      <c r="EC4" s="493">
        <f>'Direct Delivery (Brown Box)'!M19</f>
        <v>0</v>
      </c>
      <c r="ED4" s="493">
        <f>'Direct Delivery (Brown Box)'!N19</f>
        <v>0</v>
      </c>
      <c r="EE4" s="493">
        <f>'Direct Delivery (Brown Box)'!O19</f>
        <v>0</v>
      </c>
      <c r="EF4" s="493">
        <f>'Direct Delivery (Brown Box)'!P19</f>
        <v>0</v>
      </c>
      <c r="EG4" s="629"/>
      <c r="EH4" s="493">
        <f>'Direct Delivery (Brown Box)'!G20</f>
        <v>0</v>
      </c>
      <c r="EI4" s="493">
        <f>'Direct Delivery (Brown Box)'!H20</f>
        <v>0</v>
      </c>
      <c r="EJ4" s="493">
        <f>'Direct Delivery (Brown Box)'!I20</f>
        <v>0</v>
      </c>
      <c r="EK4" s="493">
        <f>'Direct Delivery (Brown Box)'!J20</f>
        <v>0</v>
      </c>
      <c r="EL4" s="493">
        <f>'Direct Delivery (Brown Box)'!K20</f>
        <v>0</v>
      </c>
      <c r="EM4" s="493">
        <f>'Direct Delivery (Brown Box)'!L20</f>
        <v>0</v>
      </c>
      <c r="EN4" s="493">
        <f>'Direct Delivery (Brown Box)'!M20</f>
        <v>0</v>
      </c>
      <c r="EO4" s="493">
        <f>'Direct Delivery (Brown Box)'!N20</f>
        <v>0</v>
      </c>
      <c r="EP4" s="493">
        <f>'Direct Delivery (Brown Box)'!O20</f>
        <v>0</v>
      </c>
      <c r="EQ4" s="493">
        <f>'Direct Delivery (Brown Box)'!P20</f>
        <v>0</v>
      </c>
      <c r="ER4" s="629"/>
      <c r="ES4" s="493">
        <f>'Direct Delivery (Brown Box)'!G21</f>
        <v>0</v>
      </c>
      <c r="ET4" s="493">
        <f>'Direct Delivery (Brown Box)'!H21</f>
        <v>0</v>
      </c>
      <c r="EU4" s="493">
        <f>'Direct Delivery (Brown Box)'!I21</f>
        <v>0</v>
      </c>
      <c r="EV4" s="493">
        <f>'Direct Delivery (Brown Box)'!J21</f>
        <v>0</v>
      </c>
      <c r="EW4" s="493">
        <f>'Direct Delivery (Brown Box)'!K21</f>
        <v>0</v>
      </c>
      <c r="EX4" s="493">
        <f>'Direct Delivery (Brown Box)'!L21</f>
        <v>0</v>
      </c>
      <c r="EY4" s="493">
        <f>'Direct Delivery (Brown Box)'!M21</f>
        <v>0</v>
      </c>
      <c r="EZ4" s="493">
        <f>'Direct Delivery (Brown Box)'!N21</f>
        <v>0</v>
      </c>
      <c r="FA4" s="493">
        <f>'Direct Delivery (Brown Box)'!O21</f>
        <v>0</v>
      </c>
      <c r="FB4" s="493">
        <f>'Direct Delivery (Brown Box)'!P21</f>
        <v>0</v>
      </c>
      <c r="FC4" s="629"/>
      <c r="FD4" s="493">
        <f>'Direct Delivery (Brown Box)'!G22</f>
        <v>0</v>
      </c>
      <c r="FE4" s="493">
        <f>'Direct Delivery (Brown Box)'!H22</f>
        <v>0</v>
      </c>
      <c r="FF4" s="493">
        <f>'Direct Delivery (Brown Box)'!I22</f>
        <v>0</v>
      </c>
      <c r="FG4" s="493">
        <f>'Direct Delivery (Brown Box)'!J22</f>
        <v>0</v>
      </c>
      <c r="FH4" s="493">
        <f>'Direct Delivery (Brown Box)'!K22</f>
        <v>0</v>
      </c>
      <c r="FI4" s="493">
        <f>'Direct Delivery (Brown Box)'!L22</f>
        <v>0</v>
      </c>
      <c r="FJ4" s="493">
        <f>'Direct Delivery (Brown Box)'!M22</f>
        <v>0</v>
      </c>
      <c r="FK4" s="493">
        <f>'Direct Delivery (Brown Box)'!N22</f>
        <v>0</v>
      </c>
      <c r="FL4" s="493">
        <f>'Direct Delivery (Brown Box)'!O22</f>
        <v>0</v>
      </c>
      <c r="FM4" s="493">
        <f>'Direct Delivery (Brown Box)'!P22</f>
        <v>0</v>
      </c>
      <c r="FN4" s="629"/>
      <c r="FO4" s="493">
        <f>'Direct Delivery (Brown Box)'!G23</f>
        <v>0</v>
      </c>
      <c r="FP4" s="493">
        <f>'Direct Delivery (Brown Box)'!H23</f>
        <v>0</v>
      </c>
      <c r="FQ4" s="493">
        <f>'Direct Delivery (Brown Box)'!I23</f>
        <v>0</v>
      </c>
      <c r="FR4" s="493">
        <f>'Direct Delivery (Brown Box)'!J23</f>
        <v>0</v>
      </c>
      <c r="FS4" s="493">
        <f>'Direct Delivery (Brown Box)'!K23</f>
        <v>0</v>
      </c>
      <c r="FT4" s="493">
        <f>'Direct Delivery (Brown Box)'!L23</f>
        <v>0</v>
      </c>
      <c r="FU4" s="493">
        <f>'Direct Delivery (Brown Box)'!M23</f>
        <v>0</v>
      </c>
      <c r="FV4" s="493">
        <f>'Direct Delivery (Brown Box)'!N23</f>
        <v>0</v>
      </c>
      <c r="FW4" s="493">
        <f>'Direct Delivery (Brown Box)'!O23</f>
        <v>0</v>
      </c>
      <c r="FX4" s="493">
        <f>'Direct Delivery (Brown Box)'!P23</f>
        <v>0</v>
      </c>
      <c r="FY4" s="629"/>
      <c r="FZ4" s="493">
        <f>'Direct Delivery (Brown Box)'!G24</f>
        <v>0</v>
      </c>
      <c r="GA4" s="493">
        <f>'Direct Delivery (Brown Box)'!H24</f>
        <v>0</v>
      </c>
      <c r="GB4" s="493">
        <f>'Direct Delivery (Brown Box)'!I24</f>
        <v>0</v>
      </c>
      <c r="GC4" s="493">
        <f>'Direct Delivery (Brown Box)'!J24</f>
        <v>0</v>
      </c>
      <c r="GD4" s="493">
        <f>'Direct Delivery (Brown Box)'!K24</f>
        <v>0</v>
      </c>
      <c r="GE4" s="493">
        <f>'Direct Delivery (Brown Box)'!L24</f>
        <v>0</v>
      </c>
      <c r="GF4" s="493">
        <f>'Direct Delivery (Brown Box)'!M24</f>
        <v>0</v>
      </c>
      <c r="GG4" s="493">
        <f>'Direct Delivery (Brown Box)'!N24</f>
        <v>0</v>
      </c>
      <c r="GH4" s="493">
        <f>'Direct Delivery (Brown Box)'!O24</f>
        <v>0</v>
      </c>
      <c r="GI4" s="493">
        <f>'Direct Delivery (Brown Box)'!P24</f>
        <v>0</v>
      </c>
      <c r="GJ4" s="629"/>
      <c r="GK4" s="493">
        <f>'Direct Delivery (Brown Box)'!G27</f>
        <v>0</v>
      </c>
      <c r="GL4" s="493">
        <f>'Direct Delivery (Brown Box)'!H27</f>
        <v>0</v>
      </c>
      <c r="GM4" s="493">
        <f>'Direct Delivery (Brown Box)'!I27</f>
        <v>0</v>
      </c>
      <c r="GN4" s="493">
        <f>'Direct Delivery (Brown Box)'!J27</f>
        <v>0</v>
      </c>
      <c r="GO4" s="493">
        <f>'Direct Delivery (Brown Box)'!K27</f>
        <v>0</v>
      </c>
      <c r="GP4" s="493">
        <f>'Direct Delivery (Brown Box)'!L27</f>
        <v>0</v>
      </c>
      <c r="GQ4" s="493">
        <f>'Direct Delivery (Brown Box)'!M27</f>
        <v>0</v>
      </c>
      <c r="GR4" s="493">
        <f>'Direct Delivery (Brown Box)'!N27</f>
        <v>0</v>
      </c>
      <c r="GS4" s="493">
        <f>'Direct Delivery (Brown Box)'!O27</f>
        <v>0</v>
      </c>
      <c r="GT4" s="493">
        <f>'Direct Delivery (Brown Box)'!P27</f>
        <v>0</v>
      </c>
      <c r="GU4" s="629"/>
      <c r="GV4" s="493">
        <f>'Direct Delivery (Brown Box)'!G28</f>
        <v>0</v>
      </c>
      <c r="GW4" s="493">
        <f>'Direct Delivery (Brown Box)'!H28</f>
        <v>0</v>
      </c>
      <c r="GX4" s="493">
        <f>'Direct Delivery (Brown Box)'!I28</f>
        <v>0</v>
      </c>
      <c r="GY4" s="493">
        <f>'Direct Delivery (Brown Box)'!J28</f>
        <v>0</v>
      </c>
      <c r="GZ4" s="493">
        <f>'Direct Delivery (Brown Box)'!K28</f>
        <v>0</v>
      </c>
      <c r="HA4" s="493">
        <f>'Direct Delivery (Brown Box)'!L28</f>
        <v>0</v>
      </c>
      <c r="HB4" s="493">
        <f>'Direct Delivery (Brown Box)'!M28</f>
        <v>0</v>
      </c>
      <c r="HC4" s="493">
        <f>'Direct Delivery (Brown Box)'!N28</f>
        <v>0</v>
      </c>
      <c r="HD4" s="493">
        <f>'Direct Delivery (Brown Box)'!O28</f>
        <v>0</v>
      </c>
      <c r="HE4" s="493">
        <f>'Direct Delivery (Brown Box)'!P28</f>
        <v>0</v>
      </c>
      <c r="HF4" s="629"/>
      <c r="HG4" s="493">
        <f>'Direct Delivery (Brown Box)'!G29</f>
        <v>0</v>
      </c>
      <c r="HH4" s="493">
        <f>'Direct Delivery (Brown Box)'!H29</f>
        <v>0</v>
      </c>
      <c r="HI4" s="493">
        <f>'Direct Delivery (Brown Box)'!I29</f>
        <v>0</v>
      </c>
      <c r="HJ4" s="493">
        <f>'Direct Delivery (Brown Box)'!J29</f>
        <v>0</v>
      </c>
      <c r="HK4" s="493">
        <f>'Direct Delivery (Brown Box)'!K29</f>
        <v>0</v>
      </c>
      <c r="HL4" s="493">
        <f>'Direct Delivery (Brown Box)'!L29</f>
        <v>0</v>
      </c>
      <c r="HM4" s="493">
        <f>'Direct Delivery (Brown Box)'!M29</f>
        <v>0</v>
      </c>
      <c r="HN4" s="493">
        <f>'Direct Delivery (Brown Box)'!N29</f>
        <v>0</v>
      </c>
      <c r="HO4" s="493">
        <f>'Direct Delivery (Brown Box)'!O29</f>
        <v>0</v>
      </c>
      <c r="HP4" s="493">
        <f>'Direct Delivery (Brown Box)'!P29</f>
        <v>0</v>
      </c>
      <c r="HQ4" s="629"/>
      <c r="HR4" s="493">
        <f>'Direct Delivery (Brown Box)'!G32</f>
        <v>0</v>
      </c>
      <c r="HS4" s="493">
        <f>'Direct Delivery (Brown Box)'!H32</f>
        <v>0</v>
      </c>
      <c r="HT4" s="493">
        <f>'Direct Delivery (Brown Box)'!I32</f>
        <v>0</v>
      </c>
      <c r="HU4" s="493">
        <f>'Direct Delivery (Brown Box)'!J32</f>
        <v>0</v>
      </c>
      <c r="HV4" s="493">
        <f>'Direct Delivery (Brown Box)'!K32</f>
        <v>0</v>
      </c>
      <c r="HW4" s="493">
        <f>'Direct Delivery (Brown Box)'!L32</f>
        <v>0</v>
      </c>
      <c r="HX4" s="493">
        <f>'Direct Delivery (Brown Box)'!M32</f>
        <v>0</v>
      </c>
      <c r="HY4" s="493">
        <f>'Direct Delivery (Brown Box)'!N32</f>
        <v>0</v>
      </c>
      <c r="HZ4" s="493">
        <f>'Direct Delivery (Brown Box)'!O32</f>
        <v>0</v>
      </c>
      <c r="IA4" s="493">
        <f>'Direct Delivery (Brown Box)'!P32</f>
        <v>0</v>
      </c>
      <c r="IB4" s="629"/>
      <c r="IC4" s="493">
        <f>'Direct Delivery (Brown Box)'!G33</f>
        <v>0</v>
      </c>
      <c r="ID4" s="493">
        <f>'Direct Delivery (Brown Box)'!H33</f>
        <v>0</v>
      </c>
      <c r="IE4" s="493">
        <f>'Direct Delivery (Brown Box)'!I33</f>
        <v>0</v>
      </c>
      <c r="IF4" s="493">
        <f>'Direct Delivery (Brown Box)'!J33</f>
        <v>0</v>
      </c>
      <c r="IG4" s="493">
        <f>'Direct Delivery (Brown Box)'!K33</f>
        <v>0</v>
      </c>
      <c r="IH4" s="493">
        <f>'Direct Delivery (Brown Box)'!L33</f>
        <v>0</v>
      </c>
      <c r="II4" s="493">
        <f>'Direct Delivery (Brown Box)'!M33</f>
        <v>0</v>
      </c>
      <c r="IJ4" s="493">
        <f>'Direct Delivery (Brown Box)'!N33</f>
        <v>0</v>
      </c>
      <c r="IK4" s="493">
        <f>'Direct Delivery (Brown Box)'!O33</f>
        <v>0</v>
      </c>
      <c r="IL4" s="493">
        <f>'Direct Delivery (Brown Box)'!P33</f>
        <v>0</v>
      </c>
      <c r="IM4" s="629"/>
      <c r="IN4" s="493">
        <f>'Direct Delivery (Brown Box)'!G34</f>
        <v>0</v>
      </c>
      <c r="IO4" s="493">
        <f>'Direct Delivery (Brown Box)'!H34</f>
        <v>0</v>
      </c>
      <c r="IP4" s="493">
        <f>'Direct Delivery (Brown Box)'!I34</f>
        <v>0</v>
      </c>
      <c r="IQ4" s="493">
        <f>'Direct Delivery (Brown Box)'!J34</f>
        <v>0</v>
      </c>
      <c r="IR4" s="493">
        <f>'Direct Delivery (Brown Box)'!K34</f>
        <v>0</v>
      </c>
      <c r="IS4" s="493">
        <f>'Direct Delivery (Brown Box)'!L34</f>
        <v>0</v>
      </c>
      <c r="IT4" s="493">
        <f>'Direct Delivery (Brown Box)'!M34</f>
        <v>0</v>
      </c>
      <c r="IU4" s="493">
        <f>'Direct Delivery (Brown Box)'!N34</f>
        <v>0</v>
      </c>
      <c r="IV4" s="493">
        <f>'Direct Delivery (Brown Box)'!O34</f>
        <v>0</v>
      </c>
      <c r="IW4" s="493">
        <f>'Direct Delivery (Brown Box)'!P34</f>
        <v>0</v>
      </c>
      <c r="IX4" s="629"/>
      <c r="IY4" s="493">
        <f>'Direct Delivery (Brown Box)'!G37</f>
        <v>0</v>
      </c>
      <c r="IZ4" s="493">
        <f>'Direct Delivery (Brown Box)'!H37</f>
        <v>0</v>
      </c>
      <c r="JA4" s="493">
        <f>'Direct Delivery (Brown Box)'!I37</f>
        <v>0</v>
      </c>
      <c r="JB4" s="493">
        <f>'Direct Delivery (Brown Box)'!J37</f>
        <v>0</v>
      </c>
      <c r="JC4" s="493">
        <f>'Direct Delivery (Brown Box)'!K37</f>
        <v>0</v>
      </c>
      <c r="JD4" s="493">
        <f>'Direct Delivery (Brown Box)'!L37</f>
        <v>0</v>
      </c>
      <c r="JE4" s="493">
        <f>'Direct Delivery (Brown Box)'!M37</f>
        <v>0</v>
      </c>
      <c r="JF4" s="493">
        <f>'Direct Delivery (Brown Box)'!N37</f>
        <v>0</v>
      </c>
      <c r="JG4" s="493">
        <f>'Direct Delivery (Brown Box)'!O37</f>
        <v>0</v>
      </c>
      <c r="JH4" s="493">
        <f>'Direct Delivery (Brown Box)'!P37</f>
        <v>0</v>
      </c>
      <c r="JI4" s="629"/>
      <c r="JJ4" s="493">
        <f>'Direct Delivery (Brown Box)'!G38</f>
        <v>0</v>
      </c>
      <c r="JK4" s="493">
        <f>'Direct Delivery (Brown Box)'!H38</f>
        <v>0</v>
      </c>
      <c r="JL4" s="493">
        <f>'Direct Delivery (Brown Box)'!I38</f>
        <v>0</v>
      </c>
      <c r="JM4" s="493">
        <f>'Direct Delivery (Brown Box)'!J38</f>
        <v>0</v>
      </c>
      <c r="JN4" s="493">
        <f>'Direct Delivery (Brown Box)'!K38</f>
        <v>0</v>
      </c>
      <c r="JO4" s="493">
        <f>'Direct Delivery (Brown Box)'!L38</f>
        <v>0</v>
      </c>
      <c r="JP4" s="493">
        <f>'Direct Delivery (Brown Box)'!M38</f>
        <v>0</v>
      </c>
      <c r="JQ4" s="493">
        <f>'Direct Delivery (Brown Box)'!N38</f>
        <v>0</v>
      </c>
      <c r="JR4" s="493">
        <f>'Direct Delivery (Brown Box)'!O38</f>
        <v>0</v>
      </c>
      <c r="JS4" s="493">
        <f>'Direct Delivery (Brown Box)'!P38</f>
        <v>0</v>
      </c>
      <c r="JT4" s="629"/>
      <c r="JU4" s="493">
        <f>'Direct Delivery (Brown Box)'!G39</f>
        <v>0</v>
      </c>
      <c r="JV4" s="493">
        <f>'Direct Delivery (Brown Box)'!H39</f>
        <v>0</v>
      </c>
      <c r="JW4" s="493">
        <f>'Direct Delivery (Brown Box)'!I39</f>
        <v>0</v>
      </c>
      <c r="JX4" s="493">
        <f>'Direct Delivery (Brown Box)'!J39</f>
        <v>0</v>
      </c>
      <c r="JY4" s="493">
        <f>'Direct Delivery (Brown Box)'!K39</f>
        <v>0</v>
      </c>
      <c r="JZ4" s="493">
        <f>'Direct Delivery (Brown Box)'!L39</f>
        <v>0</v>
      </c>
      <c r="KA4" s="493">
        <f>'Direct Delivery (Brown Box)'!M39</f>
        <v>0</v>
      </c>
      <c r="KB4" s="493">
        <f>'Direct Delivery (Brown Box)'!N39</f>
        <v>0</v>
      </c>
      <c r="KC4" s="493">
        <f>'Direct Delivery (Brown Box)'!O39</f>
        <v>0</v>
      </c>
      <c r="KD4" s="493">
        <f>'Direct Delivery (Brown Box)'!P39</f>
        <v>0</v>
      </c>
      <c r="KE4" s="629"/>
      <c r="KF4" s="493">
        <f>'Direct Delivery (Brown Box)'!G40</f>
        <v>0</v>
      </c>
      <c r="KG4" s="493">
        <f>'Direct Delivery (Brown Box)'!H40</f>
        <v>0</v>
      </c>
      <c r="KH4" s="493">
        <f>'Direct Delivery (Brown Box)'!I40</f>
        <v>0</v>
      </c>
      <c r="KI4" s="493">
        <f>'Direct Delivery (Brown Box)'!J40</f>
        <v>0</v>
      </c>
      <c r="KJ4" s="493">
        <f>'Direct Delivery (Brown Box)'!K40</f>
        <v>0</v>
      </c>
      <c r="KK4" s="493">
        <f>'Direct Delivery (Brown Box)'!L40</f>
        <v>0</v>
      </c>
      <c r="KL4" s="493">
        <f>'Direct Delivery (Brown Box)'!M40</f>
        <v>0</v>
      </c>
      <c r="KM4" s="493">
        <f>'Direct Delivery (Brown Box)'!N40</f>
        <v>0</v>
      </c>
      <c r="KN4" s="493">
        <f>'Direct Delivery (Brown Box)'!O40</f>
        <v>0</v>
      </c>
      <c r="KO4" s="493">
        <f>'Direct Delivery (Brown Box)'!P40</f>
        <v>0</v>
      </c>
      <c r="KP4" s="629"/>
      <c r="KQ4" s="493">
        <f>'Direct Delivery (Brown Box)'!G41</f>
        <v>0</v>
      </c>
      <c r="KR4" s="493">
        <f>'Direct Delivery (Brown Box)'!H41</f>
        <v>0</v>
      </c>
      <c r="KS4" s="493">
        <f>'Direct Delivery (Brown Box)'!I41</f>
        <v>0</v>
      </c>
      <c r="KT4" s="493">
        <f>'Direct Delivery (Brown Box)'!J41</f>
        <v>0</v>
      </c>
      <c r="KU4" s="493">
        <f>'Direct Delivery (Brown Box)'!K41</f>
        <v>0</v>
      </c>
      <c r="KV4" s="493">
        <f>'Direct Delivery (Brown Box)'!L41</f>
        <v>0</v>
      </c>
      <c r="KW4" s="493">
        <f>'Direct Delivery (Brown Box)'!M41</f>
        <v>0</v>
      </c>
      <c r="KX4" s="493">
        <f>'Direct Delivery (Brown Box)'!N41</f>
        <v>0</v>
      </c>
      <c r="KY4" s="493">
        <f>'Direct Delivery (Brown Box)'!O41</f>
        <v>0</v>
      </c>
      <c r="KZ4" s="493">
        <f>'Direct Delivery (Brown Box)'!P41</f>
        <v>0</v>
      </c>
      <c r="LA4" s="629"/>
      <c r="LB4" s="493">
        <f>'Direct Delivery (Brown Box)'!G42</f>
        <v>0</v>
      </c>
      <c r="LC4" s="493">
        <f>'Direct Delivery (Brown Box)'!H42</f>
        <v>0</v>
      </c>
      <c r="LD4" s="493">
        <f>'Direct Delivery (Brown Box)'!I42</f>
        <v>0</v>
      </c>
      <c r="LE4" s="493">
        <f>'Direct Delivery (Brown Box)'!J42</f>
        <v>0</v>
      </c>
      <c r="LF4" s="493">
        <f>'Direct Delivery (Brown Box)'!K42</f>
        <v>0</v>
      </c>
      <c r="LG4" s="493">
        <f>'Direct Delivery (Brown Box)'!L42</f>
        <v>0</v>
      </c>
      <c r="LH4" s="493">
        <f>'Direct Delivery (Brown Box)'!M42</f>
        <v>0</v>
      </c>
      <c r="LI4" s="493">
        <f>'Direct Delivery (Brown Box)'!N42</f>
        <v>0</v>
      </c>
      <c r="LJ4" s="493">
        <f>'Direct Delivery (Brown Box)'!O42</f>
        <v>0</v>
      </c>
      <c r="LK4" s="493">
        <f>'Direct Delivery (Brown Box)'!P42</f>
        <v>0</v>
      </c>
      <c r="LL4" s="629"/>
      <c r="LM4" s="493">
        <f>'Direct Delivery (Brown Box)'!G45</f>
        <v>0</v>
      </c>
      <c r="LN4" s="493">
        <f>'Direct Delivery (Brown Box)'!H45</f>
        <v>0</v>
      </c>
      <c r="LO4" s="493">
        <f>'Direct Delivery (Brown Box)'!I45</f>
        <v>0</v>
      </c>
      <c r="LP4" s="493">
        <f>'Direct Delivery (Brown Box)'!J45</f>
        <v>0</v>
      </c>
      <c r="LQ4" s="493">
        <f>'Direct Delivery (Brown Box)'!K45</f>
        <v>0</v>
      </c>
      <c r="LR4" s="493">
        <f>'Direct Delivery (Brown Box)'!L45</f>
        <v>0</v>
      </c>
      <c r="LS4" s="493">
        <f>'Direct Delivery (Brown Box)'!M45</f>
        <v>0</v>
      </c>
      <c r="LT4" s="493">
        <f>'Direct Delivery (Brown Box)'!N45</f>
        <v>0</v>
      </c>
      <c r="LU4" s="493">
        <f>'Direct Delivery (Brown Box)'!O45</f>
        <v>0</v>
      </c>
      <c r="LV4" s="493">
        <f>'Direct Delivery (Brown Box)'!P45</f>
        <v>0</v>
      </c>
      <c r="LW4" s="629"/>
      <c r="LX4" s="493">
        <f>'Direct Delivery (Brown Box)'!G46</f>
        <v>0</v>
      </c>
      <c r="LY4" s="493">
        <f>'Direct Delivery (Brown Box)'!H46</f>
        <v>0</v>
      </c>
      <c r="LZ4" s="493">
        <f>'Direct Delivery (Brown Box)'!I46</f>
        <v>0</v>
      </c>
      <c r="MA4" s="493">
        <f>'Direct Delivery (Brown Box)'!J46</f>
        <v>0</v>
      </c>
      <c r="MB4" s="493">
        <f>'Direct Delivery (Brown Box)'!K46</f>
        <v>0</v>
      </c>
      <c r="MC4" s="493">
        <f>'Direct Delivery (Brown Box)'!L46</f>
        <v>0</v>
      </c>
      <c r="MD4" s="493">
        <f>'Direct Delivery (Brown Box)'!M46</f>
        <v>0</v>
      </c>
      <c r="ME4" s="493">
        <f>'Direct Delivery (Brown Box)'!N46</f>
        <v>0</v>
      </c>
      <c r="MF4" s="493">
        <f>'Direct Delivery (Brown Box)'!O46</f>
        <v>0</v>
      </c>
      <c r="MG4" s="493">
        <f>'Direct Delivery (Brown Box)'!P46</f>
        <v>0</v>
      </c>
      <c r="MH4" s="629"/>
      <c r="MI4" s="493">
        <f>'Direct Delivery (Brown Box)'!G47</f>
        <v>0</v>
      </c>
      <c r="MJ4" s="493">
        <f>'Direct Delivery (Brown Box)'!H47</f>
        <v>0</v>
      </c>
      <c r="MK4" s="493">
        <f>'Direct Delivery (Brown Box)'!I47</f>
        <v>0</v>
      </c>
      <c r="ML4" s="493">
        <f>'Direct Delivery (Brown Box)'!J47</f>
        <v>0</v>
      </c>
      <c r="MM4" s="493">
        <f>'Direct Delivery (Brown Box)'!K47</f>
        <v>0</v>
      </c>
      <c r="MN4" s="493">
        <f>'Direct Delivery (Brown Box)'!L47</f>
        <v>0</v>
      </c>
      <c r="MO4" s="493">
        <f>'Direct Delivery (Brown Box)'!M47</f>
        <v>0</v>
      </c>
      <c r="MP4" s="493">
        <f>'Direct Delivery (Brown Box)'!N47</f>
        <v>0</v>
      </c>
      <c r="MQ4" s="493">
        <f>'Direct Delivery (Brown Box)'!O47</f>
        <v>0</v>
      </c>
      <c r="MR4" s="493">
        <f>'Direct Delivery (Brown Box)'!P47</f>
        <v>0</v>
      </c>
      <c r="MS4" s="629"/>
      <c r="MT4" s="493">
        <f>'Direct Delivery (Brown Box)'!G48</f>
        <v>0</v>
      </c>
      <c r="MU4" s="493">
        <f>'Direct Delivery (Brown Box)'!H48</f>
        <v>0</v>
      </c>
      <c r="MV4" s="493">
        <f>'Direct Delivery (Brown Box)'!I48</f>
        <v>0</v>
      </c>
      <c r="MW4" s="493">
        <f>'Direct Delivery (Brown Box)'!J48</f>
        <v>0</v>
      </c>
      <c r="MX4" s="493">
        <f>'Direct Delivery (Brown Box)'!K48</f>
        <v>0</v>
      </c>
      <c r="MY4" s="493">
        <f>'Direct Delivery (Brown Box)'!L48</f>
        <v>0</v>
      </c>
      <c r="MZ4" s="493">
        <f>'Direct Delivery (Brown Box)'!M48</f>
        <v>0</v>
      </c>
      <c r="NA4" s="493">
        <f>'Direct Delivery (Brown Box)'!N48</f>
        <v>0</v>
      </c>
      <c r="NB4" s="493">
        <f>'Direct Delivery (Brown Box)'!O48</f>
        <v>0</v>
      </c>
      <c r="NC4" s="493">
        <f>'Direct Delivery (Brown Box)'!P48</f>
        <v>0</v>
      </c>
      <c r="ND4" s="629"/>
      <c r="NE4" s="493">
        <f>'Direct Delivery (Brown Box)'!G49</f>
        <v>0</v>
      </c>
      <c r="NF4" s="493">
        <f>'Direct Delivery (Brown Box)'!H49</f>
        <v>0</v>
      </c>
      <c r="NG4" s="493">
        <f>'Direct Delivery (Brown Box)'!I49</f>
        <v>0</v>
      </c>
      <c r="NH4" s="493">
        <f>'Direct Delivery (Brown Box)'!J49</f>
        <v>0</v>
      </c>
      <c r="NI4" s="493">
        <f>'Direct Delivery (Brown Box)'!K49</f>
        <v>0</v>
      </c>
      <c r="NJ4" s="493">
        <f>'Direct Delivery (Brown Box)'!L49</f>
        <v>0</v>
      </c>
      <c r="NK4" s="493">
        <f>'Direct Delivery (Brown Box)'!M49</f>
        <v>0</v>
      </c>
      <c r="NL4" s="493">
        <f>'Direct Delivery (Brown Box)'!N49</f>
        <v>0</v>
      </c>
      <c r="NM4" s="493">
        <f>'Direct Delivery (Brown Box)'!O49</f>
        <v>0</v>
      </c>
      <c r="NN4" s="493">
        <f>'Direct Delivery (Brown Box)'!P49</f>
        <v>0</v>
      </c>
      <c r="NP4" s="493">
        <f>'Direct Delivery (Brown Box)'!G52</f>
        <v>0</v>
      </c>
      <c r="NQ4" s="493">
        <f>'Direct Delivery (Brown Box)'!H52</f>
        <v>0</v>
      </c>
      <c r="NR4" s="493">
        <f>'Direct Delivery (Brown Box)'!I52</f>
        <v>0</v>
      </c>
      <c r="NS4" s="493">
        <f>'Direct Delivery (Brown Box)'!J52</f>
        <v>0</v>
      </c>
      <c r="NT4" s="493">
        <f>'Direct Delivery (Brown Box)'!K52</f>
        <v>0</v>
      </c>
      <c r="NU4" s="493">
        <f>'Direct Delivery (Brown Box)'!L52</f>
        <v>0</v>
      </c>
      <c r="NV4" s="493">
        <f>'Direct Delivery (Brown Box)'!M52</f>
        <v>0</v>
      </c>
      <c r="NW4" s="493">
        <f>'Direct Delivery (Brown Box)'!N52</f>
        <v>0</v>
      </c>
      <c r="NX4" s="493">
        <f>'Direct Delivery (Brown Box)'!O52</f>
        <v>0</v>
      </c>
      <c r="NY4" s="493">
        <f>'Direct Delivery (Brown Box)'!P52</f>
        <v>0</v>
      </c>
      <c r="OA4" s="493">
        <f>'Direct Delivery (Brown Box)'!G53</f>
        <v>0</v>
      </c>
      <c r="OB4" s="493">
        <f>'Direct Delivery (Brown Box)'!H53</f>
        <v>0</v>
      </c>
      <c r="OC4" s="493">
        <f>'Direct Delivery (Brown Box)'!I53</f>
        <v>0</v>
      </c>
      <c r="OD4" s="493">
        <f>'Direct Delivery (Brown Box)'!J53</f>
        <v>0</v>
      </c>
      <c r="OE4" s="493">
        <f>'Direct Delivery (Brown Box)'!K53</f>
        <v>0</v>
      </c>
      <c r="OF4" s="493">
        <f>'Direct Delivery (Brown Box)'!L53</f>
        <v>0</v>
      </c>
      <c r="OG4" s="493">
        <f>'Direct Delivery (Brown Box)'!M53</f>
        <v>0</v>
      </c>
      <c r="OH4" s="493">
        <f>'Direct Delivery (Brown Box)'!N53</f>
        <v>0</v>
      </c>
      <c r="OI4" s="493">
        <f>'Direct Delivery (Brown Box)'!O53</f>
        <v>0</v>
      </c>
      <c r="OJ4" s="493">
        <f>'Direct Delivery (Brown Box)'!P53</f>
        <v>0</v>
      </c>
      <c r="OL4" s="493">
        <f>'Direct Delivery (Brown Box)'!G54</f>
        <v>0</v>
      </c>
      <c r="OM4" s="493">
        <f>'Direct Delivery (Brown Box)'!H54</f>
        <v>0</v>
      </c>
      <c r="ON4" s="493">
        <f>'Direct Delivery (Brown Box)'!I54</f>
        <v>0</v>
      </c>
      <c r="OO4" s="493">
        <f>'Direct Delivery (Brown Box)'!J54</f>
        <v>0</v>
      </c>
      <c r="OP4" s="493">
        <f>'Direct Delivery (Brown Box)'!K54</f>
        <v>0</v>
      </c>
      <c r="OQ4" s="493">
        <f>'Direct Delivery (Brown Box)'!L54</f>
        <v>0</v>
      </c>
      <c r="OR4" s="493">
        <f>'Direct Delivery (Brown Box)'!M54</f>
        <v>0</v>
      </c>
      <c r="OS4" s="493">
        <f>'Direct Delivery (Brown Box)'!N54</f>
        <v>0</v>
      </c>
      <c r="OT4" s="493">
        <f>'Direct Delivery (Brown Box)'!O54</f>
        <v>0</v>
      </c>
      <c r="OU4" s="493">
        <f>'Direct Delivery (Brown Box)'!P54</f>
        <v>0</v>
      </c>
      <c r="OW4" s="493">
        <f>'Direct Delivery (Brown Box)'!G55</f>
        <v>0</v>
      </c>
      <c r="OX4" s="493">
        <f>'Direct Delivery (Brown Box)'!H55</f>
        <v>0</v>
      </c>
      <c r="OY4" s="493">
        <f>'Direct Delivery (Brown Box)'!I55</f>
        <v>0</v>
      </c>
      <c r="OZ4" s="493">
        <f>'Direct Delivery (Brown Box)'!J55</f>
        <v>0</v>
      </c>
      <c r="PA4" s="493">
        <f>'Direct Delivery (Brown Box)'!K55</f>
        <v>0</v>
      </c>
      <c r="PB4" s="493">
        <f>'Direct Delivery (Brown Box)'!L55</f>
        <v>0</v>
      </c>
      <c r="PC4" s="493">
        <f>'Direct Delivery (Brown Box)'!M55</f>
        <v>0</v>
      </c>
      <c r="PD4" s="493">
        <f>'Direct Delivery (Brown Box)'!N55</f>
        <v>0</v>
      </c>
      <c r="PE4" s="493">
        <f>'Direct Delivery (Brown Box)'!O55</f>
        <v>0</v>
      </c>
      <c r="PF4" s="493">
        <f>'Direct Delivery (Brown Box)'!P55</f>
        <v>0</v>
      </c>
      <c r="PH4" s="493">
        <f>'Direct Delivery (Brown Box)'!G56</f>
        <v>0</v>
      </c>
      <c r="PI4" s="493">
        <f>'Direct Delivery (Brown Box)'!H56</f>
        <v>0</v>
      </c>
      <c r="PJ4" s="493">
        <f>'Direct Delivery (Brown Box)'!I56</f>
        <v>0</v>
      </c>
      <c r="PK4" s="493">
        <f>'Direct Delivery (Brown Box)'!J56</f>
        <v>0</v>
      </c>
      <c r="PL4" s="493">
        <f>'Direct Delivery (Brown Box)'!K56</f>
        <v>0</v>
      </c>
      <c r="PM4" s="493">
        <f>'Direct Delivery (Brown Box)'!L56</f>
        <v>0</v>
      </c>
      <c r="PN4" s="493">
        <f>'Direct Delivery (Brown Box)'!M56</f>
        <v>0</v>
      </c>
      <c r="PO4" s="493">
        <f>'Direct Delivery (Brown Box)'!N56</f>
        <v>0</v>
      </c>
      <c r="PP4" s="493">
        <f>'Direct Delivery (Brown Box)'!O56</f>
        <v>0</v>
      </c>
      <c r="PQ4" s="493">
        <f>'Direct Delivery (Brown Box)'!P56</f>
        <v>0</v>
      </c>
      <c r="PS4" s="493">
        <f>'Direct Delivery (Brown Box)'!G57</f>
        <v>0</v>
      </c>
      <c r="PT4" s="493">
        <f>'Direct Delivery (Brown Box)'!H57</f>
        <v>0</v>
      </c>
      <c r="PU4" s="493">
        <f>'Direct Delivery (Brown Box)'!I57</f>
        <v>0</v>
      </c>
      <c r="PV4" s="493">
        <f>'Direct Delivery (Brown Box)'!J57</f>
        <v>0</v>
      </c>
      <c r="PW4" s="493">
        <f>'Direct Delivery (Brown Box)'!K57</f>
        <v>0</v>
      </c>
      <c r="PX4" s="493">
        <f>'Direct Delivery (Brown Box)'!L57</f>
        <v>0</v>
      </c>
      <c r="PY4" s="493">
        <f>'Direct Delivery (Brown Box)'!M57</f>
        <v>0</v>
      </c>
      <c r="PZ4" s="493">
        <f>'Direct Delivery (Brown Box)'!N57</f>
        <v>0</v>
      </c>
      <c r="QA4" s="493">
        <f>'Direct Delivery (Brown Box)'!O57</f>
        <v>0</v>
      </c>
      <c r="QB4" s="493">
        <f>'Direct Delivery (Brown Box)'!P57</f>
        <v>0</v>
      </c>
      <c r="QD4" s="493">
        <f>'Direct Delivery (Brown Box)'!G58</f>
        <v>0</v>
      </c>
      <c r="QE4" s="493">
        <f>'Direct Delivery (Brown Box)'!H58</f>
        <v>0</v>
      </c>
      <c r="QF4" s="493">
        <f>'Direct Delivery (Brown Box)'!I58</f>
        <v>0</v>
      </c>
      <c r="QG4" s="493">
        <f>'Direct Delivery (Brown Box)'!J58</f>
        <v>0</v>
      </c>
      <c r="QH4" s="493">
        <f>'Direct Delivery (Brown Box)'!K58</f>
        <v>0</v>
      </c>
      <c r="QI4" s="493">
        <f>'Direct Delivery (Brown Box)'!L58</f>
        <v>0</v>
      </c>
      <c r="QJ4" s="493">
        <f>'Direct Delivery (Brown Box)'!M58</f>
        <v>0</v>
      </c>
      <c r="QK4" s="493">
        <f>'Direct Delivery (Brown Box)'!N58</f>
        <v>0</v>
      </c>
      <c r="QL4" s="493">
        <f>'Direct Delivery (Brown Box)'!O58</f>
        <v>0</v>
      </c>
      <c r="QM4" s="493">
        <f>'Direct Delivery (Brown Box)'!P58</f>
        <v>0</v>
      </c>
      <c r="QO4" s="493">
        <f>'Direct Delivery (Brown Box)'!G59</f>
        <v>0</v>
      </c>
      <c r="QP4" s="493">
        <f>'Direct Delivery (Brown Box)'!H59</f>
        <v>0</v>
      </c>
      <c r="QQ4" s="493">
        <f>'Direct Delivery (Brown Box)'!I59</f>
        <v>0</v>
      </c>
      <c r="QR4" s="493">
        <f>'Direct Delivery (Brown Box)'!J59</f>
        <v>0</v>
      </c>
      <c r="QS4" s="493">
        <f>'Direct Delivery (Brown Box)'!K59</f>
        <v>0</v>
      </c>
      <c r="QT4" s="493">
        <f>'Direct Delivery (Brown Box)'!L59</f>
        <v>0</v>
      </c>
      <c r="QU4" s="493">
        <f>'Direct Delivery (Brown Box)'!M59</f>
        <v>0</v>
      </c>
      <c r="QV4" s="493">
        <f>'Direct Delivery (Brown Box)'!N59</f>
        <v>0</v>
      </c>
      <c r="QW4" s="493">
        <f>'Direct Delivery (Brown Box)'!O59</f>
        <v>0</v>
      </c>
      <c r="QX4" s="493">
        <f>'Direct Delivery (Brown Box)'!P59</f>
        <v>0</v>
      </c>
      <c r="QZ4" s="493">
        <f>'Direct Delivery (Brown Box)'!G62</f>
        <v>0</v>
      </c>
      <c r="RA4" s="493">
        <f>'Direct Delivery (Brown Box)'!H62</f>
        <v>0</v>
      </c>
      <c r="RB4" s="493">
        <f>'Direct Delivery (Brown Box)'!I62</f>
        <v>0</v>
      </c>
      <c r="RC4" s="493">
        <f>'Direct Delivery (Brown Box)'!J62</f>
        <v>0</v>
      </c>
      <c r="RD4" s="493">
        <f>'Direct Delivery (Brown Box)'!K62</f>
        <v>0</v>
      </c>
      <c r="RE4" s="493">
        <f>'Direct Delivery (Brown Box)'!L62</f>
        <v>0</v>
      </c>
      <c r="RF4" s="493">
        <f>'Direct Delivery (Brown Box)'!M62</f>
        <v>0</v>
      </c>
      <c r="RG4" s="493">
        <f>'Direct Delivery (Brown Box)'!N62</f>
        <v>0</v>
      </c>
      <c r="RH4" s="493">
        <f>'Direct Delivery (Brown Box)'!O62</f>
        <v>0</v>
      </c>
      <c r="RI4" s="493">
        <f>'Direct Delivery (Brown Box)'!P62</f>
        <v>0</v>
      </c>
      <c r="RJ4" s="629"/>
      <c r="RK4" s="493">
        <f>'Direct Delivery (Brown Box)'!G63</f>
        <v>0</v>
      </c>
      <c r="RL4" s="493">
        <f>'Direct Delivery (Brown Box)'!H63</f>
        <v>0</v>
      </c>
      <c r="RM4" s="493">
        <f>'Direct Delivery (Brown Box)'!I63</f>
        <v>0</v>
      </c>
      <c r="RN4" s="493">
        <f>'Direct Delivery (Brown Box)'!J63</f>
        <v>0</v>
      </c>
      <c r="RO4" s="493">
        <f>'Direct Delivery (Brown Box)'!K63</f>
        <v>0</v>
      </c>
      <c r="RP4" s="493">
        <f>'Direct Delivery (Brown Box)'!L63</f>
        <v>0</v>
      </c>
      <c r="RQ4" s="493">
        <f>'Direct Delivery (Brown Box)'!M63</f>
        <v>0</v>
      </c>
      <c r="RR4" s="493">
        <f>'Direct Delivery (Brown Box)'!N63</f>
        <v>0</v>
      </c>
      <c r="RS4" s="493">
        <f>'Direct Delivery (Brown Box)'!O63</f>
        <v>0</v>
      </c>
      <c r="RT4" s="493">
        <f>'Direct Delivery (Brown Box)'!P63</f>
        <v>0</v>
      </c>
      <c r="RU4" s="629"/>
      <c r="RV4" s="493">
        <f>'Direct Delivery (Brown Box)'!G64</f>
        <v>0</v>
      </c>
      <c r="RW4" s="493">
        <f>'Direct Delivery (Brown Box)'!H64</f>
        <v>0</v>
      </c>
      <c r="RX4" s="493">
        <f>'Direct Delivery (Brown Box)'!I64</f>
        <v>0</v>
      </c>
      <c r="RY4" s="493">
        <f>'Direct Delivery (Brown Box)'!J64</f>
        <v>0</v>
      </c>
      <c r="RZ4" s="493">
        <f>'Direct Delivery (Brown Box)'!K64</f>
        <v>0</v>
      </c>
      <c r="SA4" s="493">
        <f>'Direct Delivery (Brown Box)'!L64</f>
        <v>0</v>
      </c>
      <c r="SB4" s="493">
        <f>'Direct Delivery (Brown Box)'!M64</f>
        <v>0</v>
      </c>
      <c r="SC4" s="493">
        <f>'Direct Delivery (Brown Box)'!N64</f>
        <v>0</v>
      </c>
      <c r="SD4" s="493">
        <f>'Direct Delivery (Brown Box)'!O64</f>
        <v>0</v>
      </c>
      <c r="SE4" s="493">
        <f>'Direct Delivery (Brown Box)'!P64</f>
        <v>0</v>
      </c>
      <c r="SF4" s="629"/>
      <c r="SG4" s="493">
        <f>'Direct Delivery (Brown Box)'!G65</f>
        <v>0</v>
      </c>
      <c r="SH4" s="493">
        <f>'Direct Delivery (Brown Box)'!H65</f>
        <v>0</v>
      </c>
      <c r="SI4" s="493">
        <f>'Direct Delivery (Brown Box)'!I65</f>
        <v>0</v>
      </c>
      <c r="SJ4" s="493">
        <f>'Direct Delivery (Brown Box)'!J65</f>
        <v>0</v>
      </c>
      <c r="SK4" s="493">
        <f>'Direct Delivery (Brown Box)'!K65</f>
        <v>0</v>
      </c>
      <c r="SL4" s="493">
        <f>'Direct Delivery (Brown Box)'!L65</f>
        <v>0</v>
      </c>
      <c r="SM4" s="493">
        <f>'Direct Delivery (Brown Box)'!M65</f>
        <v>0</v>
      </c>
      <c r="SN4" s="493">
        <f>'Direct Delivery (Brown Box)'!N65</f>
        <v>0</v>
      </c>
      <c r="SO4" s="493">
        <f>'Direct Delivery (Brown Box)'!O65</f>
        <v>0</v>
      </c>
      <c r="SP4" s="493">
        <f>'Direct Delivery (Brown Box)'!P65</f>
        <v>0</v>
      </c>
      <c r="SQ4" s="629"/>
      <c r="SR4" s="493">
        <f>'Direct Delivery (Brown Box)'!G66</f>
        <v>0</v>
      </c>
      <c r="SS4" s="493">
        <f>'Direct Delivery (Brown Box)'!H66</f>
        <v>0</v>
      </c>
      <c r="ST4" s="493">
        <f>'Direct Delivery (Brown Box)'!I66</f>
        <v>0</v>
      </c>
      <c r="SU4" s="493">
        <f>'Direct Delivery (Brown Box)'!J66</f>
        <v>0</v>
      </c>
      <c r="SV4" s="493">
        <f>'Direct Delivery (Brown Box)'!K66</f>
        <v>0</v>
      </c>
      <c r="SW4" s="493">
        <f>'Direct Delivery (Brown Box)'!L66</f>
        <v>0</v>
      </c>
      <c r="SX4" s="493">
        <f>'Direct Delivery (Brown Box)'!M66</f>
        <v>0</v>
      </c>
      <c r="SY4" s="493">
        <f>'Direct Delivery (Brown Box)'!N66</f>
        <v>0</v>
      </c>
      <c r="SZ4" s="493">
        <f>'Direct Delivery (Brown Box)'!O66</f>
        <v>0</v>
      </c>
      <c r="TA4" s="493">
        <f>'Direct Delivery (Brown Box)'!P66</f>
        <v>0</v>
      </c>
      <c r="TB4" s="629"/>
      <c r="TC4" s="493">
        <f>'Direct Delivery (Brown Box)'!G67</f>
        <v>0</v>
      </c>
      <c r="TD4" s="493">
        <f>'Direct Delivery (Brown Box)'!H67</f>
        <v>0</v>
      </c>
      <c r="TE4" s="493">
        <f>'Direct Delivery (Brown Box)'!I67</f>
        <v>0</v>
      </c>
      <c r="TF4" s="493">
        <f>'Direct Delivery (Brown Box)'!J67</f>
        <v>0</v>
      </c>
      <c r="TG4" s="493">
        <f>'Direct Delivery (Brown Box)'!K67</f>
        <v>0</v>
      </c>
      <c r="TH4" s="493">
        <f>'Direct Delivery (Brown Box)'!L67</f>
        <v>0</v>
      </c>
      <c r="TI4" s="493">
        <f>'Direct Delivery (Brown Box)'!M67</f>
        <v>0</v>
      </c>
      <c r="TJ4" s="493">
        <f>'Direct Delivery (Brown Box)'!N67</f>
        <v>0</v>
      </c>
      <c r="TK4" s="493">
        <f>'Direct Delivery (Brown Box)'!O67</f>
        <v>0</v>
      </c>
      <c r="TL4" s="493">
        <f>'Direct Delivery (Brown Box)'!P67</f>
        <v>0</v>
      </c>
      <c r="TM4" s="629"/>
      <c r="TN4" s="493">
        <f>'Direct Delivery (Brown Box)'!G68</f>
        <v>0</v>
      </c>
      <c r="TO4" s="493">
        <f>'Direct Delivery (Brown Box)'!H68</f>
        <v>0</v>
      </c>
      <c r="TP4" s="493">
        <f>'Direct Delivery (Brown Box)'!I68</f>
        <v>0</v>
      </c>
      <c r="TQ4" s="493">
        <f>'Direct Delivery (Brown Box)'!J68</f>
        <v>0</v>
      </c>
      <c r="TR4" s="493">
        <f>'Direct Delivery (Brown Box)'!K68</f>
        <v>0</v>
      </c>
      <c r="TS4" s="493">
        <f>'Direct Delivery (Brown Box)'!L68</f>
        <v>0</v>
      </c>
      <c r="TT4" s="493">
        <f>'Direct Delivery (Brown Box)'!M68</f>
        <v>0</v>
      </c>
      <c r="TU4" s="493">
        <f>'Direct Delivery (Brown Box)'!N68</f>
        <v>0</v>
      </c>
      <c r="TV4" s="493">
        <f>'Direct Delivery (Brown Box)'!O68</f>
        <v>0</v>
      </c>
      <c r="TW4" s="493">
        <f>'Direct Delivery (Brown Box)'!P68</f>
        <v>0</v>
      </c>
      <c r="TX4" s="629"/>
      <c r="TY4" s="493">
        <f>'Direct Delivery (Brown Box)'!G69</f>
        <v>0</v>
      </c>
      <c r="TZ4" s="493">
        <f>'Direct Delivery (Brown Box)'!H69</f>
        <v>0</v>
      </c>
      <c r="UA4" s="493">
        <f>'Direct Delivery (Brown Box)'!I69</f>
        <v>0</v>
      </c>
      <c r="UB4" s="493">
        <f>'Direct Delivery (Brown Box)'!J69</f>
        <v>0</v>
      </c>
      <c r="UC4" s="493">
        <f>'Direct Delivery (Brown Box)'!K69</f>
        <v>0</v>
      </c>
      <c r="UD4" s="493">
        <f>'Direct Delivery (Brown Box)'!L69</f>
        <v>0</v>
      </c>
      <c r="UE4" s="493">
        <f>'Direct Delivery (Brown Box)'!M69</f>
        <v>0</v>
      </c>
      <c r="UF4" s="493">
        <f>'Direct Delivery (Brown Box)'!N69</f>
        <v>0</v>
      </c>
      <c r="UG4" s="493">
        <f>'Direct Delivery (Brown Box)'!O69</f>
        <v>0</v>
      </c>
      <c r="UH4" s="493">
        <f>'Direct Delivery (Brown Box)'!P69</f>
        <v>0</v>
      </c>
      <c r="UI4" s="629"/>
      <c r="UJ4" s="493">
        <f>'Direct Delivery (Brown Box)'!G70</f>
        <v>0</v>
      </c>
      <c r="UK4" s="493">
        <f>'Direct Delivery (Brown Box)'!H70</f>
        <v>0</v>
      </c>
      <c r="UL4" s="493">
        <f>'Direct Delivery (Brown Box)'!I70</f>
        <v>0</v>
      </c>
      <c r="UM4" s="493">
        <f>'Direct Delivery (Brown Box)'!J70</f>
        <v>0</v>
      </c>
      <c r="UN4" s="493">
        <f>'Direct Delivery (Brown Box)'!K70</f>
        <v>0</v>
      </c>
      <c r="UO4" s="493">
        <f>'Direct Delivery (Brown Box)'!L70</f>
        <v>0</v>
      </c>
      <c r="UP4" s="493">
        <f>'Direct Delivery (Brown Box)'!M70</f>
        <v>0</v>
      </c>
      <c r="UQ4" s="493">
        <f>'Direct Delivery (Brown Box)'!N70</f>
        <v>0</v>
      </c>
      <c r="UR4" s="493">
        <f>'Direct Delivery (Brown Box)'!O70</f>
        <v>0</v>
      </c>
      <c r="US4" s="493">
        <f>'Direct Delivery (Brown Box)'!P70</f>
        <v>0</v>
      </c>
      <c r="UT4" s="629"/>
      <c r="UU4" s="493">
        <f>'Direct Delivery (Brown Box)'!G71</f>
        <v>0</v>
      </c>
      <c r="UV4" s="493">
        <f>'Direct Delivery (Brown Box)'!H71</f>
        <v>0</v>
      </c>
      <c r="UW4" s="493">
        <f>'Direct Delivery (Brown Box)'!I71</f>
        <v>0</v>
      </c>
      <c r="UX4" s="493">
        <f>'Direct Delivery (Brown Box)'!J71</f>
        <v>0</v>
      </c>
      <c r="UY4" s="493">
        <f>'Direct Delivery (Brown Box)'!K71</f>
        <v>0</v>
      </c>
      <c r="UZ4" s="493">
        <f>'Direct Delivery (Brown Box)'!L71</f>
        <v>0</v>
      </c>
      <c r="VA4" s="493">
        <f>'Direct Delivery (Brown Box)'!M71</f>
        <v>0</v>
      </c>
      <c r="VB4" s="493">
        <f>'Direct Delivery (Brown Box)'!N71</f>
        <v>0</v>
      </c>
      <c r="VC4" s="493">
        <f>'Direct Delivery (Brown Box)'!O71</f>
        <v>0</v>
      </c>
      <c r="VD4" s="493">
        <f>'Direct Delivery (Brown Box)'!P71</f>
        <v>0</v>
      </c>
      <c r="VE4" s="629"/>
      <c r="VF4" s="493">
        <f>'Direct Delivery (Brown Box)'!G72</f>
        <v>0</v>
      </c>
      <c r="VG4" s="493">
        <f>'Direct Delivery (Brown Box)'!H72</f>
        <v>0</v>
      </c>
      <c r="VH4" s="493">
        <f>'Direct Delivery (Brown Box)'!I72</f>
        <v>0</v>
      </c>
      <c r="VI4" s="493">
        <f>'Direct Delivery (Brown Box)'!J72</f>
        <v>0</v>
      </c>
      <c r="VJ4" s="493">
        <f>'Direct Delivery (Brown Box)'!K72</f>
        <v>0</v>
      </c>
      <c r="VK4" s="493">
        <f>'Direct Delivery (Brown Box)'!L72</f>
        <v>0</v>
      </c>
      <c r="VL4" s="493">
        <f>'Direct Delivery (Brown Box)'!M72</f>
        <v>0</v>
      </c>
      <c r="VM4" s="493">
        <f>'Direct Delivery (Brown Box)'!N72</f>
        <v>0</v>
      </c>
      <c r="VN4" s="493">
        <f>'Direct Delivery (Brown Box)'!O72</f>
        <v>0</v>
      </c>
      <c r="VO4" s="493">
        <f>'Direct Delivery (Brown Box)'!P72</f>
        <v>0</v>
      </c>
      <c r="VP4" s="629"/>
      <c r="VQ4" s="493">
        <f>'Direct Delivery (Brown Box)'!G73</f>
        <v>0</v>
      </c>
      <c r="VR4" s="493">
        <f>'Direct Delivery (Brown Box)'!H73</f>
        <v>0</v>
      </c>
      <c r="VS4" s="493">
        <f>'Direct Delivery (Brown Box)'!I73</f>
        <v>0</v>
      </c>
      <c r="VT4" s="493">
        <f>'Direct Delivery (Brown Box)'!J73</f>
        <v>0</v>
      </c>
      <c r="VU4" s="493">
        <f>'Direct Delivery (Brown Box)'!K73</f>
        <v>0</v>
      </c>
      <c r="VV4" s="493">
        <f>'Direct Delivery (Brown Box)'!L73</f>
        <v>0</v>
      </c>
      <c r="VW4" s="493">
        <f>'Direct Delivery (Brown Box)'!M73</f>
        <v>0</v>
      </c>
      <c r="VX4" s="493">
        <f>'Direct Delivery (Brown Box)'!N73</f>
        <v>0</v>
      </c>
      <c r="VY4" s="493">
        <f>'Direct Delivery (Brown Box)'!O73</f>
        <v>0</v>
      </c>
      <c r="VZ4" s="493">
        <f>'Direct Delivery (Brown Box)'!P73</f>
        <v>0</v>
      </c>
      <c r="WA4" s="629"/>
      <c r="WB4" s="493">
        <f>'Direct Delivery (Brown Box)'!G74</f>
        <v>0</v>
      </c>
      <c r="WC4" s="493">
        <f>'Direct Delivery (Brown Box)'!H74</f>
        <v>0</v>
      </c>
      <c r="WD4" s="493">
        <f>'Direct Delivery (Brown Box)'!I74</f>
        <v>0</v>
      </c>
      <c r="WE4" s="493">
        <f>'Direct Delivery (Brown Box)'!J74</f>
        <v>0</v>
      </c>
      <c r="WF4" s="493">
        <f>'Direct Delivery (Brown Box)'!K74</f>
        <v>0</v>
      </c>
      <c r="WG4" s="493">
        <f>'Direct Delivery (Brown Box)'!L74</f>
        <v>0</v>
      </c>
      <c r="WH4" s="493">
        <f>'Direct Delivery (Brown Box)'!M74</f>
        <v>0</v>
      </c>
      <c r="WI4" s="493">
        <f>'Direct Delivery (Brown Box)'!N74</f>
        <v>0</v>
      </c>
      <c r="WJ4" s="493">
        <f>'Direct Delivery (Brown Box)'!O74</f>
        <v>0</v>
      </c>
      <c r="WK4" s="493">
        <f>'Direct Delivery (Brown Box)'!P74</f>
        <v>0</v>
      </c>
      <c r="WL4" s="629"/>
      <c r="WM4" s="493">
        <f>'Direct Delivery (Brown Box)'!G75</f>
        <v>0</v>
      </c>
      <c r="WN4" s="493">
        <f>'Direct Delivery (Brown Box)'!H75</f>
        <v>0</v>
      </c>
      <c r="WO4" s="493">
        <f>'Direct Delivery (Brown Box)'!I75</f>
        <v>0</v>
      </c>
      <c r="WP4" s="493">
        <f>'Direct Delivery (Brown Box)'!J75</f>
        <v>0</v>
      </c>
      <c r="WQ4" s="493">
        <f>'Direct Delivery (Brown Box)'!K75</f>
        <v>0</v>
      </c>
      <c r="WR4" s="493">
        <f>'Direct Delivery (Brown Box)'!L75</f>
        <v>0</v>
      </c>
      <c r="WS4" s="493">
        <f>'Direct Delivery (Brown Box)'!M75</f>
        <v>0</v>
      </c>
      <c r="WT4" s="493">
        <f>'Direct Delivery (Brown Box)'!N75</f>
        <v>0</v>
      </c>
      <c r="WU4" s="493">
        <f>'Direct Delivery (Brown Box)'!O75</f>
        <v>0</v>
      </c>
      <c r="WV4" s="493">
        <f>'Direct Delivery (Brown Box)'!P75</f>
        <v>0</v>
      </c>
      <c r="WW4" s="629"/>
      <c r="WX4" s="493">
        <f>'Direct Delivery (Brown Box)'!G78</f>
        <v>0</v>
      </c>
      <c r="WY4" s="493">
        <f>'Direct Delivery (Brown Box)'!H78</f>
        <v>0</v>
      </c>
      <c r="WZ4" s="493">
        <f>'Direct Delivery (Brown Box)'!I78</f>
        <v>0</v>
      </c>
      <c r="XA4" s="493">
        <f>'Direct Delivery (Brown Box)'!J78</f>
        <v>0</v>
      </c>
      <c r="XB4" s="493">
        <f>'Direct Delivery (Brown Box)'!K78</f>
        <v>0</v>
      </c>
      <c r="XC4" s="493">
        <f>'Direct Delivery (Brown Box)'!L78</f>
        <v>0</v>
      </c>
      <c r="XD4" s="493">
        <f>'Direct Delivery (Brown Box)'!M78</f>
        <v>0</v>
      </c>
      <c r="XE4" s="493">
        <f>'Direct Delivery (Brown Box)'!N78</f>
        <v>0</v>
      </c>
      <c r="XF4" s="493">
        <f>'Direct Delivery (Brown Box)'!O78</f>
        <v>0</v>
      </c>
      <c r="XG4" s="493">
        <f>'Direct Delivery (Brown Box)'!P78</f>
        <v>0</v>
      </c>
      <c r="XH4" s="629"/>
      <c r="XI4" s="493">
        <f>'Direct Delivery (Brown Box)'!G79</f>
        <v>0</v>
      </c>
      <c r="XJ4" s="493">
        <f>'Direct Delivery (Brown Box)'!H79</f>
        <v>0</v>
      </c>
      <c r="XK4" s="493">
        <f>'Direct Delivery (Brown Box)'!I79</f>
        <v>0</v>
      </c>
      <c r="XL4" s="493">
        <f>'Direct Delivery (Brown Box)'!J79</f>
        <v>0</v>
      </c>
      <c r="XM4" s="493">
        <f>'Direct Delivery (Brown Box)'!K79</f>
        <v>0</v>
      </c>
      <c r="XN4" s="493">
        <f>'Direct Delivery (Brown Box)'!L79</f>
        <v>0</v>
      </c>
      <c r="XO4" s="493">
        <f>'Direct Delivery (Brown Box)'!M79</f>
        <v>0</v>
      </c>
      <c r="XP4" s="493">
        <f>'Direct Delivery (Brown Box)'!N79</f>
        <v>0</v>
      </c>
      <c r="XQ4" s="493">
        <f>'Direct Delivery (Brown Box)'!O79</f>
        <v>0</v>
      </c>
      <c r="XR4" s="493">
        <f>'Direct Delivery (Brown Box)'!P79</f>
        <v>0</v>
      </c>
      <c r="XS4" s="629"/>
      <c r="XT4" s="493">
        <f>'Direct Delivery (Brown Box)'!G80</f>
        <v>0</v>
      </c>
      <c r="XU4" s="493">
        <f>'Direct Delivery (Brown Box)'!H80</f>
        <v>0</v>
      </c>
      <c r="XV4" s="493">
        <f>'Direct Delivery (Brown Box)'!I80</f>
        <v>0</v>
      </c>
      <c r="XW4" s="493">
        <f>'Direct Delivery (Brown Box)'!J80</f>
        <v>0</v>
      </c>
      <c r="XX4" s="493">
        <f>'Direct Delivery (Brown Box)'!K80</f>
        <v>0</v>
      </c>
      <c r="XY4" s="493">
        <f>'Direct Delivery (Brown Box)'!L80</f>
        <v>0</v>
      </c>
      <c r="XZ4" s="493">
        <f>'Direct Delivery (Brown Box)'!M80</f>
        <v>0</v>
      </c>
      <c r="YA4" s="493">
        <f>'Direct Delivery (Brown Box)'!N80</f>
        <v>0</v>
      </c>
      <c r="YB4" s="493">
        <f>'Direct Delivery (Brown Box)'!O80</f>
        <v>0</v>
      </c>
      <c r="YC4" s="493">
        <f>'Direct Delivery (Brown Box)'!P80</f>
        <v>0</v>
      </c>
      <c r="YD4" s="629"/>
      <c r="YE4" s="493">
        <f>'Direct Delivery (Brown Box)'!G81</f>
        <v>0</v>
      </c>
      <c r="YF4" s="493">
        <f>'Direct Delivery (Brown Box)'!H81</f>
        <v>0</v>
      </c>
      <c r="YG4" s="493">
        <f>'Direct Delivery (Brown Box)'!I81</f>
        <v>0</v>
      </c>
      <c r="YH4" s="493">
        <f>'Direct Delivery (Brown Box)'!J81</f>
        <v>0</v>
      </c>
      <c r="YI4" s="493">
        <f>'Direct Delivery (Brown Box)'!K81</f>
        <v>0</v>
      </c>
      <c r="YJ4" s="493">
        <f>'Direct Delivery (Brown Box)'!L81</f>
        <v>0</v>
      </c>
      <c r="YK4" s="493">
        <f>'Direct Delivery (Brown Box)'!M81</f>
        <v>0</v>
      </c>
      <c r="YL4" s="493">
        <f>'Direct Delivery (Brown Box)'!N81</f>
        <v>0</v>
      </c>
      <c r="YM4" s="493">
        <f>'Direct Delivery (Brown Box)'!O81</f>
        <v>0</v>
      </c>
      <c r="YN4" s="493">
        <f>'Direct Delivery (Brown Box)'!P81</f>
        <v>0</v>
      </c>
      <c r="YO4" s="629"/>
      <c r="YP4" s="493">
        <f>'Direct Delivery (Brown Box)'!G84</f>
        <v>0</v>
      </c>
      <c r="YQ4" s="493">
        <f>'Direct Delivery (Brown Box)'!H84</f>
        <v>0</v>
      </c>
      <c r="YR4" s="493">
        <f>'Direct Delivery (Brown Box)'!I84</f>
        <v>0</v>
      </c>
      <c r="YS4" s="493">
        <f>'Direct Delivery (Brown Box)'!J84</f>
        <v>0</v>
      </c>
      <c r="YT4" s="493">
        <f>'Direct Delivery (Brown Box)'!K84</f>
        <v>0</v>
      </c>
      <c r="YU4" s="493">
        <f>'Direct Delivery (Brown Box)'!L84</f>
        <v>0</v>
      </c>
      <c r="YV4" s="493">
        <f>'Direct Delivery (Brown Box)'!M84</f>
        <v>0</v>
      </c>
      <c r="YW4" s="493">
        <f>'Direct Delivery (Brown Box)'!N84</f>
        <v>0</v>
      </c>
      <c r="YX4" s="493">
        <f>'Direct Delivery (Brown Box)'!O84</f>
        <v>0</v>
      </c>
      <c r="YY4" s="493">
        <f>'Direct Delivery (Brown Box)'!P84</f>
        <v>0</v>
      </c>
      <c r="YZ4" s="629"/>
      <c r="ZA4" s="493">
        <f>'Direct Delivery (Brown Box)'!G85</f>
        <v>0</v>
      </c>
      <c r="ZB4" s="493">
        <f>'Direct Delivery (Brown Box)'!H85</f>
        <v>0</v>
      </c>
      <c r="ZC4" s="493">
        <f>'Direct Delivery (Brown Box)'!I85</f>
        <v>0</v>
      </c>
      <c r="ZD4" s="493">
        <f>'Direct Delivery (Brown Box)'!J85</f>
        <v>0</v>
      </c>
      <c r="ZE4" s="493">
        <f>'Direct Delivery (Brown Box)'!K85</f>
        <v>0</v>
      </c>
      <c r="ZF4" s="493">
        <f>'Direct Delivery (Brown Box)'!L85</f>
        <v>0</v>
      </c>
      <c r="ZG4" s="493">
        <f>'Direct Delivery (Brown Box)'!M85</f>
        <v>0</v>
      </c>
      <c r="ZH4" s="493">
        <f>'Direct Delivery (Brown Box)'!N85</f>
        <v>0</v>
      </c>
      <c r="ZI4" s="493">
        <f>'Direct Delivery (Brown Box)'!O85</f>
        <v>0</v>
      </c>
      <c r="ZJ4" s="493">
        <f>'Direct Delivery (Brown Box)'!P85</f>
        <v>0</v>
      </c>
      <c r="ZK4" s="629"/>
      <c r="ZL4" s="493">
        <f>'Direct Delivery (Brown Box)'!G86</f>
        <v>0</v>
      </c>
      <c r="ZM4" s="493">
        <f>'Direct Delivery (Brown Box)'!H86</f>
        <v>0</v>
      </c>
      <c r="ZN4" s="493">
        <f>'Direct Delivery (Brown Box)'!I86</f>
        <v>0</v>
      </c>
      <c r="ZO4" s="493">
        <f>'Direct Delivery (Brown Box)'!J86</f>
        <v>0</v>
      </c>
      <c r="ZP4" s="493">
        <f>'Direct Delivery (Brown Box)'!K86</f>
        <v>0</v>
      </c>
      <c r="ZQ4" s="493">
        <f>'Direct Delivery (Brown Box)'!L86</f>
        <v>0</v>
      </c>
      <c r="ZR4" s="493">
        <f>'Direct Delivery (Brown Box)'!M86</f>
        <v>0</v>
      </c>
      <c r="ZS4" s="493">
        <f>'Direct Delivery (Brown Box)'!N86</f>
        <v>0</v>
      </c>
      <c r="ZT4" s="493">
        <f>'Direct Delivery (Brown Box)'!O86</f>
        <v>0</v>
      </c>
      <c r="ZU4" s="493">
        <f>'Direct Delivery (Brown Box)'!P86</f>
        <v>0</v>
      </c>
      <c r="ZV4" s="629"/>
      <c r="ZW4" s="493">
        <f>'Direct Delivery (Brown Box)'!G87</f>
        <v>0</v>
      </c>
      <c r="ZX4" s="493">
        <f>'Direct Delivery (Brown Box)'!H87</f>
        <v>0</v>
      </c>
      <c r="ZY4" s="493">
        <f>'Direct Delivery (Brown Box)'!I87</f>
        <v>0</v>
      </c>
      <c r="ZZ4" s="493">
        <f>'Direct Delivery (Brown Box)'!J87</f>
        <v>0</v>
      </c>
      <c r="AAA4" s="493">
        <f>'Direct Delivery (Brown Box)'!K87</f>
        <v>0</v>
      </c>
      <c r="AAB4" s="493">
        <f>'Direct Delivery (Brown Box)'!L87</f>
        <v>0</v>
      </c>
      <c r="AAC4" s="493">
        <f>'Direct Delivery (Brown Box)'!M87</f>
        <v>0</v>
      </c>
      <c r="AAD4" s="493">
        <f>'Direct Delivery (Brown Box)'!N87</f>
        <v>0</v>
      </c>
      <c r="AAE4" s="493">
        <f>'Direct Delivery (Brown Box)'!O87</f>
        <v>0</v>
      </c>
      <c r="AAF4" s="493">
        <f>'Direct Delivery (Brown Box)'!P87</f>
        <v>0</v>
      </c>
      <c r="AAG4" s="629"/>
      <c r="AAH4" s="493">
        <f>'Direct Delivery (Brown Box)'!G88</f>
        <v>0</v>
      </c>
      <c r="AAI4" s="493">
        <f>'Direct Delivery (Brown Box)'!H88</f>
        <v>0</v>
      </c>
      <c r="AAJ4" s="493">
        <f>'Direct Delivery (Brown Box)'!I88</f>
        <v>0</v>
      </c>
      <c r="AAK4" s="493">
        <f>'Direct Delivery (Brown Box)'!J88</f>
        <v>0</v>
      </c>
      <c r="AAL4" s="493">
        <f>'Direct Delivery (Brown Box)'!K88</f>
        <v>0</v>
      </c>
      <c r="AAM4" s="493">
        <f>'Direct Delivery (Brown Box)'!L88</f>
        <v>0</v>
      </c>
      <c r="AAN4" s="493">
        <f>'Direct Delivery (Brown Box)'!M88</f>
        <v>0</v>
      </c>
      <c r="AAO4" s="493">
        <f>'Direct Delivery (Brown Box)'!N88</f>
        <v>0</v>
      </c>
      <c r="AAP4" s="493">
        <f>'Direct Delivery (Brown Box)'!O88</f>
        <v>0</v>
      </c>
      <c r="AAQ4" s="493">
        <f>'Direct Delivery (Brown Box)'!P88</f>
        <v>0</v>
      </c>
      <c r="AAR4" s="629"/>
      <c r="AAS4" s="493">
        <f>'DoD Fresh'!C8</f>
        <v>0</v>
      </c>
      <c r="AAT4" s="493">
        <f>'DoD Fresh'!C9</f>
        <v>0</v>
      </c>
      <c r="AAU4" s="493">
        <f>'DoD Fresh'!K9</f>
        <v>0</v>
      </c>
      <c r="AAV4" s="493">
        <f>'DoD Fresh'!C10</f>
        <v>0</v>
      </c>
      <c r="AAW4" s="493">
        <f>'DoD Fresh'!K10</f>
        <v>0</v>
      </c>
      <c r="AAX4" s="493">
        <f>'DoD Fresh'!F10</f>
        <v>0</v>
      </c>
      <c r="AAY4" s="629"/>
      <c r="AAZ4" s="493">
        <f>'Alpha (FFS)'!K9</f>
        <v>0</v>
      </c>
      <c r="ABA4" s="493">
        <f>'Alpha (FFS)'!L9</f>
        <v>0</v>
      </c>
      <c r="ABB4" s="493">
        <f>'Alpha (FFS)'!M9</f>
        <v>0</v>
      </c>
      <c r="ABC4" s="493">
        <f>'Alpha (FFS)'!N9</f>
        <v>0</v>
      </c>
      <c r="ABD4" s="493">
        <f>'Alpha (FFS)'!O9</f>
        <v>0</v>
      </c>
      <c r="ABE4" s="493">
        <f>'Alpha (FFS)'!P9</f>
        <v>0</v>
      </c>
      <c r="ABF4" s="493">
        <f>'Alpha (FFS)'!Q9</f>
        <v>0</v>
      </c>
      <c r="ABG4" s="493">
        <f>'Alpha (FFS)'!R9</f>
        <v>0</v>
      </c>
      <c r="ABH4" s="493">
        <f>'Alpha (FFS)'!S9</f>
        <v>0</v>
      </c>
      <c r="ABI4" s="493">
        <f>'Alpha (FFS)'!T9</f>
        <v>0</v>
      </c>
      <c r="ABJ4" s="630"/>
      <c r="ABK4" s="493">
        <f>'Alpha (FFS)'!K10</f>
        <v>0</v>
      </c>
      <c r="ABL4" s="493">
        <f>'Alpha (FFS)'!L10</f>
        <v>0</v>
      </c>
      <c r="ABM4" s="493">
        <f>'Alpha (FFS)'!M10</f>
        <v>0</v>
      </c>
      <c r="ABN4" s="493">
        <f>'Alpha (FFS)'!N10</f>
        <v>0</v>
      </c>
      <c r="ABO4" s="493">
        <f>'Alpha (FFS)'!O10</f>
        <v>0</v>
      </c>
      <c r="ABP4" s="493">
        <f>'Alpha (FFS)'!P10</f>
        <v>0</v>
      </c>
      <c r="ABQ4" s="493">
        <f>'Alpha (FFS)'!Q10</f>
        <v>0</v>
      </c>
      <c r="ABR4" s="493">
        <f>'Alpha (FFS)'!R10</f>
        <v>0</v>
      </c>
      <c r="ABS4" s="493">
        <f>'Alpha (FFS)'!S10</f>
        <v>0</v>
      </c>
      <c r="ABT4" s="493">
        <f>'Alpha (FFS)'!T10</f>
        <v>0</v>
      </c>
      <c r="ABU4" s="630"/>
      <c r="ABV4" s="493">
        <f>'Alpha (FFS)'!K11</f>
        <v>0</v>
      </c>
      <c r="ABW4" s="493">
        <f>'Alpha (FFS)'!L11</f>
        <v>0</v>
      </c>
      <c r="ABX4" s="493">
        <f>'Alpha (FFS)'!M11</f>
        <v>0</v>
      </c>
      <c r="ABY4" s="493">
        <f>'Alpha (FFS)'!N11</f>
        <v>0</v>
      </c>
      <c r="ABZ4" s="493">
        <f>'Alpha (FFS)'!O11</f>
        <v>0</v>
      </c>
      <c r="ACA4" s="493">
        <f>'Alpha (FFS)'!P11</f>
        <v>0</v>
      </c>
      <c r="ACB4" s="493">
        <f>'Alpha (FFS)'!Q11</f>
        <v>0</v>
      </c>
      <c r="ACC4" s="493">
        <f>'Alpha (FFS)'!R11</f>
        <v>0</v>
      </c>
      <c r="ACD4" s="493">
        <f>'Alpha (FFS)'!S11</f>
        <v>0</v>
      </c>
      <c r="ACE4" s="493">
        <f>'Alpha (FFS)'!T11</f>
        <v>0</v>
      </c>
      <c r="ACF4" s="630"/>
      <c r="ACG4" s="493">
        <f>'Alpha (FFS)'!K12</f>
        <v>0</v>
      </c>
      <c r="ACH4" s="493">
        <f>'Alpha (FFS)'!L12</f>
        <v>0</v>
      </c>
      <c r="ACI4" s="493">
        <f>'Alpha (FFS)'!M12</f>
        <v>0</v>
      </c>
      <c r="ACJ4" s="493">
        <f>'Alpha (FFS)'!N12</f>
        <v>0</v>
      </c>
      <c r="ACK4" s="493">
        <f>'Alpha (FFS)'!O12</f>
        <v>0</v>
      </c>
      <c r="ACL4" s="493">
        <f>'Alpha (FFS)'!P12</f>
        <v>0</v>
      </c>
      <c r="ACM4" s="493">
        <f>'Alpha (FFS)'!Q12</f>
        <v>0</v>
      </c>
      <c r="ACN4" s="493">
        <f>'Alpha (FFS)'!R12</f>
        <v>0</v>
      </c>
      <c r="ACO4" s="493">
        <f>'Alpha (FFS)'!S12</f>
        <v>0</v>
      </c>
      <c r="ACP4" s="493">
        <f>'Alpha (FFS)'!T12</f>
        <v>0</v>
      </c>
      <c r="ACR4" s="493">
        <f>'Alpha (FFS)'!K13</f>
        <v>0</v>
      </c>
      <c r="ACS4" s="493">
        <f>'Alpha (FFS)'!L13</f>
        <v>0</v>
      </c>
      <c r="ACT4" s="493">
        <f>'Alpha (FFS)'!M13</f>
        <v>0</v>
      </c>
      <c r="ACU4" s="493">
        <f>'Alpha (FFS)'!N13</f>
        <v>0</v>
      </c>
      <c r="ACV4" s="493">
        <f>'Alpha (FFS)'!O13</f>
        <v>0</v>
      </c>
      <c r="ACW4" s="493">
        <f>'Alpha (FFS)'!P13</f>
        <v>0</v>
      </c>
      <c r="ACX4" s="493">
        <f>'Alpha (FFS)'!Q13</f>
        <v>0</v>
      </c>
      <c r="ACY4" s="493">
        <f>'Alpha (FFS)'!R13</f>
        <v>0</v>
      </c>
      <c r="ACZ4" s="493">
        <f>'Alpha (FFS)'!S13</f>
        <v>0</v>
      </c>
      <c r="ADA4" s="493">
        <f>'Alpha (FFS)'!T13</f>
        <v>0</v>
      </c>
      <c r="ADC4" s="493">
        <f>'Alpha (FFS)'!K14</f>
        <v>0</v>
      </c>
      <c r="ADD4" s="493">
        <f>'Alpha (FFS)'!L14</f>
        <v>0</v>
      </c>
      <c r="ADE4" s="493">
        <f>'Alpha (FFS)'!M14</f>
        <v>0</v>
      </c>
      <c r="ADF4" s="493">
        <f>'Alpha (FFS)'!N14</f>
        <v>0</v>
      </c>
      <c r="ADG4" s="493">
        <f>'Alpha (FFS)'!O14</f>
        <v>0</v>
      </c>
      <c r="ADH4" s="493">
        <f>'Alpha (FFS)'!P14</f>
        <v>0</v>
      </c>
      <c r="ADI4" s="493">
        <f>'Alpha (FFS)'!Q14</f>
        <v>0</v>
      </c>
      <c r="ADJ4" s="493">
        <f>'Alpha (FFS)'!R14</f>
        <v>0</v>
      </c>
      <c r="ADK4" s="493">
        <f>'Alpha (FFS)'!S14</f>
        <v>0</v>
      </c>
      <c r="ADL4" s="493">
        <f>'Alpha (FFS)'!T14</f>
        <v>0</v>
      </c>
      <c r="ADN4" s="493">
        <f>'Alpha (FFS)'!K15</f>
        <v>0</v>
      </c>
      <c r="ADO4" s="493">
        <f>'Alpha (FFS)'!L15</f>
        <v>0</v>
      </c>
      <c r="ADP4" s="493">
        <f>'Alpha (FFS)'!M15</f>
        <v>0</v>
      </c>
      <c r="ADQ4" s="493">
        <f>'Alpha (FFS)'!N15</f>
        <v>0</v>
      </c>
      <c r="ADR4" s="493">
        <f>'Alpha (FFS)'!O15</f>
        <v>0</v>
      </c>
      <c r="ADS4" s="493">
        <f>'Alpha (FFS)'!P15</f>
        <v>0</v>
      </c>
      <c r="ADT4" s="493">
        <f>'Alpha (FFS)'!Q15</f>
        <v>0</v>
      </c>
      <c r="ADU4" s="493">
        <f>'Alpha (FFS)'!R15</f>
        <v>0</v>
      </c>
      <c r="ADV4" s="493">
        <f>'Alpha (FFS)'!S15</f>
        <v>0</v>
      </c>
      <c r="ADW4" s="493">
        <f>'Alpha (FFS)'!T15</f>
        <v>0</v>
      </c>
      <c r="ADY4" s="493">
        <f>'Alpha (FFS)'!K16</f>
        <v>0</v>
      </c>
      <c r="ADZ4" s="493">
        <f>'Alpha (FFS)'!L16</f>
        <v>0</v>
      </c>
      <c r="AEA4" s="493">
        <f>'Alpha (FFS)'!M16</f>
        <v>0</v>
      </c>
      <c r="AEB4" s="493">
        <f>'Alpha (FFS)'!N16</f>
        <v>0</v>
      </c>
      <c r="AEC4" s="493">
        <f>'Alpha (FFS)'!O16</f>
        <v>0</v>
      </c>
      <c r="AED4" s="493">
        <f>'Alpha (FFS)'!P16</f>
        <v>0</v>
      </c>
      <c r="AEE4" s="493">
        <f>'Alpha (FFS)'!Q16</f>
        <v>0</v>
      </c>
      <c r="AEF4" s="493">
        <f>'Alpha (FFS)'!R16</f>
        <v>0</v>
      </c>
      <c r="AEG4" s="493">
        <f>'Alpha (FFS)'!S16</f>
        <v>0</v>
      </c>
      <c r="AEH4" s="493">
        <f>'Alpha (FFS)'!T16</f>
        <v>0</v>
      </c>
      <c r="AEJ4" s="493">
        <f>'Alpha (FFS)'!K17</f>
        <v>0</v>
      </c>
      <c r="AEK4" s="493">
        <f>'Alpha (FFS)'!L17</f>
        <v>0</v>
      </c>
      <c r="AEL4" s="493">
        <f>'Alpha (FFS)'!M17</f>
        <v>0</v>
      </c>
      <c r="AEM4" s="493">
        <f>'Alpha (FFS)'!N17</f>
        <v>0</v>
      </c>
      <c r="AEN4" s="493">
        <f>'Alpha (FFS)'!O17</f>
        <v>0</v>
      </c>
      <c r="AEO4" s="493">
        <f>'Alpha (FFS)'!P17</f>
        <v>0</v>
      </c>
      <c r="AEP4" s="493">
        <f>'Alpha (FFS)'!Q17</f>
        <v>0</v>
      </c>
      <c r="AEQ4" s="493">
        <f>'Alpha (FFS)'!R17</f>
        <v>0</v>
      </c>
      <c r="AER4" s="493">
        <f>'Alpha (FFS)'!S17</f>
        <v>0</v>
      </c>
      <c r="AES4" s="493">
        <f>'Alpha (FFS)'!T17</f>
        <v>0</v>
      </c>
      <c r="AEU4" s="493">
        <f>'Alpha (FFS)'!K18</f>
        <v>0</v>
      </c>
      <c r="AEV4" s="493">
        <f>'Alpha (FFS)'!L18</f>
        <v>0</v>
      </c>
      <c r="AEW4" s="493">
        <f>'Alpha (FFS)'!M18</f>
        <v>0</v>
      </c>
      <c r="AEX4" s="493">
        <f>'Alpha (FFS)'!N18</f>
        <v>0</v>
      </c>
      <c r="AEY4" s="493">
        <f>'Alpha (FFS)'!O18</f>
        <v>0</v>
      </c>
      <c r="AEZ4" s="493">
        <f>'Alpha (FFS)'!P18</f>
        <v>0</v>
      </c>
      <c r="AFA4" s="493">
        <f>'Alpha (FFS)'!Q18</f>
        <v>0</v>
      </c>
      <c r="AFB4" s="493">
        <f>'Alpha (FFS)'!R18</f>
        <v>0</v>
      </c>
      <c r="AFC4" s="493">
        <f>'Alpha (FFS)'!S18</f>
        <v>0</v>
      </c>
      <c r="AFD4" s="493">
        <f>'Alpha (FFS)'!T18</f>
        <v>0</v>
      </c>
      <c r="AFF4" s="493">
        <f>'Alpha (FFS)'!K19</f>
        <v>0</v>
      </c>
      <c r="AFG4" s="493">
        <f>'Alpha (FFS)'!L19</f>
        <v>0</v>
      </c>
      <c r="AFH4" s="493">
        <f>'Alpha (FFS)'!M19</f>
        <v>0</v>
      </c>
      <c r="AFI4" s="493">
        <f>'Alpha (FFS)'!N19</f>
        <v>0</v>
      </c>
      <c r="AFJ4" s="493">
        <f>'Alpha (FFS)'!O19</f>
        <v>0</v>
      </c>
      <c r="AFK4" s="493">
        <f>'Alpha (FFS)'!P19</f>
        <v>0</v>
      </c>
      <c r="AFL4" s="493">
        <f>'Alpha (FFS)'!Q19</f>
        <v>0</v>
      </c>
      <c r="AFM4" s="493">
        <f>'Alpha (FFS)'!R19</f>
        <v>0</v>
      </c>
      <c r="AFN4" s="493">
        <f>'Alpha (FFS)'!S19</f>
        <v>0</v>
      </c>
      <c r="AFO4" s="493">
        <f>'Alpha (FFS)'!T19</f>
        <v>0</v>
      </c>
      <c r="AFQ4" s="493">
        <f>'Alpha (FFS)'!K20</f>
        <v>0</v>
      </c>
      <c r="AFR4" s="493">
        <f>'Alpha (FFS)'!L20</f>
        <v>0</v>
      </c>
      <c r="AFS4" s="493">
        <f>'Alpha (FFS)'!M20</f>
        <v>0</v>
      </c>
      <c r="AFT4" s="493">
        <f>'Alpha (FFS)'!N20</f>
        <v>0</v>
      </c>
      <c r="AFU4" s="493">
        <f>'Alpha (FFS)'!O20</f>
        <v>0</v>
      </c>
      <c r="AFV4" s="493">
        <f>'Alpha (FFS)'!P20</f>
        <v>0</v>
      </c>
      <c r="AFW4" s="493">
        <f>'Alpha (FFS)'!Q20</f>
        <v>0</v>
      </c>
      <c r="AFX4" s="493">
        <f>'Alpha (FFS)'!R20</f>
        <v>0</v>
      </c>
      <c r="AFY4" s="493">
        <f>'Alpha (FFS)'!S20</f>
        <v>0</v>
      </c>
      <c r="AFZ4" s="493">
        <f>'Alpha (FFS)'!T20</f>
        <v>0</v>
      </c>
      <c r="AGB4" s="493">
        <f>'Alpha (FFS)'!K21</f>
        <v>0</v>
      </c>
      <c r="AGC4" s="493">
        <f>'Alpha (FFS)'!L21</f>
        <v>0</v>
      </c>
      <c r="AGD4" s="493">
        <f>'Alpha (FFS)'!M21</f>
        <v>0</v>
      </c>
      <c r="AGE4" s="493">
        <f>'Alpha (FFS)'!N21</f>
        <v>0</v>
      </c>
      <c r="AGF4" s="493">
        <f>'Alpha (FFS)'!O21</f>
        <v>0</v>
      </c>
      <c r="AGG4" s="493">
        <f>'Alpha (FFS)'!P21</f>
        <v>0</v>
      </c>
      <c r="AGH4" s="493">
        <f>'Alpha (FFS)'!Q21</f>
        <v>0</v>
      </c>
      <c r="AGI4" s="493">
        <f>'Alpha (FFS)'!R21</f>
        <v>0</v>
      </c>
      <c r="AGJ4" s="493">
        <f>'Alpha (FFS)'!S21</f>
        <v>0</v>
      </c>
      <c r="AGK4" s="493">
        <f>'Alpha (FFS)'!T21</f>
        <v>0</v>
      </c>
      <c r="AGM4" s="493">
        <f>'Alpha (FFS)'!K22</f>
        <v>0</v>
      </c>
      <c r="AGN4" s="493">
        <f>'Alpha (FFS)'!L22</f>
        <v>0</v>
      </c>
      <c r="AGO4" s="493">
        <f>'Alpha (FFS)'!M22</f>
        <v>0</v>
      </c>
      <c r="AGP4" s="493">
        <f>'Alpha (FFS)'!N22</f>
        <v>0</v>
      </c>
      <c r="AGQ4" s="493">
        <f>'Alpha (FFS)'!O22</f>
        <v>0</v>
      </c>
      <c r="AGR4" s="493">
        <f>'Alpha (FFS)'!P22</f>
        <v>0</v>
      </c>
      <c r="AGS4" s="493">
        <f>'Alpha (FFS)'!Q22</f>
        <v>0</v>
      </c>
      <c r="AGT4" s="493">
        <f>'Alpha (FFS)'!R22</f>
        <v>0</v>
      </c>
      <c r="AGU4" s="493">
        <f>'Alpha (FFS)'!S22</f>
        <v>0</v>
      </c>
      <c r="AGV4" s="493">
        <f>'Alpha (FFS)'!T22</f>
        <v>0</v>
      </c>
      <c r="AGX4" s="493">
        <f>'Alpha (FFS)'!K23</f>
        <v>0</v>
      </c>
      <c r="AGY4" s="493">
        <f>'Alpha (FFS)'!L23</f>
        <v>0</v>
      </c>
      <c r="AGZ4" s="493">
        <f>'Alpha (FFS)'!M23</f>
        <v>0</v>
      </c>
      <c r="AHA4" s="493">
        <f>'Alpha (FFS)'!N23</f>
        <v>0</v>
      </c>
      <c r="AHB4" s="493">
        <f>'Alpha (FFS)'!O23</f>
        <v>0</v>
      </c>
      <c r="AHC4" s="493">
        <f>'Alpha (FFS)'!P23</f>
        <v>0</v>
      </c>
      <c r="AHD4" s="493">
        <f>'Alpha (FFS)'!Q23</f>
        <v>0</v>
      </c>
      <c r="AHE4" s="493">
        <f>'Alpha (FFS)'!R23</f>
        <v>0</v>
      </c>
      <c r="AHF4" s="493">
        <f>'Alpha (FFS)'!S23</f>
        <v>0</v>
      </c>
      <c r="AHG4" s="493">
        <f>'Alpha (FFS)'!T23</f>
        <v>0</v>
      </c>
      <c r="AHI4" s="493">
        <f>'Alpha (FFS)'!K24</f>
        <v>0</v>
      </c>
      <c r="AHJ4" s="493">
        <f>'Alpha (FFS)'!L24</f>
        <v>0</v>
      </c>
      <c r="AHK4" s="493">
        <f>'Alpha (FFS)'!M24</f>
        <v>0</v>
      </c>
      <c r="AHL4" s="493">
        <f>'Alpha (FFS)'!N24</f>
        <v>0</v>
      </c>
      <c r="AHM4" s="493">
        <f>'Alpha (FFS)'!O24</f>
        <v>0</v>
      </c>
      <c r="AHN4" s="493">
        <f>'Alpha (FFS)'!P24</f>
        <v>0</v>
      </c>
      <c r="AHO4" s="493">
        <f>'Alpha (FFS)'!Q24</f>
        <v>0</v>
      </c>
      <c r="AHP4" s="493">
        <f>'Alpha (FFS)'!R24</f>
        <v>0</v>
      </c>
      <c r="AHQ4" s="493">
        <f>'Alpha (FFS)'!S24</f>
        <v>0</v>
      </c>
      <c r="AHR4" s="493">
        <f>'Alpha (FFS)'!T24</f>
        <v>0</v>
      </c>
      <c r="AHT4" s="493">
        <f>'Alpha (FFS)'!K25</f>
        <v>0</v>
      </c>
      <c r="AHU4" s="493">
        <f>'Alpha (FFS)'!L25</f>
        <v>0</v>
      </c>
      <c r="AHV4" s="493">
        <f>'Alpha (FFS)'!M25</f>
        <v>0</v>
      </c>
      <c r="AHW4" s="493">
        <f>'Alpha (FFS)'!N25</f>
        <v>0</v>
      </c>
      <c r="AHX4" s="493">
        <f>'Alpha (FFS)'!O25</f>
        <v>0</v>
      </c>
      <c r="AHY4" s="493">
        <f>'Alpha (FFS)'!P25</f>
        <v>0</v>
      </c>
      <c r="AHZ4" s="493">
        <f>'Alpha (FFS)'!Q25</f>
        <v>0</v>
      </c>
      <c r="AIA4" s="493">
        <f>'Alpha (FFS)'!R25</f>
        <v>0</v>
      </c>
      <c r="AIB4" s="493">
        <f>'Alpha (FFS)'!S25</f>
        <v>0</v>
      </c>
      <c r="AIC4" s="493">
        <f>'Alpha (FFS)'!T25</f>
        <v>0</v>
      </c>
      <c r="AID4" s="493">
        <f>'Alpha (NOI)'!L8</f>
        <v>0</v>
      </c>
      <c r="AIE4" s="788"/>
      <c r="AIF4" s="493">
        <f>'Bake Crafters (NOI)'!L8</f>
        <v>0</v>
      </c>
      <c r="AIH4" s="493">
        <f>'Bongards (FFS)'!K9</f>
        <v>0</v>
      </c>
      <c r="AII4" s="493">
        <f>'Bongards (FFS)'!L9</f>
        <v>0</v>
      </c>
      <c r="AIJ4" s="493">
        <f>'Bongards (FFS)'!M9</f>
        <v>0</v>
      </c>
      <c r="AIK4" s="493">
        <f>'Bongards (FFS)'!N9</f>
        <v>0</v>
      </c>
      <c r="AIL4" s="493">
        <f>'Bongards (FFS)'!O9</f>
        <v>0</v>
      </c>
      <c r="AIM4" s="493">
        <f>'Bongards (FFS)'!P9</f>
        <v>0</v>
      </c>
      <c r="AIN4" s="493">
        <f>'Bongards (FFS)'!Q9</f>
        <v>0</v>
      </c>
      <c r="AIO4" s="493">
        <f>'Bongards (FFS)'!R9</f>
        <v>0</v>
      </c>
      <c r="AIP4" s="493">
        <f>'Bongards (FFS)'!S9</f>
        <v>0</v>
      </c>
      <c r="AIQ4" s="493">
        <f>'Bongards (FFS)'!T9</f>
        <v>0</v>
      </c>
      <c r="AIS4" s="493">
        <f>'Bongards (FFS)'!K10</f>
        <v>0</v>
      </c>
      <c r="AIT4" s="493">
        <f>'Bongards (FFS)'!L10</f>
        <v>0</v>
      </c>
      <c r="AIU4" s="493">
        <f>'Bongards (FFS)'!M10</f>
        <v>0</v>
      </c>
      <c r="AIV4" s="493">
        <f>'Bongards (FFS)'!N10</f>
        <v>0</v>
      </c>
      <c r="AIW4" s="493">
        <f>'Bongards (FFS)'!O10</f>
        <v>0</v>
      </c>
      <c r="AIX4" s="493">
        <f>'Bongards (FFS)'!P10</f>
        <v>0</v>
      </c>
      <c r="AIY4" s="493">
        <f>'Bongards (FFS)'!Q10</f>
        <v>0</v>
      </c>
      <c r="AIZ4" s="493">
        <f>'Bongards (FFS)'!R10</f>
        <v>0</v>
      </c>
      <c r="AJA4" s="493">
        <f>'Bongards (FFS)'!S10</f>
        <v>0</v>
      </c>
      <c r="AJB4" s="493">
        <f>'Bongards (FFS)'!T10</f>
        <v>0</v>
      </c>
      <c r="AJD4" s="493">
        <f>'Bongards (FFS)'!K11</f>
        <v>0</v>
      </c>
      <c r="AJE4" s="493">
        <f>'Bongards (FFS)'!L11</f>
        <v>0</v>
      </c>
      <c r="AJF4" s="493">
        <f>'Bongards (FFS)'!M11</f>
        <v>0</v>
      </c>
      <c r="AJG4" s="493">
        <f>'Bongards (FFS)'!N11</f>
        <v>0</v>
      </c>
      <c r="AJH4" s="493">
        <f>'Bongards (FFS)'!O11</f>
        <v>0</v>
      </c>
      <c r="AJI4" s="493">
        <f>'Bongards (FFS)'!P11</f>
        <v>0</v>
      </c>
      <c r="AJJ4" s="493">
        <f>'Bongards (FFS)'!Q11</f>
        <v>0</v>
      </c>
      <c r="AJK4" s="493">
        <f>'Bongards (FFS)'!R11</f>
        <v>0</v>
      </c>
      <c r="AJL4" s="493">
        <f>'Bongards (FFS)'!S11</f>
        <v>0</v>
      </c>
      <c r="AJM4" s="493">
        <f>'Bongards (FFS)'!T11</f>
        <v>0</v>
      </c>
      <c r="AJO4" s="493">
        <f>'Bongards (FFS)'!K12</f>
        <v>0</v>
      </c>
      <c r="AJP4" s="493">
        <f>'Bongards (FFS)'!L12</f>
        <v>0</v>
      </c>
      <c r="AJQ4" s="493">
        <f>'Bongards (FFS)'!M12</f>
        <v>0</v>
      </c>
      <c r="AJR4" s="493">
        <f>'Bongards (FFS)'!N12</f>
        <v>0</v>
      </c>
      <c r="AJS4" s="493">
        <f>'Bongards (FFS)'!O12</f>
        <v>0</v>
      </c>
      <c r="AJT4" s="493">
        <f>'Bongards (FFS)'!P12</f>
        <v>0</v>
      </c>
      <c r="AJU4" s="493">
        <f>'Bongards (FFS)'!Q12</f>
        <v>0</v>
      </c>
      <c r="AJV4" s="493">
        <f>'Bongards (FFS)'!R12</f>
        <v>0</v>
      </c>
      <c r="AJW4" s="493">
        <f>'Bongards (FFS)'!S12</f>
        <v>0</v>
      </c>
      <c r="AJX4" s="493">
        <f>'Bongards (FFS)'!T12</f>
        <v>0</v>
      </c>
      <c r="AJZ4" s="493">
        <f>'Bongards (FFS)'!K13</f>
        <v>0</v>
      </c>
      <c r="AKA4" s="493">
        <f>'Bongards (FFS)'!L13</f>
        <v>0</v>
      </c>
      <c r="AKB4" s="493">
        <f>'Bongards (FFS)'!M13</f>
        <v>0</v>
      </c>
      <c r="AKC4" s="493">
        <f>'Bongards (FFS)'!N13</f>
        <v>0</v>
      </c>
      <c r="AKD4" s="493">
        <f>'Bongards (FFS)'!O13</f>
        <v>0</v>
      </c>
      <c r="AKE4" s="493">
        <f>'Bongards (FFS)'!P13</f>
        <v>0</v>
      </c>
      <c r="AKF4" s="493">
        <f>'Bongards (FFS)'!Q13</f>
        <v>0</v>
      </c>
      <c r="AKG4" s="493">
        <f>'Bongards (FFS)'!R13</f>
        <v>0</v>
      </c>
      <c r="AKH4" s="493">
        <f>'Bongards (FFS)'!S13</f>
        <v>0</v>
      </c>
      <c r="AKI4" s="493">
        <f>'Bongards (FFS)'!T13</f>
        <v>0</v>
      </c>
      <c r="AKK4" s="493">
        <f>'Bongards (FFS)'!K14</f>
        <v>0</v>
      </c>
      <c r="AKL4" s="493">
        <f>'Bongards (FFS)'!L14</f>
        <v>0</v>
      </c>
      <c r="AKM4" s="493">
        <f>'Bongards (FFS)'!M14</f>
        <v>0</v>
      </c>
      <c r="AKN4" s="493">
        <f>'Bongards (FFS)'!N14</f>
        <v>0</v>
      </c>
      <c r="AKO4" s="493">
        <f>'Bongards (FFS)'!O14</f>
        <v>0</v>
      </c>
      <c r="AKP4" s="493">
        <f>'Bongards (FFS)'!P14</f>
        <v>0</v>
      </c>
      <c r="AKQ4" s="493">
        <f>'Bongards (FFS)'!Q14</f>
        <v>0</v>
      </c>
      <c r="AKR4" s="493">
        <f>'Bongards (FFS)'!R14</f>
        <v>0</v>
      </c>
      <c r="AKS4" s="493">
        <f>'Bongards (FFS)'!S14</f>
        <v>0</v>
      </c>
      <c r="AKT4" s="493">
        <f>'Bongards (FFS)'!T14</f>
        <v>0</v>
      </c>
      <c r="AKV4" s="493">
        <f>'Bongards (FFS)'!K15</f>
        <v>0</v>
      </c>
      <c r="AKW4" s="493">
        <f>'Bongards (FFS)'!L15</f>
        <v>0</v>
      </c>
      <c r="AKX4" s="493">
        <f>'Bongards (FFS)'!M15</f>
        <v>0</v>
      </c>
      <c r="AKY4" s="493">
        <f>'Bongards (FFS)'!N15</f>
        <v>0</v>
      </c>
      <c r="AKZ4" s="493">
        <f>'Bongards (FFS)'!O15</f>
        <v>0</v>
      </c>
      <c r="ALA4" s="493">
        <f>'Bongards (FFS)'!P15</f>
        <v>0</v>
      </c>
      <c r="ALB4" s="493">
        <f>'Bongards (FFS)'!Q15</f>
        <v>0</v>
      </c>
      <c r="ALC4" s="493">
        <f>'Bongards (FFS)'!R15</f>
        <v>0</v>
      </c>
      <c r="ALD4" s="493">
        <f>'Bongards (FFS)'!S15</f>
        <v>0</v>
      </c>
      <c r="ALE4" s="493">
        <f>'Bongards (FFS)'!T15</f>
        <v>0</v>
      </c>
      <c r="ALG4" s="493">
        <f>'Bongards (FFS)'!K16</f>
        <v>0</v>
      </c>
      <c r="ALH4" s="493">
        <f>'Bongards (FFS)'!L16</f>
        <v>0</v>
      </c>
      <c r="ALI4" s="493">
        <f>'Bongards (FFS)'!M16</f>
        <v>0</v>
      </c>
      <c r="ALJ4" s="493">
        <f>'Bongards (FFS)'!N16</f>
        <v>0</v>
      </c>
      <c r="ALK4" s="493">
        <f>'Bongards (FFS)'!O16</f>
        <v>0</v>
      </c>
      <c r="ALL4" s="493">
        <f>'Bongards (FFS)'!P16</f>
        <v>0</v>
      </c>
      <c r="ALM4" s="493">
        <f>'Bongards (FFS)'!Q16</f>
        <v>0</v>
      </c>
      <c r="ALN4" s="493">
        <f>'Bongards (FFS)'!R16</f>
        <v>0</v>
      </c>
      <c r="ALO4" s="493">
        <f>'Bongards (FFS)'!S16</f>
        <v>0</v>
      </c>
      <c r="ALP4" s="493">
        <f>'Bongards (FFS)'!T16</f>
        <v>0</v>
      </c>
      <c r="ALR4" s="493">
        <f>'Bongards (FFS)'!K17</f>
        <v>0</v>
      </c>
      <c r="ALS4" s="493">
        <f>'Bongards (FFS)'!L17</f>
        <v>0</v>
      </c>
      <c r="ALT4" s="493">
        <f>'Bongards (FFS)'!M17</f>
        <v>0</v>
      </c>
      <c r="ALU4" s="493">
        <f>'Bongards (FFS)'!N17</f>
        <v>0</v>
      </c>
      <c r="ALV4" s="493">
        <f>'Bongards (FFS)'!O17</f>
        <v>0</v>
      </c>
      <c r="ALW4" s="493">
        <f>'Bongards (FFS)'!P17</f>
        <v>0</v>
      </c>
      <c r="ALX4" s="493">
        <f>'Bongards (FFS)'!Q17</f>
        <v>0</v>
      </c>
      <c r="ALY4" s="493">
        <f>'Bongards (FFS)'!R17</f>
        <v>0</v>
      </c>
      <c r="ALZ4" s="493">
        <f>'Bongards (FFS)'!S17</f>
        <v>0</v>
      </c>
      <c r="AMA4" s="493">
        <f>'Bongards (FFS)'!T17</f>
        <v>0</v>
      </c>
      <c r="AMC4" s="493">
        <f>'Bongards (FFS)'!K18</f>
        <v>0</v>
      </c>
      <c r="AMD4" s="493">
        <f>'Bongards (FFS)'!L18</f>
        <v>0</v>
      </c>
      <c r="AME4" s="493">
        <f>'Bongards (FFS)'!M18</f>
        <v>0</v>
      </c>
      <c r="AMF4" s="493">
        <f>'Bongards (FFS)'!N18</f>
        <v>0</v>
      </c>
      <c r="AMG4" s="493">
        <f>'Bongards (FFS)'!O18</f>
        <v>0</v>
      </c>
      <c r="AMH4" s="493">
        <f>'Bongards (FFS)'!P18</f>
        <v>0</v>
      </c>
      <c r="AMI4" s="493">
        <f>'Bongards (FFS)'!Q18</f>
        <v>0</v>
      </c>
      <c r="AMJ4" s="493">
        <f>'Bongards (FFS)'!R18</f>
        <v>0</v>
      </c>
      <c r="AMK4" s="493">
        <f>'Bongards (FFS)'!S18</f>
        <v>0</v>
      </c>
      <c r="AML4" s="493">
        <f>'Bongards (FFS)'!T18</f>
        <v>0</v>
      </c>
      <c r="AMN4" s="493">
        <f>'Bongards (FFS)'!K19</f>
        <v>0</v>
      </c>
      <c r="AMO4" s="493">
        <f>'Bongards (FFS)'!L19</f>
        <v>0</v>
      </c>
      <c r="AMP4" s="493">
        <f>'Bongards (FFS)'!M19</f>
        <v>0</v>
      </c>
      <c r="AMQ4" s="493">
        <f>'Bongards (FFS)'!N19</f>
        <v>0</v>
      </c>
      <c r="AMR4" s="493">
        <f>'Bongards (FFS)'!O19</f>
        <v>0</v>
      </c>
      <c r="AMS4" s="493">
        <f>'Bongards (FFS)'!P19</f>
        <v>0</v>
      </c>
      <c r="AMT4" s="493">
        <f>'Bongards (FFS)'!Q19</f>
        <v>0</v>
      </c>
      <c r="AMU4" s="493">
        <f>'Bongards (FFS)'!R19</f>
        <v>0</v>
      </c>
      <c r="AMV4" s="493">
        <f>'Bongards (FFS)'!S19</f>
        <v>0</v>
      </c>
      <c r="AMW4" s="493">
        <f>'Bongards (FFS)'!T19</f>
        <v>0</v>
      </c>
      <c r="AMY4" s="493">
        <f>'Bongards (FFS)'!K20</f>
        <v>0</v>
      </c>
      <c r="AMZ4" s="493">
        <f>'Bongards (FFS)'!L20</f>
        <v>0</v>
      </c>
      <c r="ANA4" s="493">
        <f>'Bongards (FFS)'!M20</f>
        <v>0</v>
      </c>
      <c r="ANB4" s="493">
        <f>'Bongards (FFS)'!N20</f>
        <v>0</v>
      </c>
      <c r="ANC4" s="493">
        <f>'Bongards (FFS)'!O20</f>
        <v>0</v>
      </c>
      <c r="AND4" s="493">
        <f>'Bongards (FFS)'!P20</f>
        <v>0</v>
      </c>
      <c r="ANE4" s="493">
        <f>'Bongards (FFS)'!Q20</f>
        <v>0</v>
      </c>
      <c r="ANF4" s="493">
        <f>'Bongards (FFS)'!R20</f>
        <v>0</v>
      </c>
      <c r="ANG4" s="493">
        <f>'Bongards (FFS)'!S20</f>
        <v>0</v>
      </c>
      <c r="ANH4" s="493">
        <f>'Bongards (FFS)'!T20</f>
        <v>0</v>
      </c>
      <c r="ANJ4" s="493">
        <f>'Bongards (FFS)'!K21</f>
        <v>0</v>
      </c>
      <c r="ANK4" s="493">
        <f>'Bongards (FFS)'!L21</f>
        <v>0</v>
      </c>
      <c r="ANL4" s="493">
        <f>'Bongards (FFS)'!M21</f>
        <v>0</v>
      </c>
      <c r="ANM4" s="493">
        <f>'Bongards (FFS)'!N21</f>
        <v>0</v>
      </c>
      <c r="ANN4" s="493">
        <f>'Bongards (FFS)'!O21</f>
        <v>0</v>
      </c>
      <c r="ANO4" s="493">
        <f>'Bongards (FFS)'!P21</f>
        <v>0</v>
      </c>
      <c r="ANP4" s="493">
        <f>'Bongards (FFS)'!Q21</f>
        <v>0</v>
      </c>
      <c r="ANQ4" s="493">
        <f>'Bongards (FFS)'!R21</f>
        <v>0</v>
      </c>
      <c r="ANR4" s="493">
        <f>'Bongards (FFS)'!S21</f>
        <v>0</v>
      </c>
      <c r="ANS4" s="493">
        <f>'Bongards (FFS)'!T21</f>
        <v>0</v>
      </c>
      <c r="ANU4" s="493">
        <f>'Bongards (FFS)'!K22</f>
        <v>0</v>
      </c>
      <c r="ANV4" s="493">
        <f>'Bongards (FFS)'!L22</f>
        <v>0</v>
      </c>
      <c r="ANW4" s="493">
        <f>'Bongards (FFS)'!M22</f>
        <v>0</v>
      </c>
      <c r="ANX4" s="493">
        <f>'Bongards (FFS)'!N22</f>
        <v>0</v>
      </c>
      <c r="ANY4" s="493">
        <f>'Bongards (FFS)'!O22</f>
        <v>0</v>
      </c>
      <c r="ANZ4" s="493">
        <f>'Bongards (FFS)'!P22</f>
        <v>0</v>
      </c>
      <c r="AOA4" s="493">
        <f>'Bongards (FFS)'!Q22</f>
        <v>0</v>
      </c>
      <c r="AOB4" s="493">
        <f>'Bongards (FFS)'!R22</f>
        <v>0</v>
      </c>
      <c r="AOC4" s="493">
        <f>'Bongards (FFS)'!S22</f>
        <v>0</v>
      </c>
      <c r="AOD4" s="493">
        <f>'Bongards (FFS)'!T22</f>
        <v>0</v>
      </c>
      <c r="AOF4" s="493">
        <f>'Bongards (FFS)'!K23</f>
        <v>0</v>
      </c>
      <c r="AOG4" s="493">
        <f>'Bongards (FFS)'!L23</f>
        <v>0</v>
      </c>
      <c r="AOH4" s="493">
        <f>'Bongards (FFS)'!M23</f>
        <v>0</v>
      </c>
      <c r="AOI4" s="493">
        <f>'Bongards (FFS)'!N23</f>
        <v>0</v>
      </c>
      <c r="AOJ4" s="493">
        <f>'Bongards (FFS)'!O23</f>
        <v>0</v>
      </c>
      <c r="AOK4" s="493">
        <f>'Bongards (FFS)'!P23</f>
        <v>0</v>
      </c>
      <c r="AOL4" s="493">
        <f>'Bongards (FFS)'!Q23</f>
        <v>0</v>
      </c>
      <c r="AOM4" s="493">
        <f>'Bongards (FFS)'!R23</f>
        <v>0</v>
      </c>
      <c r="AON4" s="493">
        <f>'Bongards (FFS)'!S23</f>
        <v>0</v>
      </c>
      <c r="AOO4" s="493">
        <f>'Bongards (FFS)'!T23</f>
        <v>0</v>
      </c>
      <c r="AOQ4" s="493">
        <f>'Bongards (FFS)'!K24</f>
        <v>0</v>
      </c>
      <c r="AOR4" s="493">
        <f>'Bongards (FFS)'!L24</f>
        <v>0</v>
      </c>
      <c r="AOS4" s="493">
        <f>'Bongards (FFS)'!M24</f>
        <v>0</v>
      </c>
      <c r="AOT4" s="493">
        <f>'Bongards (FFS)'!N24</f>
        <v>0</v>
      </c>
      <c r="AOU4" s="493">
        <f>'Bongards (FFS)'!O24</f>
        <v>0</v>
      </c>
      <c r="AOV4" s="493">
        <f>'Bongards (FFS)'!P24</f>
        <v>0</v>
      </c>
      <c r="AOW4" s="493">
        <f>'Bongards (FFS)'!Q24</f>
        <v>0</v>
      </c>
      <c r="AOX4" s="493">
        <f>'Bongards (FFS)'!R24</f>
        <v>0</v>
      </c>
      <c r="AOY4" s="493">
        <f>'Bongards (FFS)'!S24</f>
        <v>0</v>
      </c>
      <c r="AOZ4" s="493">
        <f>'Bongards (FFS)'!T24</f>
        <v>0</v>
      </c>
      <c r="APB4" s="493">
        <f>'Bongards (FFS)'!K25</f>
        <v>0</v>
      </c>
      <c r="APC4" s="493">
        <f>'Bongards (FFS)'!L25</f>
        <v>0</v>
      </c>
      <c r="APD4" s="493">
        <f>'Bongards (FFS)'!M25</f>
        <v>0</v>
      </c>
      <c r="APE4" s="493">
        <f>'Bongards (FFS)'!N25</f>
        <v>0</v>
      </c>
      <c r="APF4" s="493">
        <f>'Bongards (FFS)'!O25</f>
        <v>0</v>
      </c>
      <c r="APG4" s="493">
        <f>'Bongards (FFS)'!P25</f>
        <v>0</v>
      </c>
      <c r="APH4" s="493">
        <f>'Bongards (FFS)'!Q25</f>
        <v>0</v>
      </c>
      <c r="API4" s="493">
        <f>'Bongards (FFS)'!R25</f>
        <v>0</v>
      </c>
      <c r="APJ4" s="493">
        <f>'Bongards (FFS)'!S25</f>
        <v>0</v>
      </c>
      <c r="APK4" s="493">
        <f>'Bongards (FFS)'!T25</f>
        <v>0</v>
      </c>
      <c r="APM4" s="493">
        <f>'Bongards (FFS)'!K26</f>
        <v>0</v>
      </c>
      <c r="APN4" s="493">
        <f>'Bongards (FFS)'!L26</f>
        <v>0</v>
      </c>
      <c r="APO4" s="493">
        <f>'Bongards (FFS)'!M26</f>
        <v>0</v>
      </c>
      <c r="APP4" s="493">
        <f>'Bongards (FFS)'!N26</f>
        <v>0</v>
      </c>
      <c r="APQ4" s="493">
        <f>'Bongards (FFS)'!O26</f>
        <v>0</v>
      </c>
      <c r="APR4" s="493">
        <f>'Bongards (FFS)'!P26</f>
        <v>0</v>
      </c>
      <c r="APS4" s="493">
        <f>'Bongards (FFS)'!Q26</f>
        <v>0</v>
      </c>
      <c r="APT4" s="493">
        <f>'Bongards (FFS)'!R26</f>
        <v>0</v>
      </c>
      <c r="APU4" s="493">
        <f>'Bongards (FFS)'!S26</f>
        <v>0</v>
      </c>
      <c r="APV4" s="493">
        <f>'Bongards (FFS)'!T26</f>
        <v>0</v>
      </c>
      <c r="APX4" s="493">
        <f>'Bongards (NOI)'!L8</f>
        <v>0</v>
      </c>
      <c r="APY4" s="629"/>
      <c r="APZ4" s="493">
        <f>'Brookwood - Pork (FFS)'!K9</f>
        <v>0</v>
      </c>
      <c r="AQA4" s="493">
        <f>'Brookwood - Pork (FFS)'!L9</f>
        <v>0</v>
      </c>
      <c r="AQB4" s="493">
        <f>'Brookwood - Pork (FFS)'!M9</f>
        <v>0</v>
      </c>
      <c r="AQC4" s="493">
        <f>'Brookwood - Pork (FFS)'!N9</f>
        <v>0</v>
      </c>
      <c r="AQD4" s="493">
        <f>'Brookwood - Pork (FFS)'!O9</f>
        <v>0</v>
      </c>
      <c r="AQE4" s="493">
        <f>'Brookwood - Pork (FFS)'!P9</f>
        <v>0</v>
      </c>
      <c r="AQF4" s="493">
        <f>'Brookwood - Pork (FFS)'!Q9</f>
        <v>0</v>
      </c>
      <c r="AQG4" s="493">
        <f>'Brookwood - Pork (FFS)'!R9</f>
        <v>0</v>
      </c>
      <c r="AQH4" s="493">
        <f>'Brookwood - Pork (FFS)'!S9</f>
        <v>0</v>
      </c>
      <c r="AQI4" s="493">
        <f>'Brookwood - Pork (FFS)'!T9</f>
        <v>0</v>
      </c>
      <c r="AQK4" s="493">
        <f>'Brookwood - Pork (FFS)'!K10</f>
        <v>0</v>
      </c>
      <c r="AQL4" s="493">
        <f>'Brookwood - Pork (FFS)'!L10</f>
        <v>0</v>
      </c>
      <c r="AQM4" s="493">
        <f>'Brookwood - Pork (FFS)'!M10</f>
        <v>0</v>
      </c>
      <c r="AQN4" s="493">
        <f>'Brookwood - Pork (FFS)'!N10</f>
        <v>0</v>
      </c>
      <c r="AQO4" s="493">
        <f>'Brookwood - Pork (FFS)'!O10</f>
        <v>0</v>
      </c>
      <c r="AQP4" s="493">
        <f>'Brookwood - Pork (FFS)'!P10</f>
        <v>0</v>
      </c>
      <c r="AQQ4" s="493">
        <f>'Brookwood - Pork (FFS)'!Q10</f>
        <v>0</v>
      </c>
      <c r="AQR4" s="493">
        <f>'Brookwood - Pork (FFS)'!R10</f>
        <v>0</v>
      </c>
      <c r="AQS4" s="493">
        <f>'Brookwood - Pork (FFS)'!S10</f>
        <v>0</v>
      </c>
      <c r="AQT4" s="493">
        <f>'Brookwood - Pork (FFS)'!T10</f>
        <v>0</v>
      </c>
      <c r="AQV4" s="493">
        <f>'Brookwood - Pork (FFS)'!K11</f>
        <v>0</v>
      </c>
      <c r="AQW4" s="493">
        <f>'Brookwood - Pork (FFS)'!L11</f>
        <v>0</v>
      </c>
      <c r="AQX4" s="493">
        <f>'Brookwood - Pork (FFS)'!M11</f>
        <v>0</v>
      </c>
      <c r="AQY4" s="493">
        <f>'Brookwood - Pork (FFS)'!N11</f>
        <v>0</v>
      </c>
      <c r="AQZ4" s="493">
        <f>'Brookwood - Pork (FFS)'!O11</f>
        <v>0</v>
      </c>
      <c r="ARA4" s="493">
        <f>'Brookwood - Pork (FFS)'!P11</f>
        <v>0</v>
      </c>
      <c r="ARB4" s="493">
        <f>'Brookwood - Pork (FFS)'!Q11</f>
        <v>0</v>
      </c>
      <c r="ARC4" s="493">
        <f>'Brookwood - Pork (FFS)'!R11</f>
        <v>0</v>
      </c>
      <c r="ARD4" s="493">
        <f>'Brookwood - Pork (FFS)'!S11</f>
        <v>0</v>
      </c>
      <c r="ARE4" s="493">
        <f>'Brookwood - Pork (FFS)'!T11</f>
        <v>0</v>
      </c>
      <c r="ARG4" s="493">
        <f>'Brookwood - Pork (FFS)'!K12</f>
        <v>0</v>
      </c>
      <c r="ARH4" s="493">
        <f>'Brookwood - Pork (FFS)'!L12</f>
        <v>0</v>
      </c>
      <c r="ARI4" s="493">
        <f>'Brookwood - Pork (FFS)'!M12</f>
        <v>0</v>
      </c>
      <c r="ARJ4" s="493">
        <f>'Brookwood - Pork (FFS)'!N12</f>
        <v>0</v>
      </c>
      <c r="ARK4" s="493">
        <f>'Brookwood - Pork (FFS)'!O12</f>
        <v>0</v>
      </c>
      <c r="ARL4" s="493">
        <f>'Brookwood - Pork (FFS)'!P12</f>
        <v>0</v>
      </c>
      <c r="ARM4" s="493">
        <f>'Brookwood - Pork (FFS)'!Q12</f>
        <v>0</v>
      </c>
      <c r="ARN4" s="493">
        <f>'Brookwood - Pork (FFS)'!R12</f>
        <v>0</v>
      </c>
      <c r="ARO4" s="493">
        <f>'Brookwood - Pork (FFS)'!S12</f>
        <v>0</v>
      </c>
      <c r="ARP4" s="493">
        <f>'Brookwood - Pork (FFS)'!T12</f>
        <v>0</v>
      </c>
      <c r="ARQ4" s="629"/>
      <c r="ARR4" s="493">
        <f>'Brookwood - Turkey (FFS)'!K9</f>
        <v>0</v>
      </c>
      <c r="ARS4" s="493">
        <f>'Brookwood - Turkey (FFS)'!L9</f>
        <v>0</v>
      </c>
      <c r="ART4" s="493">
        <f>'Brookwood - Turkey (FFS)'!M9</f>
        <v>0</v>
      </c>
      <c r="ARU4" s="493">
        <f>'Brookwood - Turkey (FFS)'!N9</f>
        <v>0</v>
      </c>
      <c r="ARV4" s="493">
        <f>'Brookwood - Turkey (FFS)'!O9</f>
        <v>0</v>
      </c>
      <c r="ARW4" s="493">
        <f>'Brookwood - Turkey (FFS)'!P9</f>
        <v>0</v>
      </c>
      <c r="ARX4" s="493">
        <f>'Brookwood - Turkey (FFS)'!Q9</f>
        <v>0</v>
      </c>
      <c r="ARY4" s="493">
        <f>'Brookwood - Turkey (FFS)'!R9</f>
        <v>0</v>
      </c>
      <c r="ARZ4" s="493">
        <f>'Brookwood - Turkey (FFS)'!S9</f>
        <v>0</v>
      </c>
      <c r="ASA4" s="493">
        <f>'Brookwood - Turkey (FFS)'!T9</f>
        <v>0</v>
      </c>
      <c r="ASC4" s="493">
        <f>'Brookwood - Turkey (FFS)'!K10</f>
        <v>0</v>
      </c>
      <c r="ASD4" s="493">
        <f>'Brookwood - Turkey (FFS)'!L10</f>
        <v>0</v>
      </c>
      <c r="ASE4" s="493">
        <f>'Brookwood - Turkey (FFS)'!M10</f>
        <v>0</v>
      </c>
      <c r="ASF4" s="493">
        <f>'Brookwood - Turkey (FFS)'!N10</f>
        <v>0</v>
      </c>
      <c r="ASG4" s="493">
        <f>'Brookwood - Turkey (FFS)'!O10</f>
        <v>0</v>
      </c>
      <c r="ASH4" s="493">
        <f>'Brookwood - Turkey (FFS)'!P10</f>
        <v>0</v>
      </c>
      <c r="ASI4" s="493">
        <f>'Brookwood - Turkey (FFS)'!Q10</f>
        <v>0</v>
      </c>
      <c r="ASJ4" s="493">
        <f>'Brookwood - Turkey (FFS)'!R10</f>
        <v>0</v>
      </c>
      <c r="ASK4" s="493">
        <f>'Brookwood - Turkey (FFS)'!S10</f>
        <v>0</v>
      </c>
      <c r="ASL4" s="493">
        <f>'Brookwood - Turkey (FFS)'!T10</f>
        <v>0</v>
      </c>
      <c r="ASM4" s="629"/>
      <c r="ASN4" s="493">
        <f>'Butterball (FFS)'!K9</f>
        <v>0</v>
      </c>
      <c r="ASO4" s="493">
        <f>'Butterball (FFS)'!L9</f>
        <v>0</v>
      </c>
      <c r="ASP4" s="493">
        <f>'Butterball (FFS)'!M9</f>
        <v>0</v>
      </c>
      <c r="ASQ4" s="493">
        <f>'Butterball (FFS)'!N9</f>
        <v>0</v>
      </c>
      <c r="ASR4" s="493">
        <f>'Butterball (FFS)'!O9</f>
        <v>0</v>
      </c>
      <c r="ASS4" s="493">
        <f>'Butterball (FFS)'!P9</f>
        <v>0</v>
      </c>
      <c r="AST4" s="493">
        <f>'Butterball (FFS)'!Q9</f>
        <v>0</v>
      </c>
      <c r="ASU4" s="493">
        <f>'Butterball (FFS)'!R9</f>
        <v>0</v>
      </c>
      <c r="ASV4" s="493">
        <f>'Butterball (FFS)'!S9</f>
        <v>0</v>
      </c>
      <c r="ASW4" s="493">
        <f>'Butterball (FFS)'!T9</f>
        <v>0</v>
      </c>
      <c r="ASY4" s="493">
        <f>'Butterball (FFS)'!K10</f>
        <v>0</v>
      </c>
      <c r="ASZ4" s="493">
        <f>'Butterball (FFS)'!L10</f>
        <v>0</v>
      </c>
      <c r="ATA4" s="493">
        <f>'Butterball (FFS)'!M10</f>
        <v>0</v>
      </c>
      <c r="ATB4" s="493">
        <f>'Butterball (FFS)'!N10</f>
        <v>0</v>
      </c>
      <c r="ATC4" s="493">
        <f>'Butterball (FFS)'!O10</f>
        <v>0</v>
      </c>
      <c r="ATD4" s="493">
        <f>'Butterball (FFS)'!P10</f>
        <v>0</v>
      </c>
      <c r="ATE4" s="493">
        <f>'Butterball (FFS)'!Q10</f>
        <v>0</v>
      </c>
      <c r="ATF4" s="493">
        <f>'Butterball (FFS)'!R10</f>
        <v>0</v>
      </c>
      <c r="ATG4" s="493">
        <f>'Butterball (FFS)'!S10</f>
        <v>0</v>
      </c>
      <c r="ATH4" s="493">
        <f>'Butterball (FFS)'!T10</f>
        <v>0</v>
      </c>
      <c r="ATJ4" s="493">
        <f>'Butterball (FFS)'!K11</f>
        <v>0</v>
      </c>
      <c r="ATK4" s="493">
        <f>'Butterball (FFS)'!L11</f>
        <v>0</v>
      </c>
      <c r="ATL4" s="493">
        <f>'Butterball (FFS)'!M11</f>
        <v>0</v>
      </c>
      <c r="ATM4" s="493">
        <f>'Butterball (FFS)'!N11</f>
        <v>0</v>
      </c>
      <c r="ATN4" s="493">
        <f>'Butterball (FFS)'!O11</f>
        <v>0</v>
      </c>
      <c r="ATO4" s="493">
        <f>'Butterball (FFS)'!P11</f>
        <v>0</v>
      </c>
      <c r="ATP4" s="493">
        <f>'Butterball (FFS)'!Q11</f>
        <v>0</v>
      </c>
      <c r="ATQ4" s="493">
        <f>'Butterball (FFS)'!R11</f>
        <v>0</v>
      </c>
      <c r="ATR4" s="493">
        <f>'Butterball (FFS)'!S11</f>
        <v>0</v>
      </c>
      <c r="ATS4" s="493">
        <f>'Butterball (FFS)'!T11</f>
        <v>0</v>
      </c>
      <c r="ATU4" s="493">
        <f>'Butterball (FFS)'!K12</f>
        <v>0</v>
      </c>
      <c r="ATV4" s="493">
        <f>'Butterball (FFS)'!L12</f>
        <v>0</v>
      </c>
      <c r="ATW4" s="493">
        <f>'Butterball (FFS)'!M12</f>
        <v>0</v>
      </c>
      <c r="ATX4" s="493">
        <f>'Butterball (FFS)'!N12</f>
        <v>0</v>
      </c>
      <c r="ATY4" s="493">
        <f>'Butterball (FFS)'!O12</f>
        <v>0</v>
      </c>
      <c r="ATZ4" s="493">
        <f>'Butterball (FFS)'!P12</f>
        <v>0</v>
      </c>
      <c r="AUA4" s="493">
        <f>'Butterball (FFS)'!Q12</f>
        <v>0</v>
      </c>
      <c r="AUB4" s="493">
        <f>'Butterball (FFS)'!R12</f>
        <v>0</v>
      </c>
      <c r="AUC4" s="493">
        <f>'Butterball (FFS)'!S12</f>
        <v>0</v>
      </c>
      <c r="AUD4" s="493">
        <f>'Butterball (FFS)'!T12</f>
        <v>0</v>
      </c>
      <c r="AUF4" s="493">
        <f>'Butterball (FFS)'!K14</f>
        <v>0</v>
      </c>
      <c r="AUG4" s="493">
        <f>'Butterball (FFS)'!L14</f>
        <v>0</v>
      </c>
      <c r="AUH4" s="493">
        <f>'Butterball (FFS)'!M14</f>
        <v>0</v>
      </c>
      <c r="AUI4" s="493">
        <f>'Butterball (FFS)'!N14</f>
        <v>0</v>
      </c>
      <c r="AUJ4" s="493">
        <f>'Butterball (FFS)'!O14</f>
        <v>0</v>
      </c>
      <c r="AUK4" s="493">
        <f>'Butterball (FFS)'!P14</f>
        <v>0</v>
      </c>
      <c r="AUL4" s="493">
        <f>'Butterball (FFS)'!Q14</f>
        <v>0</v>
      </c>
      <c r="AUM4" s="493">
        <f>'Butterball (FFS)'!R14</f>
        <v>0</v>
      </c>
      <c r="AUN4" s="493">
        <f>'Butterball (FFS)'!S14</f>
        <v>0</v>
      </c>
      <c r="AUO4" s="493">
        <f>'Butterball (FFS)'!T14</f>
        <v>0</v>
      </c>
      <c r="AUQ4" s="493">
        <f>'Butterball (FFS)'!K15</f>
        <v>0</v>
      </c>
      <c r="AUR4" s="493">
        <f>'Butterball (FFS)'!L15</f>
        <v>0</v>
      </c>
      <c r="AUS4" s="493">
        <f>'Butterball (FFS)'!M15</f>
        <v>0</v>
      </c>
      <c r="AUT4" s="493">
        <f>'Butterball (FFS)'!N15</f>
        <v>0</v>
      </c>
      <c r="AUU4" s="493">
        <f>'Butterball (FFS)'!O15</f>
        <v>0</v>
      </c>
      <c r="AUV4" s="493">
        <f>'Butterball (FFS)'!P15</f>
        <v>0</v>
      </c>
      <c r="AUW4" s="493">
        <f>'Butterball (FFS)'!Q15</f>
        <v>0</v>
      </c>
      <c r="AUX4" s="493">
        <f>'Butterball (FFS)'!R15</f>
        <v>0</v>
      </c>
      <c r="AUY4" s="493">
        <f>'Butterball (FFS)'!S15</f>
        <v>0</v>
      </c>
      <c r="AUZ4" s="493">
        <f>'Butterball (FFS)'!T15</f>
        <v>0</v>
      </c>
      <c r="AVB4" s="493">
        <f>'Butterball (FFS)'!K16</f>
        <v>0</v>
      </c>
      <c r="AVC4" s="493">
        <f>'Butterball (FFS)'!L16</f>
        <v>0</v>
      </c>
      <c r="AVD4" s="493">
        <f>'Butterball (FFS)'!M16</f>
        <v>0</v>
      </c>
      <c r="AVE4" s="493">
        <f>'Butterball (FFS)'!N16</f>
        <v>0</v>
      </c>
      <c r="AVF4" s="493">
        <f>'Butterball (FFS)'!O16</f>
        <v>0</v>
      </c>
      <c r="AVG4" s="493">
        <f>'Butterball (FFS)'!P16</f>
        <v>0</v>
      </c>
      <c r="AVH4" s="493">
        <f>'Butterball (FFS)'!Q16</f>
        <v>0</v>
      </c>
      <c r="AVI4" s="493">
        <f>'Butterball (FFS)'!R16</f>
        <v>0</v>
      </c>
      <c r="AVJ4" s="493">
        <f>'Butterball (FFS)'!S16</f>
        <v>0</v>
      </c>
      <c r="AVK4" s="493">
        <f>'Butterball (FFS)'!T16</f>
        <v>0</v>
      </c>
      <c r="AVM4" s="493">
        <f>'Butterball (FFS)'!K17</f>
        <v>0</v>
      </c>
      <c r="AVN4" s="493">
        <f>'Butterball (FFS)'!L17</f>
        <v>0</v>
      </c>
      <c r="AVO4" s="493">
        <f>'Butterball (FFS)'!M17</f>
        <v>0</v>
      </c>
      <c r="AVP4" s="493">
        <f>'Butterball (FFS)'!N17</f>
        <v>0</v>
      </c>
      <c r="AVQ4" s="493">
        <f>'Butterball (FFS)'!O17</f>
        <v>0</v>
      </c>
      <c r="AVR4" s="493">
        <f>'Butterball (FFS)'!P17</f>
        <v>0</v>
      </c>
      <c r="AVS4" s="493">
        <f>'Butterball (FFS)'!Q17</f>
        <v>0</v>
      </c>
      <c r="AVT4" s="493">
        <f>'Butterball (FFS)'!R17</f>
        <v>0</v>
      </c>
      <c r="AVU4" s="493">
        <f>'Butterball (FFS)'!S17</f>
        <v>0</v>
      </c>
      <c r="AVV4" s="493">
        <f>'Butterball (FFS)'!T17</f>
        <v>0</v>
      </c>
      <c r="AVX4" s="493">
        <f>'Butterball (FFS)'!K19</f>
        <v>0</v>
      </c>
      <c r="AVY4" s="493">
        <f>'Butterball (FFS)'!L19</f>
        <v>0</v>
      </c>
      <c r="AVZ4" s="493">
        <f>'Butterball (FFS)'!M19</f>
        <v>0</v>
      </c>
      <c r="AWA4" s="493">
        <f>'Butterball (FFS)'!N19</f>
        <v>0</v>
      </c>
      <c r="AWB4" s="493">
        <f>'Butterball (FFS)'!O19</f>
        <v>0</v>
      </c>
      <c r="AWC4" s="493">
        <f>'Butterball (FFS)'!P19</f>
        <v>0</v>
      </c>
      <c r="AWD4" s="493">
        <f>'Butterball (FFS)'!Q19</f>
        <v>0</v>
      </c>
      <c r="AWE4" s="493">
        <f>'Butterball (FFS)'!R19</f>
        <v>0</v>
      </c>
      <c r="AWF4" s="493">
        <f>'Butterball (FFS)'!S19</f>
        <v>0</v>
      </c>
      <c r="AWG4" s="493">
        <f>'Butterball (FFS)'!T19</f>
        <v>0</v>
      </c>
      <c r="AWI4" s="493">
        <f>'Butterball (FFS)'!K20</f>
        <v>0</v>
      </c>
      <c r="AWJ4" s="493">
        <f>'Butterball (FFS)'!L20</f>
        <v>0</v>
      </c>
      <c r="AWK4" s="493">
        <f>'Butterball (FFS)'!M20</f>
        <v>0</v>
      </c>
      <c r="AWL4" s="493">
        <f>'Butterball (FFS)'!N20</f>
        <v>0</v>
      </c>
      <c r="AWM4" s="493">
        <f>'Butterball (FFS)'!O20</f>
        <v>0</v>
      </c>
      <c r="AWN4" s="493">
        <f>'Butterball (FFS)'!P20</f>
        <v>0</v>
      </c>
      <c r="AWO4" s="493">
        <f>'Butterball (FFS)'!Q20</f>
        <v>0</v>
      </c>
      <c r="AWP4" s="493">
        <f>'Butterball (FFS)'!R20</f>
        <v>0</v>
      </c>
      <c r="AWQ4" s="493">
        <f>'Butterball (FFS)'!S20</f>
        <v>0</v>
      </c>
      <c r="AWR4" s="493">
        <f>'Butterball (FFS)'!T20</f>
        <v>0</v>
      </c>
      <c r="AWT4" s="493">
        <f>'Butterball (NOI)'!L8</f>
        <v>0</v>
      </c>
      <c r="AWU4" s="629"/>
      <c r="AWV4" s="493">
        <f>'Cargill-Sunny Fresh (FFS)'!K9</f>
        <v>0</v>
      </c>
      <c r="AWW4" s="493">
        <f>'Cargill-Sunny Fresh (FFS)'!L9</f>
        <v>0</v>
      </c>
      <c r="AWX4" s="493">
        <f>'Cargill-Sunny Fresh (FFS)'!M9</f>
        <v>0</v>
      </c>
      <c r="AWY4" s="493">
        <f>'Cargill-Sunny Fresh (FFS)'!N9</f>
        <v>0</v>
      </c>
      <c r="AWZ4" s="493">
        <f>'Cargill-Sunny Fresh (FFS)'!O9</f>
        <v>0</v>
      </c>
      <c r="AXA4" s="493">
        <f>'Cargill-Sunny Fresh (FFS)'!P9</f>
        <v>0</v>
      </c>
      <c r="AXB4" s="493">
        <f>'Cargill-Sunny Fresh (FFS)'!Q9</f>
        <v>0</v>
      </c>
      <c r="AXC4" s="493">
        <f>'Cargill-Sunny Fresh (FFS)'!R9</f>
        <v>0</v>
      </c>
      <c r="AXD4" s="493">
        <f>'Cargill-Sunny Fresh (FFS)'!S9</f>
        <v>0</v>
      </c>
      <c r="AXE4" s="493">
        <f>'Cargill-Sunny Fresh (FFS)'!T9</f>
        <v>0</v>
      </c>
      <c r="AXG4" s="493">
        <f>'Cargill-Sunny Fresh (FFS)'!K10</f>
        <v>0</v>
      </c>
      <c r="AXH4" s="493">
        <f>'Cargill-Sunny Fresh (FFS)'!L10</f>
        <v>0</v>
      </c>
      <c r="AXI4" s="493">
        <f>'Cargill-Sunny Fresh (FFS)'!M10</f>
        <v>0</v>
      </c>
      <c r="AXJ4" s="493">
        <f>'Cargill-Sunny Fresh (FFS)'!N10</f>
        <v>0</v>
      </c>
      <c r="AXK4" s="493">
        <f>'Cargill-Sunny Fresh (FFS)'!O10</f>
        <v>0</v>
      </c>
      <c r="AXL4" s="493">
        <f>'Cargill-Sunny Fresh (FFS)'!P10</f>
        <v>0</v>
      </c>
      <c r="AXM4" s="493">
        <f>'Cargill-Sunny Fresh (FFS)'!Q10</f>
        <v>0</v>
      </c>
      <c r="AXN4" s="493">
        <f>'Cargill-Sunny Fresh (FFS)'!R10</f>
        <v>0</v>
      </c>
      <c r="AXO4" s="493">
        <f>'Cargill-Sunny Fresh (FFS)'!S10</f>
        <v>0</v>
      </c>
      <c r="AXP4" s="493">
        <f>'Cargill-Sunny Fresh (FFS)'!T10</f>
        <v>0</v>
      </c>
      <c r="AXR4" s="493">
        <f>'Cargill-Sunny Fresh (FFS)'!K11</f>
        <v>0</v>
      </c>
      <c r="AXS4" s="493">
        <f>'Cargill-Sunny Fresh (FFS)'!L11</f>
        <v>0</v>
      </c>
      <c r="AXT4" s="493">
        <f>'Cargill-Sunny Fresh (FFS)'!M11</f>
        <v>0</v>
      </c>
      <c r="AXU4" s="493">
        <f>'Cargill-Sunny Fresh (FFS)'!N11</f>
        <v>0</v>
      </c>
      <c r="AXV4" s="493">
        <f>'Cargill-Sunny Fresh (FFS)'!O11</f>
        <v>0</v>
      </c>
      <c r="AXW4" s="493">
        <f>'Cargill-Sunny Fresh (FFS)'!P11</f>
        <v>0</v>
      </c>
      <c r="AXX4" s="493">
        <f>'Cargill-Sunny Fresh (FFS)'!Q11</f>
        <v>0</v>
      </c>
      <c r="AXY4" s="493">
        <f>'Cargill-Sunny Fresh (FFS)'!R11</f>
        <v>0</v>
      </c>
      <c r="AXZ4" s="493">
        <f>'Cargill-Sunny Fresh (FFS)'!S11</f>
        <v>0</v>
      </c>
      <c r="AYA4" s="493">
        <f>'Cargill-Sunny Fresh (FFS)'!T11</f>
        <v>0</v>
      </c>
      <c r="AYC4" s="493">
        <f>'Cargill-Sunny Fresh (FFS)'!K12</f>
        <v>0</v>
      </c>
      <c r="AYD4" s="493">
        <f>'Cargill-Sunny Fresh (FFS)'!L12</f>
        <v>0</v>
      </c>
      <c r="AYE4" s="493">
        <f>'Cargill-Sunny Fresh (FFS)'!M12</f>
        <v>0</v>
      </c>
      <c r="AYF4" s="493">
        <f>'Cargill-Sunny Fresh (FFS)'!N12</f>
        <v>0</v>
      </c>
      <c r="AYG4" s="493">
        <f>'Cargill-Sunny Fresh (FFS)'!O12</f>
        <v>0</v>
      </c>
      <c r="AYH4" s="493">
        <f>'Cargill-Sunny Fresh (FFS)'!P12</f>
        <v>0</v>
      </c>
      <c r="AYI4" s="493">
        <f>'Cargill-Sunny Fresh (FFS)'!Q12</f>
        <v>0</v>
      </c>
      <c r="AYJ4" s="493">
        <f>'Cargill-Sunny Fresh (FFS)'!R12</f>
        <v>0</v>
      </c>
      <c r="AYK4" s="493">
        <f>'Cargill-Sunny Fresh (FFS)'!S12</f>
        <v>0</v>
      </c>
      <c r="AYL4" s="493">
        <f>'Cargill-Sunny Fresh (FFS)'!T12</f>
        <v>0</v>
      </c>
      <c r="AYN4" s="493">
        <f>'Cargill-Sunny Fresh (FFS)'!K13</f>
        <v>0</v>
      </c>
      <c r="AYO4" s="493">
        <f>'Cargill-Sunny Fresh (FFS)'!L13</f>
        <v>0</v>
      </c>
      <c r="AYP4" s="493">
        <f>'Cargill-Sunny Fresh (FFS)'!M13</f>
        <v>0</v>
      </c>
      <c r="AYQ4" s="493">
        <f>'Cargill-Sunny Fresh (FFS)'!N13</f>
        <v>0</v>
      </c>
      <c r="AYR4" s="493">
        <f>'Cargill-Sunny Fresh (FFS)'!O13</f>
        <v>0</v>
      </c>
      <c r="AYS4" s="493">
        <f>'Cargill-Sunny Fresh (FFS)'!P13</f>
        <v>0</v>
      </c>
      <c r="AYT4" s="493">
        <f>'Cargill-Sunny Fresh (FFS)'!Q13</f>
        <v>0</v>
      </c>
      <c r="AYU4" s="493">
        <f>'Cargill-Sunny Fresh (FFS)'!R13</f>
        <v>0</v>
      </c>
      <c r="AYV4" s="493">
        <f>'Cargill-Sunny Fresh (FFS)'!S13</f>
        <v>0</v>
      </c>
      <c r="AYW4" s="493">
        <f>'Cargill-Sunny Fresh (FFS)'!T13</f>
        <v>0</v>
      </c>
      <c r="AYY4" s="493">
        <f>'Cargill-Sunny Fresh (FFS)'!K14</f>
        <v>0</v>
      </c>
      <c r="AYZ4" s="493">
        <f>'Cargill-Sunny Fresh (FFS)'!L14</f>
        <v>0</v>
      </c>
      <c r="AZA4" s="493">
        <f>'Cargill-Sunny Fresh (FFS)'!M14</f>
        <v>0</v>
      </c>
      <c r="AZB4" s="493">
        <f>'Cargill-Sunny Fresh (FFS)'!N14</f>
        <v>0</v>
      </c>
      <c r="AZC4" s="493">
        <f>'Cargill-Sunny Fresh (FFS)'!O14</f>
        <v>0</v>
      </c>
      <c r="AZD4" s="493">
        <f>'Cargill-Sunny Fresh (FFS)'!P14</f>
        <v>0</v>
      </c>
      <c r="AZE4" s="493">
        <f>'Cargill-Sunny Fresh (FFS)'!Q14</f>
        <v>0</v>
      </c>
      <c r="AZF4" s="493">
        <f>'Cargill-Sunny Fresh (FFS)'!R14</f>
        <v>0</v>
      </c>
      <c r="AZG4" s="493">
        <f>'Cargill-Sunny Fresh (FFS)'!S14</f>
        <v>0</v>
      </c>
      <c r="AZH4" s="493">
        <f>'Cargill-Sunny Fresh (FFS)'!T14</f>
        <v>0</v>
      </c>
      <c r="AZJ4" s="493">
        <f>'Cargill-Sunny Fresh (FFS)'!K15</f>
        <v>0</v>
      </c>
      <c r="AZK4" s="493">
        <f>'Cargill-Sunny Fresh (FFS)'!L15</f>
        <v>0</v>
      </c>
      <c r="AZL4" s="493">
        <f>'Cargill-Sunny Fresh (FFS)'!M15</f>
        <v>0</v>
      </c>
      <c r="AZM4" s="493">
        <f>'Cargill-Sunny Fresh (FFS)'!N15</f>
        <v>0</v>
      </c>
      <c r="AZN4" s="493">
        <f>'Cargill-Sunny Fresh (FFS)'!O15</f>
        <v>0</v>
      </c>
      <c r="AZO4" s="493">
        <f>'Cargill-Sunny Fresh (FFS)'!P15</f>
        <v>0</v>
      </c>
      <c r="AZP4" s="493">
        <f>'Cargill-Sunny Fresh (FFS)'!Q15</f>
        <v>0</v>
      </c>
      <c r="AZQ4" s="493">
        <f>'Cargill-Sunny Fresh (FFS)'!R15</f>
        <v>0</v>
      </c>
      <c r="AZR4" s="493">
        <f>'Cargill-Sunny Fresh (FFS)'!S15</f>
        <v>0</v>
      </c>
      <c r="AZS4" s="493">
        <f>'Cargill-Sunny Fresh (FFS)'!T15</f>
        <v>0</v>
      </c>
      <c r="AZT4" s="493">
        <f>'Cargill-Sunny Fresh (NOI)'!L8</f>
        <v>0</v>
      </c>
      <c r="AZU4" s="629"/>
      <c r="AZV4" s="493">
        <f>'Cavendish (NOI)'!L8</f>
        <v>0</v>
      </c>
      <c r="AZW4" s="629"/>
      <c r="AZX4" s="493">
        <f>'Cherry Central - Cherries (FFS)'!K9</f>
        <v>0</v>
      </c>
      <c r="AZY4" s="493">
        <f>'Cherry Central - Cherries (FFS)'!L9</f>
        <v>0</v>
      </c>
      <c r="AZZ4" s="493">
        <f>'Cherry Central - Cherries (FFS)'!M9</f>
        <v>0</v>
      </c>
      <c r="BAA4" s="493">
        <f>'Cherry Central - Cherries (FFS)'!N9</f>
        <v>0</v>
      </c>
      <c r="BAB4" s="493">
        <f>'Cherry Central - Cherries (FFS)'!O9</f>
        <v>0</v>
      </c>
      <c r="BAC4" s="493">
        <f>'Cherry Central - Cherries (FFS)'!P9</f>
        <v>0</v>
      </c>
      <c r="BAD4" s="493">
        <f>'Cherry Central - Cherries (FFS)'!Q9</f>
        <v>0</v>
      </c>
      <c r="BAE4" s="493">
        <f>'Cherry Central - Cherries (FFS)'!R9</f>
        <v>0</v>
      </c>
      <c r="BAF4" s="493">
        <f>'Cherry Central - Cherries (FFS)'!S9</f>
        <v>0</v>
      </c>
      <c r="BAG4" s="493">
        <f>'Cherry Central - Cherries (FFS)'!T9</f>
        <v>0</v>
      </c>
      <c r="BAI4" s="493">
        <f>'Cherry Central - Cherries (FFS)'!K10</f>
        <v>0</v>
      </c>
      <c r="BAJ4" s="493">
        <f>'Cherry Central - Cherries (FFS)'!L10</f>
        <v>0</v>
      </c>
      <c r="BAK4" s="493">
        <f>'Cherry Central - Cherries (FFS)'!M10</f>
        <v>0</v>
      </c>
      <c r="BAL4" s="493">
        <f>'Cherry Central - Cherries (FFS)'!N10</f>
        <v>0</v>
      </c>
      <c r="BAM4" s="493">
        <f>'Cherry Central - Cherries (FFS)'!O10</f>
        <v>0</v>
      </c>
      <c r="BAN4" s="493">
        <f>'Cherry Central - Cherries (FFS)'!P10</f>
        <v>0</v>
      </c>
      <c r="BAO4" s="493">
        <f>'Cherry Central - Cherries (FFS)'!Q10</f>
        <v>0</v>
      </c>
      <c r="BAP4" s="493">
        <f>'Cherry Central - Cherries (FFS)'!R10</f>
        <v>0</v>
      </c>
      <c r="BAQ4" s="493">
        <f>'Cherry Central - Cherries (FFS)'!S10</f>
        <v>0</v>
      </c>
      <c r="BAR4" s="493">
        <f>'Cherry Central - Cherries (FFS)'!T10</f>
        <v>0</v>
      </c>
      <c r="BAS4" s="629"/>
      <c r="BAT4" s="493">
        <f>'Cherry Central - Apples (FFS)'!K9</f>
        <v>0</v>
      </c>
      <c r="BAU4" s="493">
        <f>'Cherry Central - Apples (FFS)'!L9</f>
        <v>0</v>
      </c>
      <c r="BAV4" s="493">
        <f>'Cherry Central - Apples (FFS)'!M9</f>
        <v>0</v>
      </c>
      <c r="BAW4" s="493">
        <f>'Cherry Central - Apples (FFS)'!N9</f>
        <v>0</v>
      </c>
      <c r="BAX4" s="493">
        <f>'Cherry Central - Apples (FFS)'!O9</f>
        <v>0</v>
      </c>
      <c r="BAY4" s="493">
        <f>'Cherry Central - Apples (FFS)'!P9</f>
        <v>0</v>
      </c>
      <c r="BAZ4" s="493">
        <f>'Cherry Central - Apples (FFS)'!Q9</f>
        <v>0</v>
      </c>
      <c r="BBA4" s="493">
        <f>'Cherry Central - Apples (FFS)'!R9</f>
        <v>0</v>
      </c>
      <c r="BBB4" s="493">
        <f>'Cherry Central - Apples (FFS)'!S9</f>
        <v>0</v>
      </c>
      <c r="BBC4" s="493">
        <f>'Cherry Central - Apples (FFS)'!T9</f>
        <v>0</v>
      </c>
      <c r="BBE4" s="493">
        <f>'Cherry Central - Apples (FFS)'!K10</f>
        <v>0</v>
      </c>
      <c r="BBF4" s="493">
        <f>'Cherry Central - Apples (FFS)'!L10</f>
        <v>0</v>
      </c>
      <c r="BBG4" s="493">
        <f>'Cherry Central - Apples (FFS)'!M10</f>
        <v>0</v>
      </c>
      <c r="BBH4" s="493">
        <f>'Cherry Central - Apples (FFS)'!N10</f>
        <v>0</v>
      </c>
      <c r="BBI4" s="493">
        <f>'Cherry Central - Apples (FFS)'!O10</f>
        <v>0</v>
      </c>
      <c r="BBJ4" s="493">
        <f>'Cherry Central - Apples (FFS)'!P10</f>
        <v>0</v>
      </c>
      <c r="BBK4" s="493">
        <f>'Cherry Central - Apples (FFS)'!Q10</f>
        <v>0</v>
      </c>
      <c r="BBL4" s="493">
        <f>'Cherry Central - Apples (FFS)'!R10</f>
        <v>0</v>
      </c>
      <c r="BBM4" s="493">
        <f>'Cherry Central - Apples (FFS)'!S10</f>
        <v>0</v>
      </c>
      <c r="BBN4" s="493">
        <f>'Cherry Central - Apples (FFS)'!T10</f>
        <v>0</v>
      </c>
      <c r="BBP4" s="493">
        <f>'Cherry Central - Apples (FFS)'!K11</f>
        <v>0</v>
      </c>
      <c r="BBQ4" s="493">
        <f>'Cherry Central - Apples (FFS)'!L11</f>
        <v>0</v>
      </c>
      <c r="BBR4" s="493">
        <f>'Cherry Central - Apples (FFS)'!M11</f>
        <v>0</v>
      </c>
      <c r="BBS4" s="493">
        <f>'Cherry Central - Apples (FFS)'!N11</f>
        <v>0</v>
      </c>
      <c r="BBT4" s="493">
        <f>'Cherry Central - Apples (FFS)'!O11</f>
        <v>0</v>
      </c>
      <c r="BBU4" s="493">
        <f>'Cherry Central - Apples (FFS)'!P11</f>
        <v>0</v>
      </c>
      <c r="BBV4" s="493">
        <f>'Cherry Central - Apples (FFS)'!Q11</f>
        <v>0</v>
      </c>
      <c r="BBW4" s="493">
        <f>'Cherry Central - Apples (FFS)'!R11</f>
        <v>0</v>
      </c>
      <c r="BBX4" s="493">
        <f>'Cherry Central - Apples (FFS)'!S11</f>
        <v>0</v>
      </c>
      <c r="BBY4" s="493">
        <f>'Cherry Central - Apples (FFS)'!T11</f>
        <v>0</v>
      </c>
      <c r="BCA4" s="493">
        <f>'Cherry Central - Apples (FFS)'!K12</f>
        <v>0</v>
      </c>
      <c r="BCB4" s="493">
        <f>'Cherry Central - Apples (FFS)'!L12</f>
        <v>0</v>
      </c>
      <c r="BCC4" s="493">
        <f>'Cherry Central - Apples (FFS)'!M12</f>
        <v>0</v>
      </c>
      <c r="BCD4" s="493">
        <f>'Cherry Central - Apples (FFS)'!N12</f>
        <v>0</v>
      </c>
      <c r="BCE4" s="493">
        <f>'Cherry Central - Apples (FFS)'!O12</f>
        <v>0</v>
      </c>
      <c r="BCF4" s="493">
        <f>'Cherry Central - Apples (FFS)'!P12</f>
        <v>0</v>
      </c>
      <c r="BCG4" s="493">
        <f>'Cherry Central - Apples (FFS)'!Q12</f>
        <v>0</v>
      </c>
      <c r="BCH4" s="493">
        <f>'Cherry Central - Apples (FFS)'!R12</f>
        <v>0</v>
      </c>
      <c r="BCI4" s="493">
        <f>'Cherry Central - Apples (FFS)'!S12</f>
        <v>0</v>
      </c>
      <c r="BCJ4" s="493">
        <f>'Cherry Central - Apples (FFS)'!T12</f>
        <v>0</v>
      </c>
      <c r="BCL4" s="493">
        <f>'Cherry Central - Apples (FFS)'!K13</f>
        <v>0</v>
      </c>
      <c r="BCM4" s="493">
        <f>'Cherry Central - Apples (FFS)'!L13</f>
        <v>0</v>
      </c>
      <c r="BCN4" s="493">
        <f>'Cherry Central - Apples (FFS)'!M13</f>
        <v>0</v>
      </c>
      <c r="BCO4" s="493">
        <f>'Cherry Central - Apples (FFS)'!N13</f>
        <v>0</v>
      </c>
      <c r="BCP4" s="493">
        <f>'Cherry Central - Apples (FFS)'!O13</f>
        <v>0</v>
      </c>
      <c r="BCQ4" s="493">
        <f>'Cherry Central - Apples (FFS)'!P13</f>
        <v>0</v>
      </c>
      <c r="BCR4" s="493">
        <f>'Cherry Central - Apples (FFS)'!Q13</f>
        <v>0</v>
      </c>
      <c r="BCS4" s="493">
        <f>'Cherry Central - Apples (FFS)'!R13</f>
        <v>0</v>
      </c>
      <c r="BCT4" s="493">
        <f>'Cherry Central - Apples (FFS)'!S13</f>
        <v>0</v>
      </c>
      <c r="BCU4" s="493">
        <f>'Cherry Central - Apples (FFS)'!T13</f>
        <v>0</v>
      </c>
      <c r="BCW4" s="493">
        <f>'Cherry Central - Apples (FFS)'!K14</f>
        <v>0</v>
      </c>
      <c r="BCX4" s="493">
        <f>'Cherry Central - Apples (FFS)'!L14</f>
        <v>0</v>
      </c>
      <c r="BCY4" s="493">
        <f>'Cherry Central - Apples (FFS)'!M14</f>
        <v>0</v>
      </c>
      <c r="BCZ4" s="493">
        <f>'Cherry Central - Apples (FFS)'!N14</f>
        <v>0</v>
      </c>
      <c r="BDA4" s="493">
        <f>'Cherry Central - Apples (FFS)'!O14</f>
        <v>0</v>
      </c>
      <c r="BDB4" s="493">
        <f>'Cherry Central - Apples (FFS)'!P14</f>
        <v>0</v>
      </c>
      <c r="BDC4" s="493">
        <f>'Cherry Central - Apples (FFS)'!Q14</f>
        <v>0</v>
      </c>
      <c r="BDD4" s="493">
        <f>'Cherry Central - Apples (FFS)'!R14</f>
        <v>0</v>
      </c>
      <c r="BDE4" s="493">
        <f>'Cherry Central - Apples (FFS)'!S14</f>
        <v>0</v>
      </c>
      <c r="BDF4" s="493">
        <f>'Cherry Central - Apples (FFS)'!T14</f>
        <v>0</v>
      </c>
      <c r="BDH4" s="493">
        <f>'Cherry Central - Apples (FFS)'!K15</f>
        <v>0</v>
      </c>
      <c r="BDI4" s="493">
        <f>'Cherry Central - Apples (FFS)'!L15</f>
        <v>0</v>
      </c>
      <c r="BDJ4" s="493">
        <f>'Cherry Central - Apples (FFS)'!M15</f>
        <v>0</v>
      </c>
      <c r="BDK4" s="493">
        <f>'Cherry Central - Apples (FFS)'!N15</f>
        <v>0</v>
      </c>
      <c r="BDL4" s="493">
        <f>'Cherry Central - Apples (FFS)'!O15</f>
        <v>0</v>
      </c>
      <c r="BDM4" s="493">
        <f>'Cherry Central - Apples (FFS)'!P15</f>
        <v>0</v>
      </c>
      <c r="BDN4" s="493">
        <f>'Cherry Central - Apples (FFS)'!Q15</f>
        <v>0</v>
      </c>
      <c r="BDO4" s="493">
        <f>'Cherry Central - Apples (FFS)'!R15</f>
        <v>0</v>
      </c>
      <c r="BDP4" s="493">
        <f>'Cherry Central - Apples (FFS)'!S15</f>
        <v>0</v>
      </c>
      <c r="BDQ4" s="493">
        <f>'Cherry Central - Apples (FFS)'!T15</f>
        <v>0</v>
      </c>
      <c r="BDS4" s="493">
        <f>'Cherry Central - Apples (FFS)'!K16</f>
        <v>0</v>
      </c>
      <c r="BDT4" s="493">
        <f>'Cherry Central - Apples (FFS)'!L16</f>
        <v>0</v>
      </c>
      <c r="BDU4" s="493">
        <f>'Cherry Central - Apples (FFS)'!M16</f>
        <v>0</v>
      </c>
      <c r="BDV4" s="493">
        <f>'Cherry Central - Apples (FFS)'!N16</f>
        <v>0</v>
      </c>
      <c r="BDW4" s="493">
        <f>'Cherry Central - Apples (FFS)'!O16</f>
        <v>0</v>
      </c>
      <c r="BDX4" s="493">
        <f>'Cherry Central - Apples (FFS)'!P16</f>
        <v>0</v>
      </c>
      <c r="BDY4" s="493">
        <f>'Cherry Central - Apples (FFS)'!Q16</f>
        <v>0</v>
      </c>
      <c r="BDZ4" s="493">
        <f>'Cherry Central - Apples (FFS)'!R16</f>
        <v>0</v>
      </c>
      <c r="BEA4" s="493">
        <f>'Cherry Central - Apples (FFS)'!S16</f>
        <v>0</v>
      </c>
      <c r="BEB4" s="493">
        <f>'Cherry Central - Apples (FFS)'!T16</f>
        <v>0</v>
      </c>
      <c r="BED4" s="493">
        <f>'Cherry Central - Apples (FFS)'!K17</f>
        <v>0</v>
      </c>
      <c r="BEE4" s="493">
        <f>'Cherry Central - Apples (FFS)'!L17</f>
        <v>0</v>
      </c>
      <c r="BEF4" s="493">
        <f>'Cherry Central - Apples (FFS)'!M17</f>
        <v>0</v>
      </c>
      <c r="BEG4" s="493">
        <f>'Cherry Central - Apples (FFS)'!N17</f>
        <v>0</v>
      </c>
      <c r="BEH4" s="493">
        <f>'Cherry Central - Apples (FFS)'!O17</f>
        <v>0</v>
      </c>
      <c r="BEI4" s="493">
        <f>'Cherry Central - Apples (FFS)'!P17</f>
        <v>0</v>
      </c>
      <c r="BEJ4" s="493">
        <f>'Cherry Central - Apples (FFS)'!Q17</f>
        <v>0</v>
      </c>
      <c r="BEK4" s="493">
        <f>'Cherry Central - Apples (FFS)'!R17</f>
        <v>0</v>
      </c>
      <c r="BEL4" s="493">
        <f>'Cherry Central - Apples (FFS)'!S17</f>
        <v>0</v>
      </c>
      <c r="BEM4" s="493">
        <f>'Cherry Central - Apples (FFS)'!T17</f>
        <v>0</v>
      </c>
      <c r="BEO4" s="493">
        <f>'Classic Delight (NOI)'!L8</f>
        <v>0</v>
      </c>
      <c r="BEQ4" s="493">
        <f>'Conagra (NOI)'!L8</f>
        <v>0</v>
      </c>
      <c r="BES4" s="493">
        <f>'Foster Farms (NOI)'!L8</f>
        <v>0</v>
      </c>
      <c r="BET4" s="630"/>
      <c r="BEU4" s="493">
        <f>'Gold Creek (FFS)'!K9</f>
        <v>0</v>
      </c>
      <c r="BEV4" s="493">
        <f>'Gold Creek (FFS)'!L9</f>
        <v>0</v>
      </c>
      <c r="BEW4" s="493">
        <f>'Gold Creek (FFS)'!M9</f>
        <v>0</v>
      </c>
      <c r="BEX4" s="493">
        <f>'Gold Creek (FFS)'!N9</f>
        <v>0</v>
      </c>
      <c r="BEY4" s="493">
        <f>'Gold Creek (FFS)'!O9</f>
        <v>0</v>
      </c>
      <c r="BEZ4" s="493">
        <f>'Gold Creek (FFS)'!P9</f>
        <v>0</v>
      </c>
      <c r="BFA4" s="493">
        <f>'Gold Creek (FFS)'!Q9</f>
        <v>0</v>
      </c>
      <c r="BFB4" s="493">
        <f>'Gold Creek (FFS)'!R9</f>
        <v>0</v>
      </c>
      <c r="BFC4" s="493">
        <f>'Gold Creek (FFS)'!S9</f>
        <v>0</v>
      </c>
      <c r="BFD4" s="493">
        <f>'Gold Creek (FFS)'!T9</f>
        <v>0</v>
      </c>
      <c r="BFF4" s="493">
        <f>'Gold Creek (FFS)'!K10</f>
        <v>0</v>
      </c>
      <c r="BFG4" s="493">
        <f>'Gold Creek (FFS)'!L10</f>
        <v>0</v>
      </c>
      <c r="BFH4" s="493">
        <f>'Gold Creek (FFS)'!M10</f>
        <v>0</v>
      </c>
      <c r="BFI4" s="493">
        <f>'Gold Creek (FFS)'!N10</f>
        <v>0</v>
      </c>
      <c r="BFJ4" s="493">
        <f>'Gold Creek (FFS)'!O10</f>
        <v>0</v>
      </c>
      <c r="BFK4" s="493">
        <f>'Gold Creek (FFS)'!P10</f>
        <v>0</v>
      </c>
      <c r="BFL4" s="493">
        <f>'Gold Creek (FFS)'!Q10</f>
        <v>0</v>
      </c>
      <c r="BFM4" s="493">
        <f>'Gold Creek (FFS)'!R10</f>
        <v>0</v>
      </c>
      <c r="BFN4" s="493">
        <f>'Gold Creek (FFS)'!S10</f>
        <v>0</v>
      </c>
      <c r="BFO4" s="493">
        <f>'Gold Creek (FFS)'!T10</f>
        <v>0</v>
      </c>
      <c r="BFQ4" s="493">
        <f>'Gold Creek (FFS)'!K11</f>
        <v>0</v>
      </c>
      <c r="BFR4" s="493">
        <f>'Gold Creek (FFS)'!L11</f>
        <v>0</v>
      </c>
      <c r="BFS4" s="493">
        <f>'Gold Creek (FFS)'!M11</f>
        <v>0</v>
      </c>
      <c r="BFT4" s="493">
        <f>'Gold Creek (FFS)'!N11</f>
        <v>0</v>
      </c>
      <c r="BFU4" s="493">
        <f>'Gold Creek (FFS)'!O11</f>
        <v>0</v>
      </c>
      <c r="BFV4" s="493">
        <f>'Gold Creek (FFS)'!P11</f>
        <v>0</v>
      </c>
      <c r="BFW4" s="493">
        <f>'Gold Creek (FFS)'!Q11</f>
        <v>0</v>
      </c>
      <c r="BFX4" s="493">
        <f>'Gold Creek (FFS)'!R11</f>
        <v>0</v>
      </c>
      <c r="BFY4" s="493">
        <f>'Gold Creek (FFS)'!S11</f>
        <v>0</v>
      </c>
      <c r="BFZ4" s="493">
        <f>'Gold Creek (FFS)'!T11</f>
        <v>0</v>
      </c>
      <c r="BGB4" s="493">
        <f>'Gold Creek (FFS)'!K12</f>
        <v>0</v>
      </c>
      <c r="BGC4" s="493">
        <f>'Gold Creek (FFS)'!L12</f>
        <v>0</v>
      </c>
      <c r="BGD4" s="493">
        <f>'Gold Creek (FFS)'!M12</f>
        <v>0</v>
      </c>
      <c r="BGE4" s="493">
        <f>'Gold Creek (FFS)'!N12</f>
        <v>0</v>
      </c>
      <c r="BGF4" s="493">
        <f>'Gold Creek (FFS)'!O12</f>
        <v>0</v>
      </c>
      <c r="BGG4" s="493">
        <f>'Gold Creek (FFS)'!P12</f>
        <v>0</v>
      </c>
      <c r="BGH4" s="493">
        <f>'Gold Creek (FFS)'!Q12</f>
        <v>0</v>
      </c>
      <c r="BGI4" s="493">
        <f>'Gold Creek (FFS)'!R12</f>
        <v>0</v>
      </c>
      <c r="BGJ4" s="493">
        <f>'Gold Creek (FFS)'!S12</f>
        <v>0</v>
      </c>
      <c r="BGK4" s="493">
        <f>'Gold Creek (FFS)'!T12</f>
        <v>0</v>
      </c>
      <c r="BGM4" s="493">
        <f>'Gold Creek (FFS)'!K13</f>
        <v>0</v>
      </c>
      <c r="BGN4" s="493">
        <f>'Gold Creek (FFS)'!L13</f>
        <v>0</v>
      </c>
      <c r="BGO4" s="493">
        <f>'Gold Creek (FFS)'!M13</f>
        <v>0</v>
      </c>
      <c r="BGP4" s="493">
        <f>'Gold Creek (FFS)'!N13</f>
        <v>0</v>
      </c>
      <c r="BGQ4" s="493">
        <f>'Gold Creek (FFS)'!O13</f>
        <v>0</v>
      </c>
      <c r="BGR4" s="493">
        <f>'Gold Creek (FFS)'!P13</f>
        <v>0</v>
      </c>
      <c r="BGS4" s="493">
        <f>'Gold Creek (FFS)'!Q13</f>
        <v>0</v>
      </c>
      <c r="BGT4" s="493">
        <f>'Gold Creek (FFS)'!R13</f>
        <v>0</v>
      </c>
      <c r="BGU4" s="493">
        <f>'Gold Creek (FFS)'!S13</f>
        <v>0</v>
      </c>
      <c r="BGV4" s="493">
        <f>'Gold Creek (FFS)'!T13</f>
        <v>0</v>
      </c>
      <c r="BGX4" s="493">
        <f>'Gold Creek (FFS)'!K14</f>
        <v>0</v>
      </c>
      <c r="BGY4" s="493">
        <f>'Gold Creek (FFS)'!L14</f>
        <v>0</v>
      </c>
      <c r="BGZ4" s="493">
        <f>'Gold Creek (FFS)'!M14</f>
        <v>0</v>
      </c>
      <c r="BHA4" s="493">
        <f>'Gold Creek (FFS)'!N14</f>
        <v>0</v>
      </c>
      <c r="BHB4" s="493">
        <f>'Gold Creek (FFS)'!O14</f>
        <v>0</v>
      </c>
      <c r="BHC4" s="493">
        <f>'Gold Creek (FFS)'!P14</f>
        <v>0</v>
      </c>
      <c r="BHD4" s="493">
        <f>'Gold Creek (FFS)'!Q14</f>
        <v>0</v>
      </c>
      <c r="BHE4" s="493">
        <f>'Gold Creek (FFS)'!R14</f>
        <v>0</v>
      </c>
      <c r="BHF4" s="493">
        <f>'Gold Creek (FFS)'!S14</f>
        <v>0</v>
      </c>
      <c r="BHG4" s="493">
        <f>'Gold Creek (FFS)'!T14</f>
        <v>0</v>
      </c>
      <c r="BHI4" s="493">
        <f>'Gold Creek (FFS)'!K15</f>
        <v>0</v>
      </c>
      <c r="BHJ4" s="493">
        <f>'Gold Creek (FFS)'!L15</f>
        <v>0</v>
      </c>
      <c r="BHK4" s="493">
        <f>'Gold Creek (FFS)'!M15</f>
        <v>0</v>
      </c>
      <c r="BHL4" s="493">
        <f>'Gold Creek (FFS)'!N15</f>
        <v>0</v>
      </c>
      <c r="BHM4" s="493">
        <f>'Gold Creek (FFS)'!O15</f>
        <v>0</v>
      </c>
      <c r="BHN4" s="493">
        <f>'Gold Creek (FFS)'!P15</f>
        <v>0</v>
      </c>
      <c r="BHO4" s="493">
        <f>'Gold Creek (FFS)'!Q15</f>
        <v>0</v>
      </c>
      <c r="BHP4" s="493">
        <f>'Gold Creek (FFS)'!R15</f>
        <v>0</v>
      </c>
      <c r="BHQ4" s="493">
        <f>'Gold Creek (FFS)'!S15</f>
        <v>0</v>
      </c>
      <c r="BHR4" s="493">
        <f>'Gold Creek (FFS)'!T15</f>
        <v>0</v>
      </c>
      <c r="BHT4" s="493">
        <f>'Gold Creek (FFS)'!K16</f>
        <v>0</v>
      </c>
      <c r="BHU4" s="493">
        <f>'Gold Creek (FFS)'!L16</f>
        <v>0</v>
      </c>
      <c r="BHV4" s="493">
        <f>'Gold Creek (FFS)'!M16</f>
        <v>0</v>
      </c>
      <c r="BHW4" s="493">
        <f>'Gold Creek (FFS)'!N16</f>
        <v>0</v>
      </c>
      <c r="BHX4" s="493">
        <f>'Gold Creek (FFS)'!O16</f>
        <v>0</v>
      </c>
      <c r="BHY4" s="493">
        <f>'Gold Creek (FFS)'!P16</f>
        <v>0</v>
      </c>
      <c r="BHZ4" s="493">
        <f>'Gold Creek (FFS)'!Q16</f>
        <v>0</v>
      </c>
      <c r="BIA4" s="493">
        <f>'Gold Creek (FFS)'!R16</f>
        <v>0</v>
      </c>
      <c r="BIB4" s="493">
        <f>'Gold Creek (FFS)'!S16</f>
        <v>0</v>
      </c>
      <c r="BIC4" s="493">
        <f>'Gold Creek (FFS)'!T16</f>
        <v>0</v>
      </c>
      <c r="BIE4" s="493">
        <f>'Gold Creek (FFS)'!K18</f>
        <v>0</v>
      </c>
      <c r="BIF4" s="493">
        <f>'Gold Creek (FFS)'!L18</f>
        <v>0</v>
      </c>
      <c r="BIG4" s="493">
        <f>'Gold Creek (FFS)'!M18</f>
        <v>0</v>
      </c>
      <c r="BIH4" s="493">
        <f>'Gold Creek (FFS)'!N18</f>
        <v>0</v>
      </c>
      <c r="BII4" s="493">
        <f>'Gold Creek (FFS)'!O18</f>
        <v>0</v>
      </c>
      <c r="BIJ4" s="493">
        <f>'Gold Creek (FFS)'!P18</f>
        <v>0</v>
      </c>
      <c r="BIK4" s="493">
        <f>'Gold Creek (FFS)'!Q18</f>
        <v>0</v>
      </c>
      <c r="BIL4" s="493">
        <f>'Gold Creek (FFS)'!R18</f>
        <v>0</v>
      </c>
      <c r="BIM4" s="493">
        <f>'Gold Creek (FFS)'!S18</f>
        <v>0</v>
      </c>
      <c r="BIN4" s="493">
        <f>'Gold Creek (FFS)'!T18</f>
        <v>0</v>
      </c>
      <c r="BIP4" s="493">
        <f>'Gold Creek (FFS)'!K19</f>
        <v>0</v>
      </c>
      <c r="BIQ4" s="493">
        <f>'Gold Creek (FFS)'!L19</f>
        <v>0</v>
      </c>
      <c r="BIR4" s="493">
        <f>'Gold Creek (FFS)'!M19</f>
        <v>0</v>
      </c>
      <c r="BIS4" s="493">
        <f>'Gold Creek (FFS)'!N19</f>
        <v>0</v>
      </c>
      <c r="BIT4" s="493">
        <f>'Gold Creek (FFS)'!O19</f>
        <v>0</v>
      </c>
      <c r="BIU4" s="493">
        <f>'Gold Creek (FFS)'!P19</f>
        <v>0</v>
      </c>
      <c r="BIV4" s="493">
        <f>'Gold Creek (FFS)'!Q19</f>
        <v>0</v>
      </c>
      <c r="BIW4" s="493">
        <f>'Gold Creek (FFS)'!R19</f>
        <v>0</v>
      </c>
      <c r="BIX4" s="493">
        <f>'Gold Creek (FFS)'!S19</f>
        <v>0</v>
      </c>
      <c r="BIY4" s="493">
        <f>'Gold Creek (FFS)'!T19</f>
        <v>0</v>
      </c>
      <c r="BJA4" s="493">
        <f>'Gold Creek (FFS)'!K20</f>
        <v>0</v>
      </c>
      <c r="BJB4" s="493">
        <f>'Gold Creek (FFS)'!L20</f>
        <v>0</v>
      </c>
      <c r="BJC4" s="493">
        <f>'Gold Creek (FFS)'!M20</f>
        <v>0</v>
      </c>
      <c r="BJD4" s="493">
        <f>'Gold Creek (FFS)'!N20</f>
        <v>0</v>
      </c>
      <c r="BJE4" s="493">
        <f>'Gold Creek (FFS)'!O20</f>
        <v>0</v>
      </c>
      <c r="BJF4" s="493">
        <f>'Gold Creek (FFS)'!P20</f>
        <v>0</v>
      </c>
      <c r="BJG4" s="493">
        <f>'Gold Creek (FFS)'!Q20</f>
        <v>0</v>
      </c>
      <c r="BJH4" s="493">
        <f>'Gold Creek (FFS)'!R20</f>
        <v>0</v>
      </c>
      <c r="BJI4" s="493">
        <f>'Gold Creek (FFS)'!S20</f>
        <v>0</v>
      </c>
      <c r="BJJ4" s="493">
        <f>'Gold Creek (FFS)'!T20</f>
        <v>0</v>
      </c>
      <c r="BJL4" s="493">
        <f>'Gold Creek (FFS)'!K21</f>
        <v>0</v>
      </c>
      <c r="BJM4" s="493">
        <f>'Gold Creek (FFS)'!L21</f>
        <v>0</v>
      </c>
      <c r="BJN4" s="493">
        <f>'Gold Creek (FFS)'!M21</f>
        <v>0</v>
      </c>
      <c r="BJO4" s="493">
        <f>'Gold Creek (FFS)'!N21</f>
        <v>0</v>
      </c>
      <c r="BJP4" s="493">
        <f>'Gold Creek (FFS)'!O21</f>
        <v>0</v>
      </c>
      <c r="BJQ4" s="493">
        <f>'Gold Creek (FFS)'!P21</f>
        <v>0</v>
      </c>
      <c r="BJR4" s="493">
        <f>'Gold Creek (FFS)'!Q21</f>
        <v>0</v>
      </c>
      <c r="BJS4" s="493">
        <f>'Gold Creek (FFS)'!R21</f>
        <v>0</v>
      </c>
      <c r="BJT4" s="493">
        <f>'Gold Creek (FFS)'!S21</f>
        <v>0</v>
      </c>
      <c r="BJU4" s="493">
        <f>'Gold Creek (FFS)'!T21</f>
        <v>0</v>
      </c>
      <c r="BJW4" s="493">
        <f>'Gold Creek (FFS)'!K22</f>
        <v>0</v>
      </c>
      <c r="BJX4" s="493">
        <f>'Gold Creek (FFS)'!L22</f>
        <v>0</v>
      </c>
      <c r="BJY4" s="493">
        <f>'Gold Creek (FFS)'!M22</f>
        <v>0</v>
      </c>
      <c r="BJZ4" s="493">
        <f>'Gold Creek (FFS)'!N22</f>
        <v>0</v>
      </c>
      <c r="BKA4" s="493">
        <f>'Gold Creek (FFS)'!O22</f>
        <v>0</v>
      </c>
      <c r="BKB4" s="493">
        <f>'Gold Creek (FFS)'!P22</f>
        <v>0</v>
      </c>
      <c r="BKC4" s="493">
        <f>'Gold Creek (FFS)'!Q22</f>
        <v>0</v>
      </c>
      <c r="BKD4" s="493">
        <f>'Gold Creek (FFS)'!R22</f>
        <v>0</v>
      </c>
      <c r="BKE4" s="493">
        <f>'Gold Creek (FFS)'!S22</f>
        <v>0</v>
      </c>
      <c r="BKF4" s="493">
        <f>'Gold Creek (FFS)'!T22</f>
        <v>0</v>
      </c>
      <c r="BKH4" s="493">
        <f>'Gold Creek (FFS)'!K23</f>
        <v>0</v>
      </c>
      <c r="BKI4" s="493">
        <f>'Gold Creek (FFS)'!L23</f>
        <v>0</v>
      </c>
      <c r="BKJ4" s="493">
        <f>'Gold Creek (FFS)'!M23</f>
        <v>0</v>
      </c>
      <c r="BKK4" s="493">
        <f>'Gold Creek (FFS)'!N23</f>
        <v>0</v>
      </c>
      <c r="BKL4" s="493">
        <f>'Gold Creek (FFS)'!O23</f>
        <v>0</v>
      </c>
      <c r="BKM4" s="493">
        <f>'Gold Creek (FFS)'!P23</f>
        <v>0</v>
      </c>
      <c r="BKN4" s="493">
        <f>'Gold Creek (FFS)'!Q23</f>
        <v>0</v>
      </c>
      <c r="BKO4" s="493">
        <f>'Gold Creek (FFS)'!R23</f>
        <v>0</v>
      </c>
      <c r="BKP4" s="493">
        <f>'Gold Creek (FFS)'!S23</f>
        <v>0</v>
      </c>
      <c r="BKQ4" s="493">
        <f>'Gold Creek (FFS)'!T23</f>
        <v>0</v>
      </c>
      <c r="BKS4" s="493">
        <f>'Gold Creek (FFS)'!K24</f>
        <v>0</v>
      </c>
      <c r="BKT4" s="493">
        <f>'Gold Creek (FFS)'!L24</f>
        <v>0</v>
      </c>
      <c r="BKU4" s="493">
        <f>'Gold Creek (FFS)'!M24</f>
        <v>0</v>
      </c>
      <c r="BKV4" s="493">
        <f>'Gold Creek (FFS)'!N24</f>
        <v>0</v>
      </c>
      <c r="BKW4" s="493">
        <f>'Gold Creek (FFS)'!O24</f>
        <v>0</v>
      </c>
      <c r="BKX4" s="493">
        <f>'Gold Creek (FFS)'!P24</f>
        <v>0</v>
      </c>
      <c r="BKY4" s="493">
        <f>'Gold Creek (FFS)'!Q24</f>
        <v>0</v>
      </c>
      <c r="BKZ4" s="493">
        <f>'Gold Creek (FFS)'!R24</f>
        <v>0</v>
      </c>
      <c r="BLA4" s="493">
        <f>'Gold Creek (FFS)'!S24</f>
        <v>0</v>
      </c>
      <c r="BLB4" s="493">
        <f>'Gold Creek (FFS)'!T24</f>
        <v>0</v>
      </c>
      <c r="BLD4" s="493">
        <f>'Gold Creek (FFS)'!K26</f>
        <v>0</v>
      </c>
      <c r="BLE4" s="493">
        <f>'Gold Creek (FFS)'!L26</f>
        <v>0</v>
      </c>
      <c r="BLF4" s="493">
        <f>'Gold Creek (FFS)'!M26</f>
        <v>0</v>
      </c>
      <c r="BLG4" s="493">
        <f>'Gold Creek (FFS)'!N26</f>
        <v>0</v>
      </c>
      <c r="BLH4" s="493">
        <f>'Gold Creek (FFS)'!O26</f>
        <v>0</v>
      </c>
      <c r="BLI4" s="493">
        <f>'Gold Creek (FFS)'!P26</f>
        <v>0</v>
      </c>
      <c r="BLJ4" s="493">
        <f>'Gold Creek (FFS)'!Q26</f>
        <v>0</v>
      </c>
      <c r="BLK4" s="493">
        <f>'Gold Creek (FFS)'!R26</f>
        <v>0</v>
      </c>
      <c r="BLL4" s="493">
        <f>'Gold Creek (FFS)'!S26</f>
        <v>0</v>
      </c>
      <c r="BLM4" s="493">
        <f>'Gold Creek (FFS)'!T26</f>
        <v>0</v>
      </c>
      <c r="BLO4" s="493">
        <f>'Gold Creek (FFS)'!K27</f>
        <v>0</v>
      </c>
      <c r="BLP4" s="493">
        <f>'Gold Creek (FFS)'!L27</f>
        <v>0</v>
      </c>
      <c r="BLQ4" s="493">
        <f>'Gold Creek (FFS)'!M27</f>
        <v>0</v>
      </c>
      <c r="BLR4" s="493">
        <f>'Gold Creek (FFS)'!N27</f>
        <v>0</v>
      </c>
      <c r="BLS4" s="493">
        <f>'Gold Creek (FFS)'!O27</f>
        <v>0</v>
      </c>
      <c r="BLT4" s="493">
        <f>'Gold Creek (FFS)'!P27</f>
        <v>0</v>
      </c>
      <c r="BLU4" s="493">
        <f>'Gold Creek (FFS)'!Q27</f>
        <v>0</v>
      </c>
      <c r="BLV4" s="493">
        <f>'Gold Creek (FFS)'!R27</f>
        <v>0</v>
      </c>
      <c r="BLW4" s="493">
        <f>'Gold Creek (FFS)'!S27</f>
        <v>0</v>
      </c>
      <c r="BLX4" s="493">
        <f>'Gold Creek (FFS)'!T27</f>
        <v>0</v>
      </c>
      <c r="BLZ4" s="493">
        <f>'Gold Creek (FFS)'!K28</f>
        <v>0</v>
      </c>
      <c r="BMA4" s="493">
        <f>'Gold Creek (FFS)'!L28</f>
        <v>0</v>
      </c>
      <c r="BMB4" s="493">
        <f>'Gold Creek (FFS)'!M28</f>
        <v>0</v>
      </c>
      <c r="BMC4" s="493">
        <f>'Gold Creek (FFS)'!N28</f>
        <v>0</v>
      </c>
      <c r="BMD4" s="493">
        <f>'Gold Creek (FFS)'!O28</f>
        <v>0</v>
      </c>
      <c r="BME4" s="493">
        <f>'Gold Creek (FFS)'!P28</f>
        <v>0</v>
      </c>
      <c r="BMF4" s="493">
        <f>'Gold Creek (FFS)'!Q28</f>
        <v>0</v>
      </c>
      <c r="BMG4" s="493">
        <f>'Gold Creek (FFS)'!R28</f>
        <v>0</v>
      </c>
      <c r="BMH4" s="493">
        <f>'Gold Creek (FFS)'!S28</f>
        <v>0</v>
      </c>
      <c r="BMI4" s="493">
        <f>'Gold Creek (FFS)'!T28</f>
        <v>0</v>
      </c>
      <c r="BMK4" s="493">
        <f>'Gold Creek (FFS)'!K29</f>
        <v>0</v>
      </c>
      <c r="BML4" s="493">
        <f>'Gold Creek (FFS)'!L29</f>
        <v>0</v>
      </c>
      <c r="BMM4" s="493">
        <f>'Gold Creek (FFS)'!M29</f>
        <v>0</v>
      </c>
      <c r="BMN4" s="493">
        <f>'Gold Creek (FFS)'!N29</f>
        <v>0</v>
      </c>
      <c r="BMO4" s="493">
        <f>'Gold Creek (FFS)'!O29</f>
        <v>0</v>
      </c>
      <c r="BMP4" s="493">
        <f>'Gold Creek (FFS)'!P29</f>
        <v>0</v>
      </c>
      <c r="BMQ4" s="493">
        <f>'Gold Creek (FFS)'!Q29</f>
        <v>0</v>
      </c>
      <c r="BMR4" s="493">
        <f>'Gold Creek (FFS)'!R29</f>
        <v>0</v>
      </c>
      <c r="BMS4" s="493">
        <f>'Gold Creek (FFS)'!S29</f>
        <v>0</v>
      </c>
      <c r="BMT4" s="493">
        <f>'Gold Creek (FFS)'!T29</f>
        <v>0</v>
      </c>
      <c r="BMV4" s="493">
        <f>'Gold Creek (FFS)'!K30</f>
        <v>0</v>
      </c>
      <c r="BMW4" s="493">
        <f>'Gold Creek (FFS)'!L30</f>
        <v>0</v>
      </c>
      <c r="BMX4" s="493">
        <f>'Gold Creek (FFS)'!M30</f>
        <v>0</v>
      </c>
      <c r="BMY4" s="493">
        <f>'Gold Creek (FFS)'!N30</f>
        <v>0</v>
      </c>
      <c r="BMZ4" s="493">
        <f>'Gold Creek (FFS)'!O30</f>
        <v>0</v>
      </c>
      <c r="BNA4" s="493">
        <f>'Gold Creek (FFS)'!P30</f>
        <v>0</v>
      </c>
      <c r="BNB4" s="493">
        <f>'Gold Creek (FFS)'!Q30</f>
        <v>0</v>
      </c>
      <c r="BNC4" s="493">
        <f>'Gold Creek (FFS)'!R30</f>
        <v>0</v>
      </c>
      <c r="BND4" s="493">
        <f>'Gold Creek (FFS)'!S30</f>
        <v>0</v>
      </c>
      <c r="BNE4" s="493">
        <f>'Gold Creek (FFS)'!T30</f>
        <v>0</v>
      </c>
      <c r="BNF4" s="493">
        <f>'Gold Creek (NOI)'!L8</f>
        <v>0</v>
      </c>
      <c r="BNG4" s="629"/>
      <c r="BNH4" s="493">
        <f>'High Liner (FFS)'!K9</f>
        <v>0</v>
      </c>
      <c r="BNI4" s="493">
        <f>'High Liner (FFS)'!L9</f>
        <v>0</v>
      </c>
      <c r="BNJ4" s="493">
        <f>'High Liner (FFS)'!M9</f>
        <v>0</v>
      </c>
      <c r="BNK4" s="493">
        <f>'High Liner (FFS)'!N9</f>
        <v>0</v>
      </c>
      <c r="BNL4" s="493">
        <f>'High Liner (FFS)'!O9</f>
        <v>0</v>
      </c>
      <c r="BNM4" s="493">
        <f>'High Liner (FFS)'!P9</f>
        <v>0</v>
      </c>
      <c r="BNN4" s="493">
        <f>'High Liner (FFS)'!Q9</f>
        <v>0</v>
      </c>
      <c r="BNO4" s="493">
        <f>'High Liner (FFS)'!R9</f>
        <v>0</v>
      </c>
      <c r="BNP4" s="493">
        <f>'High Liner (FFS)'!S9</f>
        <v>0</v>
      </c>
      <c r="BNQ4" s="493">
        <f>'High Liner (FFS)'!T9</f>
        <v>0</v>
      </c>
      <c r="BNS4" s="493">
        <f>'High Liner (FFS)'!K10</f>
        <v>0</v>
      </c>
      <c r="BNT4" s="493">
        <f>'High Liner (FFS)'!L10</f>
        <v>0</v>
      </c>
      <c r="BNU4" s="493">
        <f>'High Liner (FFS)'!M10</f>
        <v>0</v>
      </c>
      <c r="BNV4" s="493">
        <f>'High Liner (FFS)'!N10</f>
        <v>0</v>
      </c>
      <c r="BNW4" s="493">
        <f>'High Liner (FFS)'!O10</f>
        <v>0</v>
      </c>
      <c r="BNX4" s="493">
        <f>'High Liner (FFS)'!P10</f>
        <v>0</v>
      </c>
      <c r="BNY4" s="493">
        <f>'High Liner (FFS)'!Q10</f>
        <v>0</v>
      </c>
      <c r="BNZ4" s="493">
        <f>'High Liner (FFS)'!R10</f>
        <v>0</v>
      </c>
      <c r="BOA4" s="493">
        <f>'High Liner (FFS)'!S10</f>
        <v>0</v>
      </c>
      <c r="BOB4" s="493">
        <f>'High Liner (FFS)'!T10</f>
        <v>0</v>
      </c>
      <c r="BOD4" s="493">
        <f>'High Liner (FFS)'!K11</f>
        <v>0</v>
      </c>
      <c r="BOE4" s="493">
        <f>'High Liner (FFS)'!L11</f>
        <v>0</v>
      </c>
      <c r="BOF4" s="493">
        <f>'High Liner (FFS)'!M11</f>
        <v>0</v>
      </c>
      <c r="BOG4" s="493">
        <f>'High Liner (FFS)'!N11</f>
        <v>0</v>
      </c>
      <c r="BOH4" s="493">
        <f>'High Liner (FFS)'!O11</f>
        <v>0</v>
      </c>
      <c r="BOI4" s="493">
        <f>'High Liner (FFS)'!P11</f>
        <v>0</v>
      </c>
      <c r="BOJ4" s="493">
        <f>'High Liner (FFS)'!Q11</f>
        <v>0</v>
      </c>
      <c r="BOK4" s="493">
        <f>'High Liner (FFS)'!R11</f>
        <v>0</v>
      </c>
      <c r="BOL4" s="493">
        <f>'High Liner (FFS)'!S11</f>
        <v>0</v>
      </c>
      <c r="BOM4" s="493">
        <f>'High Liner (FFS)'!T11</f>
        <v>0</v>
      </c>
      <c r="BOO4" s="493">
        <f>'High Liner (FFS)'!K12</f>
        <v>0</v>
      </c>
      <c r="BOP4" s="493">
        <f>'High Liner (FFS)'!L12</f>
        <v>0</v>
      </c>
      <c r="BOQ4" s="493">
        <f>'High Liner (FFS)'!M12</f>
        <v>0</v>
      </c>
      <c r="BOR4" s="493">
        <f>'High Liner (FFS)'!N12</f>
        <v>0</v>
      </c>
      <c r="BOS4" s="493">
        <f>'High Liner (FFS)'!O12</f>
        <v>0</v>
      </c>
      <c r="BOT4" s="493">
        <f>'High Liner (FFS)'!P12</f>
        <v>0</v>
      </c>
      <c r="BOU4" s="493">
        <f>'High Liner (FFS)'!Q12</f>
        <v>0</v>
      </c>
      <c r="BOV4" s="493">
        <f>'High Liner (FFS)'!R12</f>
        <v>0</v>
      </c>
      <c r="BOW4" s="493">
        <f>'High Liner (FFS)'!S12</f>
        <v>0</v>
      </c>
      <c r="BOX4" s="493">
        <f>'High Liner (FFS)'!T12</f>
        <v>0</v>
      </c>
      <c r="BOZ4" s="493">
        <f>'High Liner (FFS)'!K13</f>
        <v>0</v>
      </c>
      <c r="BPA4" s="493">
        <f>'High Liner (FFS)'!L13</f>
        <v>0</v>
      </c>
      <c r="BPB4" s="493">
        <f>'High Liner (FFS)'!M13</f>
        <v>0</v>
      </c>
      <c r="BPC4" s="493">
        <f>'High Liner (FFS)'!N13</f>
        <v>0</v>
      </c>
      <c r="BPD4" s="493">
        <f>'High Liner (FFS)'!O13</f>
        <v>0</v>
      </c>
      <c r="BPE4" s="493">
        <f>'High Liner (FFS)'!P13</f>
        <v>0</v>
      </c>
      <c r="BPF4" s="493">
        <f>'High Liner (FFS)'!Q13</f>
        <v>0</v>
      </c>
      <c r="BPG4" s="493">
        <f>'High Liner (FFS)'!R13</f>
        <v>0</v>
      </c>
      <c r="BPH4" s="493">
        <f>'High Liner (FFS)'!S13</f>
        <v>0</v>
      </c>
      <c r="BPI4" s="493">
        <f>'High Liner (FFS)'!T13</f>
        <v>0</v>
      </c>
      <c r="BPK4" s="493">
        <f>'High Liner (FFS)'!K14</f>
        <v>0</v>
      </c>
      <c r="BPL4" s="493">
        <f>'High Liner (FFS)'!L14</f>
        <v>0</v>
      </c>
      <c r="BPM4" s="493">
        <f>'High Liner (FFS)'!M14</f>
        <v>0</v>
      </c>
      <c r="BPN4" s="493">
        <f>'High Liner (FFS)'!N14</f>
        <v>0</v>
      </c>
      <c r="BPO4" s="493">
        <f>'High Liner (FFS)'!O14</f>
        <v>0</v>
      </c>
      <c r="BPP4" s="493">
        <f>'High Liner (FFS)'!P14</f>
        <v>0</v>
      </c>
      <c r="BPQ4" s="493">
        <f>'High Liner (FFS)'!Q14</f>
        <v>0</v>
      </c>
      <c r="BPR4" s="493">
        <f>'High Liner (FFS)'!R14</f>
        <v>0</v>
      </c>
      <c r="BPS4" s="493">
        <f>'High Liner (FFS)'!S14</f>
        <v>0</v>
      </c>
      <c r="BPT4" s="493">
        <f>'High Liner (FFS)'!T14</f>
        <v>0</v>
      </c>
      <c r="BPV4" s="493">
        <f>'High Liner (FFS)'!K15</f>
        <v>0</v>
      </c>
      <c r="BPW4" s="493">
        <f>'High Liner (FFS)'!L15</f>
        <v>0</v>
      </c>
      <c r="BPX4" s="493">
        <f>'High Liner (FFS)'!M15</f>
        <v>0</v>
      </c>
      <c r="BPY4" s="493">
        <f>'High Liner (FFS)'!N15</f>
        <v>0</v>
      </c>
      <c r="BPZ4" s="493">
        <f>'High Liner (FFS)'!O15</f>
        <v>0</v>
      </c>
      <c r="BQA4" s="493">
        <f>'High Liner (FFS)'!P15</f>
        <v>0</v>
      </c>
      <c r="BQB4" s="493">
        <f>'High Liner (FFS)'!Q15</f>
        <v>0</v>
      </c>
      <c r="BQC4" s="493">
        <f>'High Liner (FFS)'!R15</f>
        <v>0</v>
      </c>
      <c r="BQD4" s="493">
        <f>'High Liner (FFS)'!S15</f>
        <v>0</v>
      </c>
      <c r="BQE4" s="493">
        <f>'High Liner (FFS)'!T15</f>
        <v>0</v>
      </c>
      <c r="BQG4" s="493">
        <f>'High Liner (FFS)'!K16</f>
        <v>0</v>
      </c>
      <c r="BQH4" s="493">
        <f>'High Liner (FFS)'!L16</f>
        <v>0</v>
      </c>
      <c r="BQI4" s="493">
        <f>'High Liner (FFS)'!M16</f>
        <v>0</v>
      </c>
      <c r="BQJ4" s="493">
        <f>'High Liner (FFS)'!N16</f>
        <v>0</v>
      </c>
      <c r="BQK4" s="493">
        <f>'High Liner (FFS)'!O16</f>
        <v>0</v>
      </c>
      <c r="BQL4" s="493">
        <f>'High Liner (FFS)'!P16</f>
        <v>0</v>
      </c>
      <c r="BQM4" s="493">
        <f>'High Liner (FFS)'!Q16</f>
        <v>0</v>
      </c>
      <c r="BQN4" s="493">
        <f>'High Liner (FFS)'!R16</f>
        <v>0</v>
      </c>
      <c r="BQO4" s="493">
        <f>'High Liner (FFS)'!S16</f>
        <v>0</v>
      </c>
      <c r="BQP4" s="493">
        <f>'High Liner (FFS)'!T16</f>
        <v>0</v>
      </c>
      <c r="BQR4" s="493">
        <f>'High Liner (FFS)'!K17</f>
        <v>0</v>
      </c>
      <c r="BQS4" s="493">
        <f>'High Liner (FFS)'!L17</f>
        <v>0</v>
      </c>
      <c r="BQT4" s="493">
        <f>'High Liner (FFS)'!M17</f>
        <v>0</v>
      </c>
      <c r="BQU4" s="493">
        <f>'High Liner (FFS)'!N17</f>
        <v>0</v>
      </c>
      <c r="BQV4" s="493">
        <f>'High Liner (FFS)'!O17</f>
        <v>0</v>
      </c>
      <c r="BQW4" s="493">
        <f>'High Liner (FFS)'!P17</f>
        <v>0</v>
      </c>
      <c r="BQX4" s="493">
        <f>'High Liner (FFS)'!Q17</f>
        <v>0</v>
      </c>
      <c r="BQY4" s="493">
        <f>'High Liner (FFS)'!R17</f>
        <v>0</v>
      </c>
      <c r="BQZ4" s="493">
        <f>'High Liner (FFS)'!S17</f>
        <v>0</v>
      </c>
      <c r="BRA4" s="493">
        <f>'High Liner (FFS)'!T17</f>
        <v>0</v>
      </c>
      <c r="BRC4" s="493">
        <f>'High Liner (FFS)'!K18</f>
        <v>0</v>
      </c>
      <c r="BRD4" s="493">
        <f>'High Liner (FFS)'!L18</f>
        <v>0</v>
      </c>
      <c r="BRE4" s="493">
        <f>'High Liner (FFS)'!M18</f>
        <v>0</v>
      </c>
      <c r="BRF4" s="493">
        <f>'High Liner (FFS)'!N18</f>
        <v>0</v>
      </c>
      <c r="BRG4" s="493">
        <f>'High Liner (FFS)'!O18</f>
        <v>0</v>
      </c>
      <c r="BRH4" s="493">
        <f>'High Liner (FFS)'!P18</f>
        <v>0</v>
      </c>
      <c r="BRI4" s="493">
        <f>'High Liner (FFS)'!Q18</f>
        <v>0</v>
      </c>
      <c r="BRJ4" s="493">
        <f>'High Liner (FFS)'!R18</f>
        <v>0</v>
      </c>
      <c r="BRK4" s="493">
        <f>'High Liner (FFS)'!S18</f>
        <v>0</v>
      </c>
      <c r="BRL4" s="493">
        <f>'High Liner (FFS)'!T18</f>
        <v>0</v>
      </c>
      <c r="BRM4" s="493">
        <f>'High Liner (NOI)'!L8</f>
        <v>0</v>
      </c>
      <c r="BRN4" s="629"/>
      <c r="BRO4" s="493">
        <f>'Hormel-Jennie-O (FFS)'!K9</f>
        <v>0</v>
      </c>
      <c r="BRP4" s="493">
        <f>'Hormel-Jennie-O (FFS)'!L9</f>
        <v>0</v>
      </c>
      <c r="BRQ4" s="493">
        <f>'Hormel-Jennie-O (FFS)'!M9</f>
        <v>0</v>
      </c>
      <c r="BRR4" s="493">
        <f>'Hormel-Jennie-O (FFS)'!N9</f>
        <v>0</v>
      </c>
      <c r="BRS4" s="493">
        <f>'Hormel-Jennie-O (FFS)'!O9</f>
        <v>0</v>
      </c>
      <c r="BRT4" s="493">
        <f>'Hormel-Jennie-O (FFS)'!P9</f>
        <v>0</v>
      </c>
      <c r="BRU4" s="493">
        <f>'Hormel-Jennie-O (FFS)'!Q9</f>
        <v>0</v>
      </c>
      <c r="BRV4" s="493">
        <f>'Hormel-Jennie-O (FFS)'!R9</f>
        <v>0</v>
      </c>
      <c r="BRW4" s="493">
        <f>'Hormel-Jennie-O (FFS)'!S9</f>
        <v>0</v>
      </c>
      <c r="BRX4" s="493">
        <f>'Hormel-Jennie-O (FFS)'!T9</f>
        <v>0</v>
      </c>
      <c r="BRZ4" s="493">
        <f>'Hormel-Jennie-O (FFS)'!K10</f>
        <v>0</v>
      </c>
      <c r="BSA4" s="493">
        <f>'Hormel-Jennie-O (FFS)'!L10</f>
        <v>0</v>
      </c>
      <c r="BSB4" s="493">
        <f>'Hormel-Jennie-O (FFS)'!M10</f>
        <v>0</v>
      </c>
      <c r="BSC4" s="493">
        <f>'Hormel-Jennie-O (FFS)'!N10</f>
        <v>0</v>
      </c>
      <c r="BSD4" s="493">
        <f>'Hormel-Jennie-O (FFS)'!O10</f>
        <v>0</v>
      </c>
      <c r="BSE4" s="493">
        <f>'Hormel-Jennie-O (FFS)'!P10</f>
        <v>0</v>
      </c>
      <c r="BSF4" s="493">
        <f>'Hormel-Jennie-O (FFS)'!Q10</f>
        <v>0</v>
      </c>
      <c r="BSG4" s="493">
        <f>'Hormel-Jennie-O (FFS)'!R10</f>
        <v>0</v>
      </c>
      <c r="BSH4" s="493">
        <f>'Hormel-Jennie-O (FFS)'!S10</f>
        <v>0</v>
      </c>
      <c r="BSI4" s="493">
        <f>'Hormel-Jennie-O (FFS)'!T10</f>
        <v>0</v>
      </c>
      <c r="BSK4" s="493">
        <f>'Hormel-Jennie-O (FFS)'!K11</f>
        <v>0</v>
      </c>
      <c r="BSL4" s="493">
        <f>'Hormel-Jennie-O (FFS)'!L11</f>
        <v>0</v>
      </c>
      <c r="BSM4" s="493">
        <f>'Hormel-Jennie-O (FFS)'!M11</f>
        <v>0</v>
      </c>
      <c r="BSN4" s="493">
        <f>'Hormel-Jennie-O (FFS)'!N11</f>
        <v>0</v>
      </c>
      <c r="BSO4" s="493">
        <f>'Hormel-Jennie-O (FFS)'!O11</f>
        <v>0</v>
      </c>
      <c r="BSP4" s="493">
        <f>'Hormel-Jennie-O (FFS)'!P11</f>
        <v>0</v>
      </c>
      <c r="BSQ4" s="493">
        <f>'Hormel-Jennie-O (FFS)'!Q11</f>
        <v>0</v>
      </c>
      <c r="BSR4" s="493">
        <f>'Hormel-Jennie-O (FFS)'!R11</f>
        <v>0</v>
      </c>
      <c r="BSS4" s="493">
        <f>'Hormel-Jennie-O (FFS)'!S11</f>
        <v>0</v>
      </c>
      <c r="BST4" s="493">
        <f>'Hormel-Jennie-O (FFS)'!T11</f>
        <v>0</v>
      </c>
      <c r="BSV4" s="493">
        <f>'Hormel-Jennie-O (FFS)'!K12</f>
        <v>0</v>
      </c>
      <c r="BSW4" s="493">
        <f>'Hormel-Jennie-O (FFS)'!L12</f>
        <v>0</v>
      </c>
      <c r="BSX4" s="493">
        <f>'Hormel-Jennie-O (FFS)'!M12</f>
        <v>0</v>
      </c>
      <c r="BSY4" s="493">
        <f>'Hormel-Jennie-O (FFS)'!N12</f>
        <v>0</v>
      </c>
      <c r="BSZ4" s="493">
        <f>'Hormel-Jennie-O (FFS)'!O12</f>
        <v>0</v>
      </c>
      <c r="BTA4" s="493">
        <f>'Hormel-Jennie-O (FFS)'!P12</f>
        <v>0</v>
      </c>
      <c r="BTB4" s="493">
        <f>'Hormel-Jennie-O (FFS)'!Q12</f>
        <v>0</v>
      </c>
      <c r="BTC4" s="493">
        <f>'Hormel-Jennie-O (FFS)'!R12</f>
        <v>0</v>
      </c>
      <c r="BTD4" s="493">
        <f>'Hormel-Jennie-O (FFS)'!S12</f>
        <v>0</v>
      </c>
      <c r="BTE4" s="493">
        <f>'Hormel-Jennie-O (FFS)'!T12</f>
        <v>0</v>
      </c>
      <c r="BTG4" s="493">
        <f>'Hormel-Jennie-O (FFS)'!K13</f>
        <v>0</v>
      </c>
      <c r="BTH4" s="493">
        <f>'Hormel-Jennie-O (FFS)'!L13</f>
        <v>0</v>
      </c>
      <c r="BTI4" s="493">
        <f>'Hormel-Jennie-O (FFS)'!M13</f>
        <v>0</v>
      </c>
      <c r="BTJ4" s="493">
        <f>'Hormel-Jennie-O (FFS)'!N13</f>
        <v>0</v>
      </c>
      <c r="BTK4" s="493">
        <f>'Hormel-Jennie-O (FFS)'!O13</f>
        <v>0</v>
      </c>
      <c r="BTL4" s="493">
        <f>'Hormel-Jennie-O (FFS)'!P13</f>
        <v>0</v>
      </c>
      <c r="BTM4" s="493">
        <f>'Hormel-Jennie-O (FFS)'!Q13</f>
        <v>0</v>
      </c>
      <c r="BTN4" s="493">
        <f>'Hormel-Jennie-O (FFS)'!R13</f>
        <v>0</v>
      </c>
      <c r="BTO4" s="493">
        <f>'Hormel-Jennie-O (FFS)'!S13</f>
        <v>0</v>
      </c>
      <c r="BTP4" s="493">
        <f>'Hormel-Jennie-O (FFS)'!T13</f>
        <v>0</v>
      </c>
      <c r="BTR4" s="493">
        <f>'Hormel-Jennie-O (FFS)'!K14</f>
        <v>0</v>
      </c>
      <c r="BTS4" s="493">
        <f>'Hormel-Jennie-O (FFS)'!L14</f>
        <v>0</v>
      </c>
      <c r="BTT4" s="493">
        <f>'Hormel-Jennie-O (FFS)'!M14</f>
        <v>0</v>
      </c>
      <c r="BTU4" s="493">
        <f>'Hormel-Jennie-O (FFS)'!N14</f>
        <v>0</v>
      </c>
      <c r="BTV4" s="493">
        <f>'Hormel-Jennie-O (FFS)'!O14</f>
        <v>0</v>
      </c>
      <c r="BTW4" s="493">
        <f>'Hormel-Jennie-O (FFS)'!P14</f>
        <v>0</v>
      </c>
      <c r="BTX4" s="493">
        <f>'Hormel-Jennie-O (FFS)'!Q14</f>
        <v>0</v>
      </c>
      <c r="BTY4" s="493">
        <f>'Hormel-Jennie-O (FFS)'!R14</f>
        <v>0</v>
      </c>
      <c r="BTZ4" s="493">
        <f>'Hormel-Jennie-O (FFS)'!S14</f>
        <v>0</v>
      </c>
      <c r="BUA4" s="493">
        <f>'Hormel-Jennie-O (FFS)'!T14</f>
        <v>0</v>
      </c>
      <c r="BUC4" s="493">
        <f>'Hormel-Jennie-O (FFS)'!K15</f>
        <v>0</v>
      </c>
      <c r="BUD4" s="493">
        <f>'Hormel-Jennie-O (FFS)'!L15</f>
        <v>0</v>
      </c>
      <c r="BUE4" s="493">
        <f>'Hormel-Jennie-O (FFS)'!M15</f>
        <v>0</v>
      </c>
      <c r="BUF4" s="493">
        <f>'Hormel-Jennie-O (FFS)'!N15</f>
        <v>0</v>
      </c>
      <c r="BUG4" s="493">
        <f>'Hormel-Jennie-O (FFS)'!O15</f>
        <v>0</v>
      </c>
      <c r="BUH4" s="493">
        <f>'Hormel-Jennie-O (FFS)'!P15</f>
        <v>0</v>
      </c>
      <c r="BUI4" s="493">
        <f>'Hormel-Jennie-O (FFS)'!Q15</f>
        <v>0</v>
      </c>
      <c r="BUJ4" s="493">
        <f>'Hormel-Jennie-O (FFS)'!R15</f>
        <v>0</v>
      </c>
      <c r="BUK4" s="493">
        <f>'Hormel-Jennie-O (FFS)'!S15</f>
        <v>0</v>
      </c>
      <c r="BUL4" s="493">
        <f>'Hormel-Jennie-O (FFS)'!T15</f>
        <v>0</v>
      </c>
      <c r="BUN4" s="493">
        <f>'Hormel-Jennie-O (FFS)'!K16</f>
        <v>0</v>
      </c>
      <c r="BUO4" s="493">
        <f>'Hormel-Jennie-O (FFS)'!L16</f>
        <v>0</v>
      </c>
      <c r="BUP4" s="493">
        <f>'Hormel-Jennie-O (FFS)'!M16</f>
        <v>0</v>
      </c>
      <c r="BUQ4" s="493">
        <f>'Hormel-Jennie-O (FFS)'!N16</f>
        <v>0</v>
      </c>
      <c r="BUR4" s="493">
        <f>'Hormel-Jennie-O (FFS)'!O16</f>
        <v>0</v>
      </c>
      <c r="BUS4" s="493">
        <f>'Hormel-Jennie-O (FFS)'!P16</f>
        <v>0</v>
      </c>
      <c r="BUT4" s="493">
        <f>'Hormel-Jennie-O (FFS)'!Q16</f>
        <v>0</v>
      </c>
      <c r="BUU4" s="493">
        <f>'Hormel-Jennie-O (FFS)'!R16</f>
        <v>0</v>
      </c>
      <c r="BUV4" s="493">
        <f>'Hormel-Jennie-O (FFS)'!S16</f>
        <v>0</v>
      </c>
      <c r="BUW4" s="493">
        <f>'Hormel-Jennie-O (FFS)'!T16</f>
        <v>0</v>
      </c>
      <c r="BUY4" s="493">
        <f>'Hormel-Jennie-O (FFS)'!K18</f>
        <v>0</v>
      </c>
      <c r="BUZ4" s="493">
        <f>'Hormel-Jennie-O (FFS)'!L18</f>
        <v>0</v>
      </c>
      <c r="BVA4" s="493">
        <f>'Hormel-Jennie-O (FFS)'!M18</f>
        <v>0</v>
      </c>
      <c r="BVB4" s="493">
        <f>'Hormel-Jennie-O (FFS)'!N18</f>
        <v>0</v>
      </c>
      <c r="BVC4" s="493">
        <f>'Hormel-Jennie-O (FFS)'!O18</f>
        <v>0</v>
      </c>
      <c r="BVD4" s="493">
        <f>'Hormel-Jennie-O (FFS)'!P18</f>
        <v>0</v>
      </c>
      <c r="BVE4" s="493">
        <f>'Hormel-Jennie-O (FFS)'!Q18</f>
        <v>0</v>
      </c>
      <c r="BVF4" s="493">
        <f>'Hormel-Jennie-O (FFS)'!R18</f>
        <v>0</v>
      </c>
      <c r="BVG4" s="493">
        <f>'Hormel-Jennie-O (FFS)'!S18</f>
        <v>0</v>
      </c>
      <c r="BVH4" s="493">
        <f>'Hormel-Jennie-O (FFS)'!T18</f>
        <v>0</v>
      </c>
      <c r="BVJ4" s="493">
        <f>'Hormel-Jennie-O (FFS)'!K19</f>
        <v>0</v>
      </c>
      <c r="BVK4" s="493">
        <f>'Hormel-Jennie-O (FFS)'!L19</f>
        <v>0</v>
      </c>
      <c r="BVL4" s="493">
        <f>'Hormel-Jennie-O (FFS)'!M19</f>
        <v>0</v>
      </c>
      <c r="BVM4" s="493">
        <f>'Hormel-Jennie-O (FFS)'!N19</f>
        <v>0</v>
      </c>
      <c r="BVN4" s="493">
        <f>'Hormel-Jennie-O (FFS)'!O19</f>
        <v>0</v>
      </c>
      <c r="BVO4" s="493">
        <f>'Hormel-Jennie-O (FFS)'!P19</f>
        <v>0</v>
      </c>
      <c r="BVP4" s="493">
        <f>'Hormel-Jennie-O (FFS)'!Q19</f>
        <v>0</v>
      </c>
      <c r="BVQ4" s="493">
        <f>'Hormel-Jennie-O (FFS)'!R19</f>
        <v>0</v>
      </c>
      <c r="BVR4" s="493">
        <f>'Hormel-Jennie-O (FFS)'!S19</f>
        <v>0</v>
      </c>
      <c r="BVS4" s="493">
        <f>'Hormel-Jennie-O (FFS)'!T19</f>
        <v>0</v>
      </c>
      <c r="BVU4" s="493">
        <f>'Hormel-Jennie-O (FFS)'!K20</f>
        <v>0</v>
      </c>
      <c r="BVV4" s="493">
        <f>'Hormel-Jennie-O (FFS)'!L20</f>
        <v>0</v>
      </c>
      <c r="BVW4" s="493">
        <f>'Hormel-Jennie-O (FFS)'!M20</f>
        <v>0</v>
      </c>
      <c r="BVX4" s="493">
        <f>'Hormel-Jennie-O (FFS)'!N20</f>
        <v>0</v>
      </c>
      <c r="BVY4" s="493">
        <f>'Hormel-Jennie-O (FFS)'!O20</f>
        <v>0</v>
      </c>
      <c r="BVZ4" s="493">
        <f>'Hormel-Jennie-O (FFS)'!P20</f>
        <v>0</v>
      </c>
      <c r="BWA4" s="493">
        <f>'Hormel-Jennie-O (FFS)'!Q20</f>
        <v>0</v>
      </c>
      <c r="BWB4" s="493">
        <f>'Hormel-Jennie-O (FFS)'!R20</f>
        <v>0</v>
      </c>
      <c r="BWC4" s="493">
        <f>'Hormel-Jennie-O (FFS)'!S20</f>
        <v>0</v>
      </c>
      <c r="BWD4" s="493">
        <f>'Hormel-Jennie-O (FFS)'!T20</f>
        <v>0</v>
      </c>
      <c r="BWF4" s="493">
        <f>'Hormel-Jennie-O (FFS)'!K21</f>
        <v>0</v>
      </c>
      <c r="BWG4" s="493">
        <f>'Hormel-Jennie-O (FFS)'!L21</f>
        <v>0</v>
      </c>
      <c r="BWH4" s="493">
        <f>'Hormel-Jennie-O (FFS)'!M21</f>
        <v>0</v>
      </c>
      <c r="BWI4" s="493">
        <f>'Hormel-Jennie-O (FFS)'!N21</f>
        <v>0</v>
      </c>
      <c r="BWJ4" s="493">
        <f>'Hormel-Jennie-O (FFS)'!O21</f>
        <v>0</v>
      </c>
      <c r="BWK4" s="493">
        <f>'Hormel-Jennie-O (FFS)'!P21</f>
        <v>0</v>
      </c>
      <c r="BWL4" s="493">
        <f>'Hormel-Jennie-O (FFS)'!Q21</f>
        <v>0</v>
      </c>
      <c r="BWM4" s="493">
        <f>'Hormel-Jennie-O (FFS)'!R21</f>
        <v>0</v>
      </c>
      <c r="BWN4" s="493">
        <f>'Hormel-Jennie-O (FFS)'!S21</f>
        <v>0</v>
      </c>
      <c r="BWO4" s="493">
        <f>'Hormel-Jennie-O (FFS)'!T21</f>
        <v>0</v>
      </c>
      <c r="BWQ4" s="493">
        <f>'Hormel-Jennie-O (FFS)'!K22</f>
        <v>0</v>
      </c>
      <c r="BWR4" s="493">
        <f>'Hormel-Jennie-O (FFS)'!L22</f>
        <v>0</v>
      </c>
      <c r="BWS4" s="493">
        <f>'Hormel-Jennie-O (FFS)'!M22</f>
        <v>0</v>
      </c>
      <c r="BWT4" s="493">
        <f>'Hormel-Jennie-O (FFS)'!N22</f>
        <v>0</v>
      </c>
      <c r="BWU4" s="493">
        <f>'Hormel-Jennie-O (FFS)'!O22</f>
        <v>0</v>
      </c>
      <c r="BWV4" s="493">
        <f>'Hormel-Jennie-O (FFS)'!P22</f>
        <v>0</v>
      </c>
      <c r="BWW4" s="493">
        <f>'Hormel-Jennie-O (FFS)'!Q22</f>
        <v>0</v>
      </c>
      <c r="BWX4" s="493">
        <f>'Hormel-Jennie-O (FFS)'!R22</f>
        <v>0</v>
      </c>
      <c r="BWY4" s="493">
        <f>'Hormel-Jennie-O (FFS)'!S22</f>
        <v>0</v>
      </c>
      <c r="BWZ4" s="493">
        <f>'Hormel-Jennie-O (FFS)'!T22</f>
        <v>0</v>
      </c>
      <c r="BXB4" s="493">
        <f>'Hormel-Jennie-O (FFS)'!K23</f>
        <v>0</v>
      </c>
      <c r="BXC4" s="493">
        <f>'Hormel-Jennie-O (FFS)'!L23</f>
        <v>0</v>
      </c>
      <c r="BXD4" s="493">
        <f>'Hormel-Jennie-O (FFS)'!M23</f>
        <v>0</v>
      </c>
      <c r="BXE4" s="493">
        <f>'Hormel-Jennie-O (FFS)'!N23</f>
        <v>0</v>
      </c>
      <c r="BXF4" s="493">
        <f>'Hormel-Jennie-O (FFS)'!O23</f>
        <v>0</v>
      </c>
      <c r="BXG4" s="493">
        <f>'Hormel-Jennie-O (FFS)'!P23</f>
        <v>0</v>
      </c>
      <c r="BXH4" s="493">
        <f>'Hormel-Jennie-O (FFS)'!Q23</f>
        <v>0</v>
      </c>
      <c r="BXI4" s="493">
        <f>'Hormel-Jennie-O (FFS)'!R23</f>
        <v>0</v>
      </c>
      <c r="BXJ4" s="493">
        <f>'Hormel-Jennie-O (FFS)'!S23</f>
        <v>0</v>
      </c>
      <c r="BXK4" s="493">
        <f>'Hormel-Jennie-O (FFS)'!T23</f>
        <v>0</v>
      </c>
      <c r="BXM4" s="493">
        <f>'Hormel-Jennie-O (FFS)'!K24</f>
        <v>0</v>
      </c>
      <c r="BXN4" s="493">
        <f>'Hormel-Jennie-O (FFS)'!L24</f>
        <v>0</v>
      </c>
      <c r="BXO4" s="493">
        <f>'Hormel-Jennie-O (FFS)'!M24</f>
        <v>0</v>
      </c>
      <c r="BXP4" s="493">
        <f>'Hormel-Jennie-O (FFS)'!N24</f>
        <v>0</v>
      </c>
      <c r="BXQ4" s="493">
        <f>'Hormel-Jennie-O (FFS)'!O24</f>
        <v>0</v>
      </c>
      <c r="BXR4" s="493">
        <f>'Hormel-Jennie-O (FFS)'!P24</f>
        <v>0</v>
      </c>
      <c r="BXS4" s="493">
        <f>'Hormel-Jennie-O (FFS)'!Q24</f>
        <v>0</v>
      </c>
      <c r="BXT4" s="493">
        <f>'Hormel-Jennie-O (FFS)'!R24</f>
        <v>0</v>
      </c>
      <c r="BXU4" s="493">
        <f>'Hormel-Jennie-O (FFS)'!S24</f>
        <v>0</v>
      </c>
      <c r="BXV4" s="493">
        <f>'Hormel-Jennie-O (FFS)'!T24</f>
        <v>0</v>
      </c>
      <c r="BXX4" s="493">
        <f>'Hormel-Jennie-O (FFS)'!K26</f>
        <v>0</v>
      </c>
      <c r="BXY4" s="493">
        <f>'Hormel-Jennie-O (FFS)'!L26</f>
        <v>0</v>
      </c>
      <c r="BXZ4" s="493">
        <f>'Hormel-Jennie-O (FFS)'!M26</f>
        <v>0</v>
      </c>
      <c r="BYA4" s="493">
        <f>'Hormel-Jennie-O (FFS)'!N26</f>
        <v>0</v>
      </c>
      <c r="BYB4" s="493">
        <f>'Hormel-Jennie-O (FFS)'!O26</f>
        <v>0</v>
      </c>
      <c r="BYC4" s="493">
        <f>'Hormel-Jennie-O (FFS)'!P26</f>
        <v>0</v>
      </c>
      <c r="BYD4" s="493">
        <f>'Hormel-Jennie-O (FFS)'!Q26</f>
        <v>0</v>
      </c>
      <c r="BYE4" s="493">
        <f>'Hormel-Jennie-O (FFS)'!R26</f>
        <v>0</v>
      </c>
      <c r="BYF4" s="493">
        <f>'Hormel-Jennie-O (FFS)'!S26</f>
        <v>0</v>
      </c>
      <c r="BYG4" s="493">
        <f>'Hormel-Jennie-O (FFS)'!T26</f>
        <v>0</v>
      </c>
      <c r="BYI4" s="493">
        <f>'Hormel-Jennie-O (FFS)'!K27</f>
        <v>0</v>
      </c>
      <c r="BYJ4" s="493">
        <f>'Hormel-Jennie-O (FFS)'!L27</f>
        <v>0</v>
      </c>
      <c r="BYK4" s="493">
        <f>'Hormel-Jennie-O (FFS)'!M27</f>
        <v>0</v>
      </c>
      <c r="BYL4" s="493">
        <f>'Hormel-Jennie-O (FFS)'!N27</f>
        <v>0</v>
      </c>
      <c r="BYM4" s="493">
        <f>'Hormel-Jennie-O (FFS)'!O27</f>
        <v>0</v>
      </c>
      <c r="BYN4" s="493">
        <f>'Hormel-Jennie-O (FFS)'!P27</f>
        <v>0</v>
      </c>
      <c r="BYO4" s="493">
        <f>'Hormel-Jennie-O (FFS)'!Q27</f>
        <v>0</v>
      </c>
      <c r="BYP4" s="493">
        <f>'Hormel-Jennie-O (FFS)'!R27</f>
        <v>0</v>
      </c>
      <c r="BYQ4" s="493">
        <f>'Hormel-Jennie-O (FFS)'!S27</f>
        <v>0</v>
      </c>
      <c r="BYR4" s="493">
        <f>'Hormel-Jennie-O (FFS)'!T27</f>
        <v>0</v>
      </c>
      <c r="BYT4" s="493">
        <f>'Hormel-Jennie-O (FFS)'!K28</f>
        <v>0</v>
      </c>
      <c r="BYU4" s="493">
        <f>'Hormel-Jennie-O (FFS)'!L28</f>
        <v>0</v>
      </c>
      <c r="BYV4" s="493">
        <f>'Hormel-Jennie-O (FFS)'!M28</f>
        <v>0</v>
      </c>
      <c r="BYW4" s="493">
        <f>'Hormel-Jennie-O (FFS)'!N28</f>
        <v>0</v>
      </c>
      <c r="BYX4" s="493">
        <f>'Hormel-Jennie-O (FFS)'!O28</f>
        <v>0</v>
      </c>
      <c r="BYY4" s="493">
        <f>'Hormel-Jennie-O (FFS)'!P28</f>
        <v>0</v>
      </c>
      <c r="BYZ4" s="493">
        <f>'Hormel-Jennie-O (FFS)'!Q28</f>
        <v>0</v>
      </c>
      <c r="BZA4" s="493">
        <f>'Hormel-Jennie-O (FFS)'!R28</f>
        <v>0</v>
      </c>
      <c r="BZB4" s="493">
        <f>'Hormel-Jennie-O (FFS)'!S28</f>
        <v>0</v>
      </c>
      <c r="BZC4" s="493">
        <f>'Hormel-Jennie-O (FFS)'!T28</f>
        <v>0</v>
      </c>
      <c r="BZE4" s="493">
        <f>'Hormel-Jennie-O (FFS)'!K29</f>
        <v>0</v>
      </c>
      <c r="BZF4" s="493">
        <f>'Hormel-Jennie-O (FFS)'!L29</f>
        <v>0</v>
      </c>
      <c r="BZG4" s="493">
        <f>'Hormel-Jennie-O (FFS)'!M29</f>
        <v>0</v>
      </c>
      <c r="BZH4" s="493">
        <f>'Hormel-Jennie-O (FFS)'!N29</f>
        <v>0</v>
      </c>
      <c r="BZI4" s="493">
        <f>'Hormel-Jennie-O (FFS)'!O29</f>
        <v>0</v>
      </c>
      <c r="BZJ4" s="493">
        <f>'Hormel-Jennie-O (FFS)'!P29</f>
        <v>0</v>
      </c>
      <c r="BZK4" s="493">
        <f>'Hormel-Jennie-O (FFS)'!Q29</f>
        <v>0</v>
      </c>
      <c r="BZL4" s="493">
        <f>'Hormel-Jennie-O (FFS)'!R29</f>
        <v>0</v>
      </c>
      <c r="BZM4" s="493">
        <f>'Hormel-Jennie-O (FFS)'!S29</f>
        <v>0</v>
      </c>
      <c r="BZN4" s="493">
        <f>'Hormel-Jennie-O (FFS)'!T29</f>
        <v>0</v>
      </c>
      <c r="BZP4" s="493">
        <f>'Hormel-Jennie-O (FFS)'!K30</f>
        <v>0</v>
      </c>
      <c r="BZQ4" s="493">
        <f>'Hormel-Jennie-O (FFS)'!L30</f>
        <v>0</v>
      </c>
      <c r="BZR4" s="493">
        <f>'Hormel-Jennie-O (FFS)'!M30</f>
        <v>0</v>
      </c>
      <c r="BZS4" s="493">
        <f>'Hormel-Jennie-O (FFS)'!N30</f>
        <v>0</v>
      </c>
      <c r="BZT4" s="493">
        <f>'Hormel-Jennie-O (FFS)'!O30</f>
        <v>0</v>
      </c>
      <c r="BZU4" s="493">
        <f>'Hormel-Jennie-O (FFS)'!P30</f>
        <v>0</v>
      </c>
      <c r="BZV4" s="493">
        <f>'Hormel-Jennie-O (FFS)'!Q30</f>
        <v>0</v>
      </c>
      <c r="BZW4" s="493">
        <f>'Hormel-Jennie-O (FFS)'!R30</f>
        <v>0</v>
      </c>
      <c r="BZX4" s="493">
        <f>'Hormel-Jennie-O (FFS)'!S30</f>
        <v>0</v>
      </c>
      <c r="BZY4" s="493">
        <f>'Hormel-Jennie-O (FFS)'!T30</f>
        <v>0</v>
      </c>
      <c r="CAA4" s="493">
        <f>'Hormel-Jennie-O (FFS)'!K31</f>
        <v>0</v>
      </c>
      <c r="CAB4" s="493">
        <f>'Hormel-Jennie-O (FFS)'!L31</f>
        <v>0</v>
      </c>
      <c r="CAC4" s="493">
        <f>'Hormel-Jennie-O (FFS)'!M31</f>
        <v>0</v>
      </c>
      <c r="CAD4" s="493">
        <f>'Hormel-Jennie-O (FFS)'!N31</f>
        <v>0</v>
      </c>
      <c r="CAE4" s="493">
        <f>'Hormel-Jennie-O (FFS)'!O31</f>
        <v>0</v>
      </c>
      <c r="CAF4" s="493">
        <f>'Hormel-Jennie-O (FFS)'!P31</f>
        <v>0</v>
      </c>
      <c r="CAG4" s="493">
        <f>'Hormel-Jennie-O (FFS)'!Q31</f>
        <v>0</v>
      </c>
      <c r="CAH4" s="493">
        <f>'Hormel-Jennie-O (FFS)'!R31</f>
        <v>0</v>
      </c>
      <c r="CAI4" s="493">
        <f>'Hormel-Jennie-O (FFS)'!S31</f>
        <v>0</v>
      </c>
      <c r="CAJ4" s="493">
        <f>'Hormel-Jennie-O (FFS)'!T31</f>
        <v>0</v>
      </c>
      <c r="CAL4" s="493">
        <f>'Hormel-Jennie-O (FFS)'!K32</f>
        <v>0</v>
      </c>
      <c r="CAM4" s="493">
        <f>'Hormel-Jennie-O (FFS)'!L32</f>
        <v>0</v>
      </c>
      <c r="CAN4" s="493">
        <f>'Hormel-Jennie-O (FFS)'!M32</f>
        <v>0</v>
      </c>
      <c r="CAO4" s="493">
        <f>'Hormel-Jennie-O (FFS)'!N32</f>
        <v>0</v>
      </c>
      <c r="CAP4" s="493">
        <f>'Hormel-Jennie-O (FFS)'!O32</f>
        <v>0</v>
      </c>
      <c r="CAQ4" s="493">
        <f>'Hormel-Jennie-O (FFS)'!P32</f>
        <v>0</v>
      </c>
      <c r="CAR4" s="493">
        <f>'Hormel-Jennie-O (FFS)'!Q32</f>
        <v>0</v>
      </c>
      <c r="CAS4" s="493">
        <f>'Hormel-Jennie-O (FFS)'!R32</f>
        <v>0</v>
      </c>
      <c r="CAT4" s="493">
        <f>'Hormel-Jennie-O (FFS)'!S32</f>
        <v>0</v>
      </c>
      <c r="CAU4" s="493">
        <f>'Hormel-Jennie-O (FFS)'!T32</f>
        <v>0</v>
      </c>
      <c r="CAW4" s="493">
        <f>'Hormel-Jennie-O (FFS)'!K33</f>
        <v>0</v>
      </c>
      <c r="CAX4" s="493">
        <f>'Hormel-Jennie-O (FFS)'!L33</f>
        <v>0</v>
      </c>
      <c r="CAY4" s="493">
        <f>'Hormel-Jennie-O (FFS)'!M33</f>
        <v>0</v>
      </c>
      <c r="CAZ4" s="493">
        <f>'Hormel-Jennie-O (FFS)'!N33</f>
        <v>0</v>
      </c>
      <c r="CBA4" s="493">
        <f>'Hormel-Jennie-O (FFS)'!O33</f>
        <v>0</v>
      </c>
      <c r="CBB4" s="493">
        <f>'Hormel-Jennie-O (FFS)'!P33</f>
        <v>0</v>
      </c>
      <c r="CBC4" s="493">
        <f>'Hormel-Jennie-O (FFS)'!Q33</f>
        <v>0</v>
      </c>
      <c r="CBD4" s="493">
        <f>'Hormel-Jennie-O (FFS)'!R33</f>
        <v>0</v>
      </c>
      <c r="CBE4" s="493">
        <f>'Hormel-Jennie-O (FFS)'!S33</f>
        <v>0</v>
      </c>
      <c r="CBF4" s="493">
        <f>'Hormel-Jennie-O (FFS)'!T33</f>
        <v>0</v>
      </c>
      <c r="CBH4" s="493">
        <f>'Hormel-Jennie-O (FFS)'!K34</f>
        <v>0</v>
      </c>
      <c r="CBI4" s="493">
        <f>'Hormel-Jennie-O (FFS)'!L34</f>
        <v>0</v>
      </c>
      <c r="CBJ4" s="493">
        <f>'Hormel-Jennie-O (FFS)'!M34</f>
        <v>0</v>
      </c>
      <c r="CBK4" s="493">
        <f>'Hormel-Jennie-O (FFS)'!N34</f>
        <v>0</v>
      </c>
      <c r="CBL4" s="493">
        <f>'Hormel-Jennie-O (FFS)'!O34</f>
        <v>0</v>
      </c>
      <c r="CBM4" s="493">
        <f>'Hormel-Jennie-O (FFS)'!P34</f>
        <v>0</v>
      </c>
      <c r="CBN4" s="493">
        <f>'Hormel-Jennie-O (FFS)'!Q34</f>
        <v>0</v>
      </c>
      <c r="CBO4" s="493">
        <f>'Hormel-Jennie-O (FFS)'!R34</f>
        <v>0</v>
      </c>
      <c r="CBP4" s="493">
        <f>'Hormel-Jennie-O (FFS)'!S34</f>
        <v>0</v>
      </c>
      <c r="CBQ4" s="493">
        <f>'Hormel-Jennie-O (FFS)'!T34</f>
        <v>0</v>
      </c>
      <c r="CBS4" s="493">
        <f>'Hormel-Jennie-O (FFS)'!K35</f>
        <v>0</v>
      </c>
      <c r="CBT4" s="493">
        <f>'Hormel-Jennie-O (FFS)'!L35</f>
        <v>0</v>
      </c>
      <c r="CBU4" s="493">
        <f>'Hormel-Jennie-O (FFS)'!M35</f>
        <v>0</v>
      </c>
      <c r="CBV4" s="493">
        <f>'Hormel-Jennie-O (FFS)'!N35</f>
        <v>0</v>
      </c>
      <c r="CBW4" s="493">
        <f>'Hormel-Jennie-O (FFS)'!O35</f>
        <v>0</v>
      </c>
      <c r="CBX4" s="493">
        <f>'Hormel-Jennie-O (FFS)'!P35</f>
        <v>0</v>
      </c>
      <c r="CBY4" s="493">
        <f>'Hormel-Jennie-O (FFS)'!Q35</f>
        <v>0</v>
      </c>
      <c r="CBZ4" s="493">
        <f>'Hormel-Jennie-O (FFS)'!R35</f>
        <v>0</v>
      </c>
      <c r="CCA4" s="493">
        <f>'Hormel-Jennie-O (FFS)'!S35</f>
        <v>0</v>
      </c>
      <c r="CCB4" s="493">
        <f>'Hormel-Jennie-O (FFS)'!T35</f>
        <v>0</v>
      </c>
      <c r="CCD4" s="493">
        <f>'Hormel-Jennie-O (FFS)'!K36</f>
        <v>0</v>
      </c>
      <c r="CCE4" s="493">
        <f>'Hormel-Jennie-O (FFS)'!L36</f>
        <v>0</v>
      </c>
      <c r="CCF4" s="493">
        <f>'Hormel-Jennie-O (FFS)'!M36</f>
        <v>0</v>
      </c>
      <c r="CCG4" s="493">
        <f>'Hormel-Jennie-O (FFS)'!N36</f>
        <v>0</v>
      </c>
      <c r="CCH4" s="493">
        <f>'Hormel-Jennie-O (FFS)'!O36</f>
        <v>0</v>
      </c>
      <c r="CCI4" s="493">
        <f>'Hormel-Jennie-O (FFS)'!P36</f>
        <v>0</v>
      </c>
      <c r="CCJ4" s="493">
        <f>'Hormel-Jennie-O (FFS)'!Q36</f>
        <v>0</v>
      </c>
      <c r="CCK4" s="493">
        <f>'Hormel-Jennie-O (FFS)'!R36</f>
        <v>0</v>
      </c>
      <c r="CCL4" s="493">
        <f>'Hormel-Jennie-O (FFS)'!S36</f>
        <v>0</v>
      </c>
      <c r="CCM4" s="493">
        <f>'Hormel-Jennie-O (FFS)'!T36</f>
        <v>0</v>
      </c>
      <c r="CCN4" s="493">
        <f>'Hormel-Jennie-O (NOI)'!L8</f>
        <v>0</v>
      </c>
      <c r="CCO4" s="629"/>
      <c r="CCP4" s="493">
        <f>'IFS - Beef (FFS)'!K9</f>
        <v>0</v>
      </c>
      <c r="CCQ4" s="493">
        <f>'IFS - Beef (FFS)'!L9</f>
        <v>0</v>
      </c>
      <c r="CCR4" s="493">
        <f>'IFS - Beef (FFS)'!M9</f>
        <v>0</v>
      </c>
      <c r="CCS4" s="493">
        <f>'IFS - Beef (FFS)'!N9</f>
        <v>0</v>
      </c>
      <c r="CCT4" s="493">
        <f>'IFS - Beef (FFS)'!O9</f>
        <v>0</v>
      </c>
      <c r="CCU4" s="493">
        <f>'IFS - Beef (FFS)'!P9</f>
        <v>0</v>
      </c>
      <c r="CCV4" s="493">
        <f>'IFS - Beef (FFS)'!Q9</f>
        <v>0</v>
      </c>
      <c r="CCW4" s="493">
        <f>'IFS - Beef (FFS)'!R9</f>
        <v>0</v>
      </c>
      <c r="CCX4" s="493">
        <f>'IFS - Beef (FFS)'!S9</f>
        <v>0</v>
      </c>
      <c r="CCY4" s="493">
        <f>'IFS - Beef (FFS)'!T9</f>
        <v>0</v>
      </c>
      <c r="CDA4" s="493">
        <f>'IFS - Beef (FFS)'!K10</f>
        <v>0</v>
      </c>
      <c r="CDB4" s="493">
        <f>'IFS - Beef (FFS)'!L10</f>
        <v>0</v>
      </c>
      <c r="CDC4" s="493">
        <f>'IFS - Beef (FFS)'!M10</f>
        <v>0</v>
      </c>
      <c r="CDD4" s="493">
        <f>'IFS - Beef (FFS)'!N10</f>
        <v>0</v>
      </c>
      <c r="CDE4" s="493">
        <f>'IFS - Beef (FFS)'!O10</f>
        <v>0</v>
      </c>
      <c r="CDF4" s="493">
        <f>'IFS - Beef (FFS)'!P10</f>
        <v>0</v>
      </c>
      <c r="CDG4" s="493">
        <f>'IFS - Beef (FFS)'!Q10</f>
        <v>0</v>
      </c>
      <c r="CDH4" s="493">
        <f>'IFS - Beef (FFS)'!R10</f>
        <v>0</v>
      </c>
      <c r="CDI4" s="493">
        <f>'IFS - Beef (FFS)'!S10</f>
        <v>0</v>
      </c>
      <c r="CDJ4" s="493">
        <f>'IFS - Beef (FFS)'!T10</f>
        <v>0</v>
      </c>
      <c r="CDL4" s="493">
        <f>'IFS - Beef (FFS)'!K11</f>
        <v>0</v>
      </c>
      <c r="CDM4" s="493">
        <f>'IFS - Beef (FFS)'!L11</f>
        <v>0</v>
      </c>
      <c r="CDN4" s="493">
        <f>'IFS - Beef (FFS)'!M11</f>
        <v>0</v>
      </c>
      <c r="CDO4" s="493">
        <f>'IFS - Beef (FFS)'!N11</f>
        <v>0</v>
      </c>
      <c r="CDP4" s="493">
        <f>'IFS - Beef (FFS)'!O11</f>
        <v>0</v>
      </c>
      <c r="CDQ4" s="493">
        <f>'IFS - Beef (FFS)'!P11</f>
        <v>0</v>
      </c>
      <c r="CDR4" s="493">
        <f>'IFS - Beef (FFS)'!Q11</f>
        <v>0</v>
      </c>
      <c r="CDS4" s="493">
        <f>'IFS - Beef (FFS)'!R11</f>
        <v>0</v>
      </c>
      <c r="CDT4" s="493">
        <f>'IFS - Beef (FFS)'!S11</f>
        <v>0</v>
      </c>
      <c r="CDU4" s="493">
        <f>'IFS - Beef (FFS)'!T11</f>
        <v>0</v>
      </c>
      <c r="CDW4" s="493">
        <f>'IFS - Beef (FFS)'!K12</f>
        <v>0</v>
      </c>
      <c r="CDX4" s="493">
        <f>'IFS - Beef (FFS)'!L12</f>
        <v>0</v>
      </c>
      <c r="CDY4" s="493">
        <f>'IFS - Beef (FFS)'!M12</f>
        <v>0</v>
      </c>
      <c r="CDZ4" s="493">
        <f>'IFS - Beef (FFS)'!N12</f>
        <v>0</v>
      </c>
      <c r="CEA4" s="493">
        <f>'IFS - Beef (FFS)'!O12</f>
        <v>0</v>
      </c>
      <c r="CEB4" s="493">
        <f>'IFS - Beef (FFS)'!P12</f>
        <v>0</v>
      </c>
      <c r="CEC4" s="493">
        <f>'IFS - Beef (FFS)'!Q12</f>
        <v>0</v>
      </c>
      <c r="CED4" s="493">
        <f>'IFS - Beef (FFS)'!R12</f>
        <v>0</v>
      </c>
      <c r="CEE4" s="493">
        <f>'IFS - Beef (FFS)'!S12</f>
        <v>0</v>
      </c>
      <c r="CEF4" s="493">
        <f>'IFS - Beef (FFS)'!T12</f>
        <v>0</v>
      </c>
      <c r="CEG4" s="493">
        <f>'IFS - Beef (NOI)'!L8</f>
        <v>0</v>
      </c>
      <c r="CEH4" s="629"/>
      <c r="CEI4" s="493">
        <f>'IFS - 100103 Chicken (FFS)'!K9</f>
        <v>0</v>
      </c>
      <c r="CEJ4" s="493">
        <f>'IFS - 100103 Chicken (FFS)'!L9</f>
        <v>0</v>
      </c>
      <c r="CEK4" s="493">
        <f>'IFS - 100103 Chicken (FFS)'!M9</f>
        <v>0</v>
      </c>
      <c r="CEL4" s="493">
        <f>'IFS - 100103 Chicken (FFS)'!N9</f>
        <v>0</v>
      </c>
      <c r="CEM4" s="493">
        <f>'IFS - 100103 Chicken (FFS)'!O9</f>
        <v>0</v>
      </c>
      <c r="CEN4" s="493">
        <f>'IFS - 100103 Chicken (FFS)'!P9</f>
        <v>0</v>
      </c>
      <c r="CEO4" s="493">
        <f>'IFS - 100103 Chicken (FFS)'!Q9</f>
        <v>0</v>
      </c>
      <c r="CEP4" s="493">
        <f>'IFS - 100103 Chicken (FFS)'!R9</f>
        <v>0</v>
      </c>
      <c r="CEQ4" s="493">
        <f>'IFS - 100103 Chicken (FFS)'!S9</f>
        <v>0</v>
      </c>
      <c r="CER4" s="493">
        <f>'IFS - 100103 Chicken (FFS)'!T9</f>
        <v>0</v>
      </c>
      <c r="CET4" s="493">
        <f>'IFS - 100103 Chicken (FFS)'!K10</f>
        <v>0</v>
      </c>
      <c r="CEU4" s="493">
        <f>'IFS - 100103 Chicken (FFS)'!L10</f>
        <v>0</v>
      </c>
      <c r="CEV4" s="493">
        <f>'IFS - 100103 Chicken (FFS)'!M10</f>
        <v>0</v>
      </c>
      <c r="CEW4" s="493">
        <f>'IFS - 100103 Chicken (FFS)'!N10</f>
        <v>0</v>
      </c>
      <c r="CEX4" s="493">
        <f>'IFS - 100103 Chicken (FFS)'!O10</f>
        <v>0</v>
      </c>
      <c r="CEY4" s="493">
        <f>'IFS - 100103 Chicken (FFS)'!P10</f>
        <v>0</v>
      </c>
      <c r="CEZ4" s="493">
        <f>'IFS - 100103 Chicken (FFS)'!Q10</f>
        <v>0</v>
      </c>
      <c r="CFA4" s="493">
        <f>'IFS - 100103 Chicken (FFS)'!R10</f>
        <v>0</v>
      </c>
      <c r="CFB4" s="493">
        <f>'IFS - 100103 Chicken (FFS)'!S10</f>
        <v>0</v>
      </c>
      <c r="CFC4" s="493">
        <f>'IFS - 100103 Chicken (FFS)'!T10</f>
        <v>0</v>
      </c>
      <c r="CFD4" s="629"/>
      <c r="CFE4" s="493">
        <f>'IFS - 100103 Chicken (FFS)'!K11</f>
        <v>0</v>
      </c>
      <c r="CFF4" s="493">
        <f>'IFS - 100103 Chicken (FFS)'!L11</f>
        <v>0</v>
      </c>
      <c r="CFG4" s="493">
        <f>'IFS - 100103 Chicken (FFS)'!M11</f>
        <v>0</v>
      </c>
      <c r="CFH4" s="493">
        <f>'IFS - 100103 Chicken (FFS)'!N11</f>
        <v>0</v>
      </c>
      <c r="CFI4" s="493">
        <f>'IFS - 100103 Chicken (FFS)'!O11</f>
        <v>0</v>
      </c>
      <c r="CFJ4" s="493">
        <f>'IFS - 100103 Chicken (FFS)'!P11</f>
        <v>0</v>
      </c>
      <c r="CFK4" s="493">
        <f>'IFS - 100103 Chicken (FFS)'!Q11</f>
        <v>0</v>
      </c>
      <c r="CFL4" s="493">
        <f>'IFS - 100103 Chicken (FFS)'!R11</f>
        <v>0</v>
      </c>
      <c r="CFM4" s="493">
        <f>'IFS - 100103 Chicken (FFS)'!S11</f>
        <v>0</v>
      </c>
      <c r="CFN4" s="493">
        <f>'IFS - 100103 Chicken (FFS)'!T11</f>
        <v>0</v>
      </c>
      <c r="CFO4" s="493">
        <f>'IFS - 100103 Chicken (NOI)'!L8</f>
        <v>0</v>
      </c>
      <c r="CFP4" s="629"/>
      <c r="CFQ4" s="493">
        <f>'IFS - 100113 Chicken (FFS)'!K9</f>
        <v>0</v>
      </c>
      <c r="CFR4" s="493">
        <f>'IFS - 100113 Chicken (FFS)'!L9</f>
        <v>0</v>
      </c>
      <c r="CFS4" s="493">
        <f>'IFS - 100113 Chicken (FFS)'!M9</f>
        <v>0</v>
      </c>
      <c r="CFT4" s="493">
        <f>'IFS - 100113 Chicken (FFS)'!N9</f>
        <v>0</v>
      </c>
      <c r="CFU4" s="493">
        <f>'IFS - 100113 Chicken (FFS)'!O9</f>
        <v>0</v>
      </c>
      <c r="CFV4" s="493">
        <f>'IFS - 100113 Chicken (FFS)'!P9</f>
        <v>0</v>
      </c>
      <c r="CFW4" s="493">
        <f>'IFS - 100113 Chicken (FFS)'!Q9</f>
        <v>0</v>
      </c>
      <c r="CFX4" s="493">
        <f>'IFS - 100113 Chicken (FFS)'!R9</f>
        <v>0</v>
      </c>
      <c r="CFY4" s="493">
        <f>'IFS - 100113 Chicken (FFS)'!S9</f>
        <v>0</v>
      </c>
      <c r="CFZ4" s="493">
        <f>'IFS - 100113 Chicken (FFS)'!T9</f>
        <v>0</v>
      </c>
      <c r="CGB4" s="493">
        <f>'IFS - 100113 Chicken (FFS)'!K10</f>
        <v>0</v>
      </c>
      <c r="CGC4" s="493">
        <f>'IFS - 100113 Chicken (FFS)'!L10</f>
        <v>0</v>
      </c>
      <c r="CGD4" s="493">
        <f>'IFS - 100113 Chicken (FFS)'!M10</f>
        <v>0</v>
      </c>
      <c r="CGE4" s="493">
        <f>'IFS - 100113 Chicken (FFS)'!N10</f>
        <v>0</v>
      </c>
      <c r="CGF4" s="493">
        <f>'IFS - 100113 Chicken (FFS)'!O10</f>
        <v>0</v>
      </c>
      <c r="CGG4" s="493">
        <f>'IFS - 100113 Chicken (FFS)'!P10</f>
        <v>0</v>
      </c>
      <c r="CGH4" s="493">
        <f>'IFS - 100113 Chicken (FFS)'!Q10</f>
        <v>0</v>
      </c>
      <c r="CGI4" s="493">
        <f>'IFS - 100113 Chicken (FFS)'!R10</f>
        <v>0</v>
      </c>
      <c r="CGJ4" s="493">
        <f>'IFS - 100113 Chicken (FFS)'!S10</f>
        <v>0</v>
      </c>
      <c r="CGK4" s="493">
        <f>'IFS - 100113 Chicken (FFS)'!T10</f>
        <v>0</v>
      </c>
      <c r="CGM4" s="493">
        <f>'IFS - 100113 Chicken (FFS)'!K11</f>
        <v>0</v>
      </c>
      <c r="CGN4" s="493">
        <f>'IFS - 100113 Chicken (FFS)'!L11</f>
        <v>0</v>
      </c>
      <c r="CGO4" s="493">
        <f>'IFS - 100113 Chicken (FFS)'!M11</f>
        <v>0</v>
      </c>
      <c r="CGP4" s="493">
        <f>'IFS - 100113 Chicken (FFS)'!N11</f>
        <v>0</v>
      </c>
      <c r="CGQ4" s="493">
        <f>'IFS - 100113 Chicken (FFS)'!O11</f>
        <v>0</v>
      </c>
      <c r="CGR4" s="493">
        <f>'IFS - 100113 Chicken (FFS)'!P11</f>
        <v>0</v>
      </c>
      <c r="CGS4" s="493">
        <f>'IFS - 100113 Chicken (FFS)'!Q11</f>
        <v>0</v>
      </c>
      <c r="CGT4" s="493">
        <f>'IFS - 100113 Chicken (FFS)'!R11</f>
        <v>0</v>
      </c>
      <c r="CGU4" s="493">
        <f>'IFS - 100113 Chicken (FFS)'!S11</f>
        <v>0</v>
      </c>
      <c r="CGV4" s="493">
        <f>'IFS - 100113 Chicken (FFS)'!T11</f>
        <v>0</v>
      </c>
      <c r="CGW4" s="629"/>
      <c r="CGX4" s="493">
        <f>'IFS - 100113 Chicken (FFS)'!K12</f>
        <v>0</v>
      </c>
      <c r="CGY4" s="493">
        <f>'IFS - 100113 Chicken (FFS)'!L12</f>
        <v>0</v>
      </c>
      <c r="CGZ4" s="493">
        <f>'IFS - 100113 Chicken (FFS)'!M12</f>
        <v>0</v>
      </c>
      <c r="CHA4" s="493">
        <f>'IFS - 100113 Chicken (FFS)'!N12</f>
        <v>0</v>
      </c>
      <c r="CHB4" s="493">
        <f>'IFS - 100113 Chicken (FFS)'!O12</f>
        <v>0</v>
      </c>
      <c r="CHC4" s="493">
        <f>'IFS - 100113 Chicken (FFS)'!P12</f>
        <v>0</v>
      </c>
      <c r="CHD4" s="493">
        <f>'IFS - 100113 Chicken (FFS)'!Q12</f>
        <v>0</v>
      </c>
      <c r="CHE4" s="493">
        <f>'IFS - 100113 Chicken (FFS)'!R12</f>
        <v>0</v>
      </c>
      <c r="CHF4" s="493">
        <f>'IFS - 100113 Chicken (FFS)'!S12</f>
        <v>0</v>
      </c>
      <c r="CHG4" s="493">
        <f>'IFS - 100113 Chicken (FFS)'!T12</f>
        <v>0</v>
      </c>
      <c r="CHI4" s="493">
        <f>'IFS - 100113 Chicken (FFS)'!K13</f>
        <v>0</v>
      </c>
      <c r="CHJ4" s="493">
        <f>'IFS - 100113 Chicken (FFS)'!L13</f>
        <v>0</v>
      </c>
      <c r="CHK4" s="493">
        <f>'IFS - 100113 Chicken (FFS)'!M13</f>
        <v>0</v>
      </c>
      <c r="CHL4" s="493">
        <f>'IFS - 100113 Chicken (FFS)'!N13</f>
        <v>0</v>
      </c>
      <c r="CHM4" s="493">
        <f>'IFS - 100113 Chicken (FFS)'!O13</f>
        <v>0</v>
      </c>
      <c r="CHN4" s="493">
        <f>'IFS - 100113 Chicken (FFS)'!P13</f>
        <v>0</v>
      </c>
      <c r="CHO4" s="493">
        <f>'IFS - 100113 Chicken (FFS)'!Q13</f>
        <v>0</v>
      </c>
      <c r="CHP4" s="493">
        <f>'IFS - 100113 Chicken (FFS)'!R13</f>
        <v>0</v>
      </c>
      <c r="CHQ4" s="493">
        <f>'IFS - 100113 Chicken (FFS)'!S13</f>
        <v>0</v>
      </c>
      <c r="CHR4" s="493">
        <f>'IFS - 100113 Chicken (FFS)'!T13</f>
        <v>0</v>
      </c>
      <c r="CHT4" s="493">
        <f>'IFS - 100113 Chicken (FFS)'!K14</f>
        <v>0</v>
      </c>
      <c r="CHU4" s="493">
        <f>'IFS - 100113 Chicken (FFS)'!L14</f>
        <v>0</v>
      </c>
      <c r="CHV4" s="493">
        <f>'IFS - 100113 Chicken (FFS)'!M14</f>
        <v>0</v>
      </c>
      <c r="CHW4" s="493">
        <f>'IFS - 100113 Chicken (FFS)'!N14</f>
        <v>0</v>
      </c>
      <c r="CHX4" s="493">
        <f>'IFS - 100113 Chicken (FFS)'!O14</f>
        <v>0</v>
      </c>
      <c r="CHY4" s="493">
        <f>'IFS - 100113 Chicken (FFS)'!P14</f>
        <v>0</v>
      </c>
      <c r="CHZ4" s="493">
        <f>'IFS - 100113 Chicken (FFS)'!Q14</f>
        <v>0</v>
      </c>
      <c r="CIA4" s="493">
        <f>'IFS - 100113 Chicken (FFS)'!R14</f>
        <v>0</v>
      </c>
      <c r="CIB4" s="493">
        <f>'IFS - 100113 Chicken (FFS)'!S14</f>
        <v>0</v>
      </c>
      <c r="CIC4" s="493">
        <f>'IFS - 100113 Chicken (FFS)'!T14</f>
        <v>0</v>
      </c>
      <c r="CIE4" s="493">
        <f>'IFS - 100113 Chicken (FFS)'!K15</f>
        <v>0</v>
      </c>
      <c r="CIF4" s="493">
        <f>'IFS - 100113 Chicken (FFS)'!L15</f>
        <v>0</v>
      </c>
      <c r="CIG4" s="493">
        <f>'IFS - 100113 Chicken (FFS)'!M15</f>
        <v>0</v>
      </c>
      <c r="CIH4" s="493">
        <f>'IFS - 100113 Chicken (FFS)'!N15</f>
        <v>0</v>
      </c>
      <c r="CII4" s="493">
        <f>'IFS - 100113 Chicken (FFS)'!O15</f>
        <v>0</v>
      </c>
      <c r="CIJ4" s="493">
        <f>'IFS - 100113 Chicken (FFS)'!P15</f>
        <v>0</v>
      </c>
      <c r="CIK4" s="493">
        <f>'IFS - 100113 Chicken (FFS)'!Q15</f>
        <v>0</v>
      </c>
      <c r="CIL4" s="493">
        <f>'IFS - 100113 Chicken (FFS)'!R15</f>
        <v>0</v>
      </c>
      <c r="CIM4" s="493">
        <f>'IFS - 100113 Chicken (FFS)'!S15</f>
        <v>0</v>
      </c>
      <c r="CIN4" s="493">
        <f>'IFS - 100113 Chicken (FFS)'!T15</f>
        <v>0</v>
      </c>
      <c r="CIO4" s="493">
        <f>'IFS - 100113 Chicken (NOI)'!L8</f>
        <v>0</v>
      </c>
      <c r="CIP4" s="629"/>
      <c r="CIQ4" s="493">
        <f>'J.T.M. - Beef (FFS)'!K9</f>
        <v>0</v>
      </c>
      <c r="CIR4" s="493">
        <f>'J.T.M. - Beef (FFS)'!L9</f>
        <v>0</v>
      </c>
      <c r="CIS4" s="493">
        <f>'J.T.M. - Beef (FFS)'!M9</f>
        <v>0</v>
      </c>
      <c r="CIT4" s="493">
        <f>'J.T.M. - Beef (FFS)'!N9</f>
        <v>0</v>
      </c>
      <c r="CIU4" s="493">
        <f>'J.T.M. - Beef (FFS)'!O9</f>
        <v>0</v>
      </c>
      <c r="CIV4" s="493">
        <f>'J.T.M. - Beef (FFS)'!P9</f>
        <v>0</v>
      </c>
      <c r="CIW4" s="493">
        <f>'J.T.M. - Beef (FFS)'!Q9</f>
        <v>0</v>
      </c>
      <c r="CIX4" s="493">
        <f>'J.T.M. - Beef (FFS)'!R9</f>
        <v>0</v>
      </c>
      <c r="CIY4" s="493">
        <f>'J.T.M. - Beef (FFS)'!S9</f>
        <v>0</v>
      </c>
      <c r="CIZ4" s="493">
        <f>'J.T.M. - Beef (FFS)'!T9</f>
        <v>0</v>
      </c>
      <c r="CJB4" s="493">
        <f>'J.T.M. - Beef (FFS)'!K10</f>
        <v>0</v>
      </c>
      <c r="CJC4" s="493">
        <f>'J.T.M. - Beef (FFS)'!L10</f>
        <v>0</v>
      </c>
      <c r="CJD4" s="493">
        <f>'J.T.M. - Beef (FFS)'!M10</f>
        <v>0</v>
      </c>
      <c r="CJE4" s="493">
        <f>'J.T.M. - Beef (FFS)'!N10</f>
        <v>0</v>
      </c>
      <c r="CJF4" s="493">
        <f>'J.T.M. - Beef (FFS)'!O10</f>
        <v>0</v>
      </c>
      <c r="CJG4" s="493">
        <f>'J.T.M. - Beef (FFS)'!P10</f>
        <v>0</v>
      </c>
      <c r="CJH4" s="493">
        <f>'J.T.M. - Beef (FFS)'!Q10</f>
        <v>0</v>
      </c>
      <c r="CJI4" s="493">
        <f>'J.T.M. - Beef (FFS)'!R10</f>
        <v>0</v>
      </c>
      <c r="CJJ4" s="493">
        <f>'J.T.M. - Beef (FFS)'!S10</f>
        <v>0</v>
      </c>
      <c r="CJK4" s="493">
        <f>'J.T.M. - Beef (FFS)'!T10</f>
        <v>0</v>
      </c>
      <c r="CJM4" s="493">
        <f>'J.T.M. - Beef (FFS)'!K11</f>
        <v>0</v>
      </c>
      <c r="CJN4" s="493">
        <f>'J.T.M. - Beef (FFS)'!L11</f>
        <v>0</v>
      </c>
      <c r="CJO4" s="493">
        <f>'J.T.M. - Beef (FFS)'!M11</f>
        <v>0</v>
      </c>
      <c r="CJP4" s="493">
        <f>'J.T.M. - Beef (FFS)'!N11</f>
        <v>0</v>
      </c>
      <c r="CJQ4" s="493">
        <f>'J.T.M. - Beef (FFS)'!O11</f>
        <v>0</v>
      </c>
      <c r="CJR4" s="493">
        <f>'J.T.M. - Beef (FFS)'!P11</f>
        <v>0</v>
      </c>
      <c r="CJS4" s="493">
        <f>'J.T.M. - Beef (FFS)'!Q11</f>
        <v>0</v>
      </c>
      <c r="CJT4" s="493">
        <f>'J.T.M. - Beef (FFS)'!R11</f>
        <v>0</v>
      </c>
      <c r="CJU4" s="493">
        <f>'J.T.M. - Beef (FFS)'!S11</f>
        <v>0</v>
      </c>
      <c r="CJV4" s="493">
        <f>'J.T.M. - Beef (FFS)'!T11</f>
        <v>0</v>
      </c>
      <c r="CJX4" s="493">
        <f>'J.T.M. - Beef (FFS)'!K12</f>
        <v>0</v>
      </c>
      <c r="CJY4" s="493">
        <f>'J.T.M. - Beef (FFS)'!L12</f>
        <v>0</v>
      </c>
      <c r="CJZ4" s="493">
        <f>'J.T.M. - Beef (FFS)'!M12</f>
        <v>0</v>
      </c>
      <c r="CKA4" s="493">
        <f>'J.T.M. - Beef (FFS)'!N12</f>
        <v>0</v>
      </c>
      <c r="CKB4" s="493">
        <f>'J.T.M. - Beef (FFS)'!O12</f>
        <v>0</v>
      </c>
      <c r="CKC4" s="493">
        <f>'J.T.M. - Beef (FFS)'!P12</f>
        <v>0</v>
      </c>
      <c r="CKD4" s="493">
        <f>'J.T.M. - Beef (FFS)'!Q12</f>
        <v>0</v>
      </c>
      <c r="CKE4" s="493">
        <f>'J.T.M. - Beef (FFS)'!R12</f>
        <v>0</v>
      </c>
      <c r="CKF4" s="493">
        <f>'J.T.M. - Beef (FFS)'!S12</f>
        <v>0</v>
      </c>
      <c r="CKG4" s="493">
        <f>'J.T.M. - Beef (FFS)'!T12</f>
        <v>0</v>
      </c>
      <c r="CKI4" s="493">
        <f>'J.T.M. - Beef (FFS)'!K13</f>
        <v>0</v>
      </c>
      <c r="CKJ4" s="493">
        <f>'J.T.M. - Beef (FFS)'!L13</f>
        <v>0</v>
      </c>
      <c r="CKK4" s="493">
        <f>'J.T.M. - Beef (FFS)'!M13</f>
        <v>0</v>
      </c>
      <c r="CKL4" s="493">
        <f>'J.T.M. - Beef (FFS)'!N13</f>
        <v>0</v>
      </c>
      <c r="CKM4" s="493">
        <f>'J.T.M. - Beef (FFS)'!O13</f>
        <v>0</v>
      </c>
      <c r="CKN4" s="493">
        <f>'J.T.M. - Beef (FFS)'!P13</f>
        <v>0</v>
      </c>
      <c r="CKO4" s="493">
        <f>'J.T.M. - Beef (FFS)'!Q13</f>
        <v>0</v>
      </c>
      <c r="CKP4" s="493">
        <f>'J.T.M. - Beef (FFS)'!R13</f>
        <v>0</v>
      </c>
      <c r="CKQ4" s="493">
        <f>'J.T.M. - Beef (FFS)'!S13</f>
        <v>0</v>
      </c>
      <c r="CKR4" s="493">
        <f>'J.T.M. - Beef (FFS)'!T13</f>
        <v>0</v>
      </c>
      <c r="CKT4" s="493">
        <f>'J.T.M. - Beef (FFS)'!K14</f>
        <v>0</v>
      </c>
      <c r="CKU4" s="493">
        <f>'J.T.M. - Beef (FFS)'!L14</f>
        <v>0</v>
      </c>
      <c r="CKV4" s="493">
        <f>'J.T.M. - Beef (FFS)'!M14</f>
        <v>0</v>
      </c>
      <c r="CKW4" s="493">
        <f>'J.T.M. - Beef (FFS)'!N14</f>
        <v>0</v>
      </c>
      <c r="CKX4" s="493">
        <f>'J.T.M. - Beef (FFS)'!O14</f>
        <v>0</v>
      </c>
      <c r="CKY4" s="493">
        <f>'J.T.M. - Beef (FFS)'!P14</f>
        <v>0</v>
      </c>
      <c r="CKZ4" s="493">
        <f>'J.T.M. - Beef (FFS)'!Q14</f>
        <v>0</v>
      </c>
      <c r="CLA4" s="493">
        <f>'J.T.M. - Beef (FFS)'!R14</f>
        <v>0</v>
      </c>
      <c r="CLB4" s="493">
        <f>'J.T.M. - Beef (FFS)'!S14</f>
        <v>0</v>
      </c>
      <c r="CLC4" s="493">
        <f>'J.T.M. - Beef (FFS)'!T14</f>
        <v>0</v>
      </c>
      <c r="CLE4" s="493">
        <f>'J.T.M. - Beef (FFS)'!K15</f>
        <v>0</v>
      </c>
      <c r="CLF4" s="493">
        <f>'J.T.M. - Beef (FFS)'!L15</f>
        <v>0</v>
      </c>
      <c r="CLG4" s="493">
        <f>'J.T.M. - Beef (FFS)'!M15</f>
        <v>0</v>
      </c>
      <c r="CLH4" s="493">
        <f>'J.T.M. - Beef (FFS)'!N15</f>
        <v>0</v>
      </c>
      <c r="CLI4" s="493">
        <f>'J.T.M. - Beef (FFS)'!O15</f>
        <v>0</v>
      </c>
      <c r="CLJ4" s="493">
        <f>'J.T.M. - Beef (FFS)'!P15</f>
        <v>0</v>
      </c>
      <c r="CLK4" s="493">
        <f>'J.T.M. - Beef (FFS)'!Q15</f>
        <v>0</v>
      </c>
      <c r="CLL4" s="493">
        <f>'J.T.M. - Beef (FFS)'!R15</f>
        <v>0</v>
      </c>
      <c r="CLM4" s="493">
        <f>'J.T.M. - Beef (FFS)'!S15</f>
        <v>0</v>
      </c>
      <c r="CLN4" s="493">
        <f>'J.T.M. - Beef (FFS)'!T15</f>
        <v>0</v>
      </c>
      <c r="CLP4" s="493">
        <f>'J.T.M. - Beef (FFS)'!K16</f>
        <v>0</v>
      </c>
      <c r="CLQ4" s="493">
        <f>'J.T.M. - Beef (FFS)'!L16</f>
        <v>0</v>
      </c>
      <c r="CLR4" s="493">
        <f>'J.T.M. - Beef (FFS)'!M16</f>
        <v>0</v>
      </c>
      <c r="CLS4" s="493">
        <f>'J.T.M. - Beef (FFS)'!N16</f>
        <v>0</v>
      </c>
      <c r="CLT4" s="493">
        <f>'J.T.M. - Beef (FFS)'!O16</f>
        <v>0</v>
      </c>
      <c r="CLU4" s="493">
        <f>'J.T.M. - Beef (FFS)'!P16</f>
        <v>0</v>
      </c>
      <c r="CLV4" s="493">
        <f>'J.T.M. - Beef (FFS)'!Q16</f>
        <v>0</v>
      </c>
      <c r="CLW4" s="493">
        <f>'J.T.M. - Beef (FFS)'!R16</f>
        <v>0</v>
      </c>
      <c r="CLX4" s="493">
        <f>'J.T.M. - Beef (FFS)'!S16</f>
        <v>0</v>
      </c>
      <c r="CLY4" s="493">
        <f>'J.T.M. - Beef (FFS)'!T16</f>
        <v>0</v>
      </c>
      <c r="CMA4" s="493">
        <f>'J.T.M. - Beef (FFS)'!K17</f>
        <v>0</v>
      </c>
      <c r="CMB4" s="493">
        <f>'J.T.M. - Beef (FFS)'!L17</f>
        <v>0</v>
      </c>
      <c r="CMC4" s="493">
        <f>'J.T.M. - Beef (FFS)'!M17</f>
        <v>0</v>
      </c>
      <c r="CMD4" s="493">
        <f>'J.T.M. - Beef (FFS)'!N17</f>
        <v>0</v>
      </c>
      <c r="CME4" s="493">
        <f>'J.T.M. - Beef (FFS)'!O17</f>
        <v>0</v>
      </c>
      <c r="CMF4" s="493">
        <f>'J.T.M. - Beef (FFS)'!P17</f>
        <v>0</v>
      </c>
      <c r="CMG4" s="493">
        <f>'J.T.M. - Beef (FFS)'!Q17</f>
        <v>0</v>
      </c>
      <c r="CMH4" s="493">
        <f>'J.T.M. - Beef (FFS)'!R17</f>
        <v>0</v>
      </c>
      <c r="CMI4" s="493">
        <f>'J.T.M. - Beef (FFS)'!S17</f>
        <v>0</v>
      </c>
      <c r="CMJ4" s="493">
        <f>'J.T.M. - Beef (FFS)'!T17</f>
        <v>0</v>
      </c>
      <c r="CML4" s="493">
        <f>'J.T.M. - Beef (FFS)'!K18</f>
        <v>0</v>
      </c>
      <c r="CMM4" s="493">
        <f>'J.T.M. - Beef (FFS)'!L18</f>
        <v>0</v>
      </c>
      <c r="CMN4" s="493">
        <f>'J.T.M. - Beef (FFS)'!M18</f>
        <v>0</v>
      </c>
      <c r="CMO4" s="493">
        <f>'J.T.M. - Beef (FFS)'!N18</f>
        <v>0</v>
      </c>
      <c r="CMP4" s="493">
        <f>'J.T.M. - Beef (FFS)'!O18</f>
        <v>0</v>
      </c>
      <c r="CMQ4" s="493">
        <f>'J.T.M. - Beef (FFS)'!P18</f>
        <v>0</v>
      </c>
      <c r="CMR4" s="493">
        <f>'J.T.M. - Beef (FFS)'!Q18</f>
        <v>0</v>
      </c>
      <c r="CMS4" s="493">
        <f>'J.T.M. - Beef (FFS)'!R18</f>
        <v>0</v>
      </c>
      <c r="CMT4" s="493">
        <f>'J.T.M. - Beef (FFS)'!S18</f>
        <v>0</v>
      </c>
      <c r="CMU4" s="493">
        <f>'J.T.M. - Beef (FFS)'!T18</f>
        <v>0</v>
      </c>
      <c r="CMW4" s="493">
        <f>'J.T.M. - Beef (FFS)'!K19</f>
        <v>0</v>
      </c>
      <c r="CMX4" s="493">
        <f>'J.T.M. - Beef (FFS)'!L19</f>
        <v>0</v>
      </c>
      <c r="CMY4" s="493">
        <f>'J.T.M. - Beef (FFS)'!M19</f>
        <v>0</v>
      </c>
      <c r="CMZ4" s="493">
        <f>'J.T.M. - Beef (FFS)'!N19</f>
        <v>0</v>
      </c>
      <c r="CNA4" s="493">
        <f>'J.T.M. - Beef (FFS)'!O19</f>
        <v>0</v>
      </c>
      <c r="CNB4" s="493">
        <f>'J.T.M. - Beef (FFS)'!P19</f>
        <v>0</v>
      </c>
      <c r="CNC4" s="493">
        <f>'J.T.M. - Beef (FFS)'!Q19</f>
        <v>0</v>
      </c>
      <c r="CND4" s="493">
        <f>'J.T.M. - Beef (FFS)'!R19</f>
        <v>0</v>
      </c>
      <c r="CNE4" s="493">
        <f>'J.T.M. - Beef (FFS)'!S19</f>
        <v>0</v>
      </c>
      <c r="CNF4" s="493">
        <f>'J.T.M. - Beef (FFS)'!T19</f>
        <v>0</v>
      </c>
      <c r="CNH4" s="493">
        <f>'J.T.M. - Beef (FFS)'!K20</f>
        <v>0</v>
      </c>
      <c r="CNI4" s="493">
        <f>'J.T.M. - Beef (FFS)'!L20</f>
        <v>0</v>
      </c>
      <c r="CNJ4" s="493">
        <f>'J.T.M. - Beef (FFS)'!M20</f>
        <v>0</v>
      </c>
      <c r="CNK4" s="493">
        <f>'J.T.M. - Beef (FFS)'!N20</f>
        <v>0</v>
      </c>
      <c r="CNL4" s="493">
        <f>'J.T.M. - Beef (FFS)'!O20</f>
        <v>0</v>
      </c>
      <c r="CNM4" s="493">
        <f>'J.T.M. - Beef (FFS)'!P20</f>
        <v>0</v>
      </c>
      <c r="CNN4" s="493">
        <f>'J.T.M. - Beef (FFS)'!Q20</f>
        <v>0</v>
      </c>
      <c r="CNO4" s="493">
        <f>'J.T.M. - Beef (FFS)'!R20</f>
        <v>0</v>
      </c>
      <c r="CNP4" s="493">
        <f>'J.T.M. - Beef (FFS)'!S20</f>
        <v>0</v>
      </c>
      <c r="CNQ4" s="493">
        <f>'J.T.M. - Beef (FFS)'!T20</f>
        <v>0</v>
      </c>
      <c r="CNS4" s="493">
        <f>'J.T.M. - Beef (FFS)'!K21</f>
        <v>0</v>
      </c>
      <c r="CNT4" s="493">
        <f>'J.T.M. - Beef (FFS)'!L21</f>
        <v>0</v>
      </c>
      <c r="CNU4" s="493">
        <f>'J.T.M. - Beef (FFS)'!M21</f>
        <v>0</v>
      </c>
      <c r="CNV4" s="493">
        <f>'J.T.M. - Beef (FFS)'!N21</f>
        <v>0</v>
      </c>
      <c r="CNW4" s="493">
        <f>'J.T.M. - Beef (FFS)'!O21</f>
        <v>0</v>
      </c>
      <c r="CNX4" s="493">
        <f>'J.T.M. - Beef (FFS)'!P21</f>
        <v>0</v>
      </c>
      <c r="CNY4" s="493">
        <f>'J.T.M. - Beef (FFS)'!Q21</f>
        <v>0</v>
      </c>
      <c r="CNZ4" s="493">
        <f>'J.T.M. - Beef (FFS)'!R21</f>
        <v>0</v>
      </c>
      <c r="COA4" s="493">
        <f>'J.T.M. - Beef (FFS)'!S21</f>
        <v>0</v>
      </c>
      <c r="COB4" s="493">
        <f>'J.T.M. - Beef (FFS)'!T21</f>
        <v>0</v>
      </c>
      <c r="COD4" s="493">
        <f>'J.T.M. - Beef (FFS)'!K22</f>
        <v>0</v>
      </c>
      <c r="COE4" s="493">
        <f>'J.T.M. - Beef (FFS)'!L22</f>
        <v>0</v>
      </c>
      <c r="COF4" s="493">
        <f>'J.T.M. - Beef (FFS)'!M22</f>
        <v>0</v>
      </c>
      <c r="COG4" s="493">
        <f>'J.T.M. - Beef (FFS)'!N22</f>
        <v>0</v>
      </c>
      <c r="COH4" s="493">
        <f>'J.T.M. - Beef (FFS)'!O22</f>
        <v>0</v>
      </c>
      <c r="COI4" s="493">
        <f>'J.T.M. - Beef (FFS)'!P22</f>
        <v>0</v>
      </c>
      <c r="COJ4" s="493">
        <f>'J.T.M. - Beef (FFS)'!Q22</f>
        <v>0</v>
      </c>
      <c r="COK4" s="493">
        <f>'J.T.M. - Beef (FFS)'!R22</f>
        <v>0</v>
      </c>
      <c r="COL4" s="493">
        <f>'J.T.M. - Beef (FFS)'!S22</f>
        <v>0</v>
      </c>
      <c r="COM4" s="493">
        <f>'J.T.M. - Beef (FFS)'!T22</f>
        <v>0</v>
      </c>
      <c r="CON4" s="493">
        <f>'J.T.M - Beef (NOI)'!L8</f>
        <v>0</v>
      </c>
      <c r="COO4" s="629"/>
      <c r="COP4" s="493">
        <f>'J.T.M. - Pork (FFS)'!K9</f>
        <v>0</v>
      </c>
      <c r="COQ4" s="493">
        <f>'J.T.M. - Pork (FFS)'!L9</f>
        <v>0</v>
      </c>
      <c r="COR4" s="493">
        <f>'J.T.M. - Pork (FFS)'!M9</f>
        <v>0</v>
      </c>
      <c r="COS4" s="493">
        <f>'J.T.M. - Pork (FFS)'!N9</f>
        <v>0</v>
      </c>
      <c r="COT4" s="493">
        <f>'J.T.M. - Pork (FFS)'!O9</f>
        <v>0</v>
      </c>
      <c r="COU4" s="493">
        <f>'J.T.M. - Pork (FFS)'!P9</f>
        <v>0</v>
      </c>
      <c r="COV4" s="493">
        <f>'J.T.M. - Pork (FFS)'!Q9</f>
        <v>0</v>
      </c>
      <c r="COW4" s="493">
        <f>'J.T.M. - Pork (FFS)'!R9</f>
        <v>0</v>
      </c>
      <c r="COX4" s="493">
        <f>'J.T.M. - Pork (FFS)'!S9</f>
        <v>0</v>
      </c>
      <c r="COY4" s="493">
        <f>'J.T.M. - Pork (FFS)'!T9</f>
        <v>0</v>
      </c>
      <c r="CPA4" s="493">
        <f>'J.T.M. - Pork (FFS)'!K10</f>
        <v>0</v>
      </c>
      <c r="CPB4" s="493">
        <f>'J.T.M. - Pork (FFS)'!L10</f>
        <v>0</v>
      </c>
      <c r="CPC4" s="493">
        <f>'J.T.M. - Pork (FFS)'!M10</f>
        <v>0</v>
      </c>
      <c r="CPD4" s="493">
        <f>'J.T.M. - Pork (FFS)'!N10</f>
        <v>0</v>
      </c>
      <c r="CPE4" s="493">
        <f>'J.T.M. - Pork (FFS)'!O10</f>
        <v>0</v>
      </c>
      <c r="CPF4" s="493">
        <f>'J.T.M. - Pork (FFS)'!P10</f>
        <v>0</v>
      </c>
      <c r="CPG4" s="493">
        <f>'J.T.M. - Pork (FFS)'!Q10</f>
        <v>0</v>
      </c>
      <c r="CPH4" s="493">
        <f>'J.T.M. - Pork (FFS)'!R10</f>
        <v>0</v>
      </c>
      <c r="CPI4" s="493">
        <f>'J.T.M. - Pork (FFS)'!S10</f>
        <v>0</v>
      </c>
      <c r="CPJ4" s="493">
        <f>'J.T.M. - Pork (FFS)'!T10</f>
        <v>0</v>
      </c>
      <c r="CPL4" s="493">
        <f>'J.T.M. - Pork (FFS)'!K11</f>
        <v>0</v>
      </c>
      <c r="CPM4" s="493">
        <f>'J.T.M. - Pork (FFS)'!L11</f>
        <v>0</v>
      </c>
      <c r="CPN4" s="493">
        <f>'J.T.M. - Pork (FFS)'!M11</f>
        <v>0</v>
      </c>
      <c r="CPO4" s="493">
        <f>'J.T.M. - Pork (FFS)'!N11</f>
        <v>0</v>
      </c>
      <c r="CPP4" s="493">
        <f>'J.T.M. - Pork (FFS)'!O11</f>
        <v>0</v>
      </c>
      <c r="CPQ4" s="493">
        <f>'J.T.M. - Pork (FFS)'!P11</f>
        <v>0</v>
      </c>
      <c r="CPR4" s="493">
        <f>'J.T.M. - Pork (FFS)'!Q11</f>
        <v>0</v>
      </c>
      <c r="CPS4" s="493">
        <f>'J.T.M. - Pork (FFS)'!R11</f>
        <v>0</v>
      </c>
      <c r="CPT4" s="493">
        <f>'J.T.M. - Pork (FFS)'!S11</f>
        <v>0</v>
      </c>
      <c r="CPU4" s="493">
        <f>'J.T.M. - Pork (FFS)'!T11</f>
        <v>0</v>
      </c>
      <c r="CPW4" s="493">
        <f>'J.T.M. - Pork (FFS)'!K12</f>
        <v>0</v>
      </c>
      <c r="CPX4" s="493">
        <f>'J.T.M. - Pork (FFS)'!L12</f>
        <v>0</v>
      </c>
      <c r="CPY4" s="493">
        <f>'J.T.M. - Pork (FFS)'!M12</f>
        <v>0</v>
      </c>
      <c r="CPZ4" s="493">
        <f>'J.T.M. - Pork (FFS)'!N12</f>
        <v>0</v>
      </c>
      <c r="CQA4" s="493">
        <f>'J.T.M. - Pork (FFS)'!O12</f>
        <v>0</v>
      </c>
      <c r="CQB4" s="493">
        <f>'J.T.M. - Pork (FFS)'!P12</f>
        <v>0</v>
      </c>
      <c r="CQC4" s="493">
        <f>'J.T.M. - Pork (FFS)'!Q12</f>
        <v>0</v>
      </c>
      <c r="CQD4" s="493">
        <f>'J.T.M. - Pork (FFS)'!R12</f>
        <v>0</v>
      </c>
      <c r="CQE4" s="493">
        <f>'J.T.M. - Pork (FFS)'!S12</f>
        <v>0</v>
      </c>
      <c r="CQF4" s="493">
        <f>'J.T.M. - Pork (FFS)'!T12</f>
        <v>0</v>
      </c>
      <c r="CQH4" s="493">
        <f>'J.T.M. - Pork (FFS)'!K13</f>
        <v>0</v>
      </c>
      <c r="CQI4" s="493">
        <f>'J.T.M. - Pork (FFS)'!L13</f>
        <v>0</v>
      </c>
      <c r="CQJ4" s="493">
        <f>'J.T.M. - Pork (FFS)'!M13</f>
        <v>0</v>
      </c>
      <c r="CQK4" s="493">
        <f>'J.T.M. - Pork (FFS)'!N13</f>
        <v>0</v>
      </c>
      <c r="CQL4" s="493">
        <f>'J.T.M. - Pork (FFS)'!O13</f>
        <v>0</v>
      </c>
      <c r="CQM4" s="493">
        <f>'J.T.M. - Pork (FFS)'!P13</f>
        <v>0</v>
      </c>
      <c r="CQN4" s="493">
        <f>'J.T.M. - Pork (FFS)'!Q13</f>
        <v>0</v>
      </c>
      <c r="CQO4" s="493">
        <f>'J.T.M. - Pork (FFS)'!R13</f>
        <v>0</v>
      </c>
      <c r="CQP4" s="493">
        <f>'J.T.M. - Pork (FFS)'!S13</f>
        <v>0</v>
      </c>
      <c r="CQQ4" s="493">
        <f>'J.T.M. - Pork (FFS)'!T13</f>
        <v>0</v>
      </c>
      <c r="CQS4" s="493">
        <f>'J.T.M. - Pork (FFS)'!K14</f>
        <v>0</v>
      </c>
      <c r="CQT4" s="493">
        <f>'J.T.M. - Pork (FFS)'!L14</f>
        <v>0</v>
      </c>
      <c r="CQU4" s="493">
        <f>'J.T.M. - Pork (FFS)'!M14</f>
        <v>0</v>
      </c>
      <c r="CQV4" s="493">
        <f>'J.T.M. - Pork (FFS)'!N14</f>
        <v>0</v>
      </c>
      <c r="CQW4" s="493">
        <f>'J.T.M. - Pork (FFS)'!O14</f>
        <v>0</v>
      </c>
      <c r="CQX4" s="493">
        <f>'J.T.M. - Pork (FFS)'!P14</f>
        <v>0</v>
      </c>
      <c r="CQY4" s="493">
        <f>'J.T.M. - Pork (FFS)'!Q14</f>
        <v>0</v>
      </c>
      <c r="CQZ4" s="493">
        <f>'J.T.M. - Pork (FFS)'!R14</f>
        <v>0</v>
      </c>
      <c r="CRA4" s="493">
        <f>'J.T.M. - Pork (FFS)'!S14</f>
        <v>0</v>
      </c>
      <c r="CRB4" s="493">
        <f>'J.T.M. - Pork (FFS)'!T14</f>
        <v>0</v>
      </c>
      <c r="CRC4" s="493">
        <f>'J.T.M. - Pork (NOI)'!L8</f>
        <v>0</v>
      </c>
      <c r="CRD4" s="629"/>
      <c r="CRE4" s="493">
        <f>'J.T.M. - Turkey (FFS)'!K9</f>
        <v>0</v>
      </c>
      <c r="CRF4" s="493">
        <f>'J.T.M. - Turkey (FFS)'!L9</f>
        <v>0</v>
      </c>
      <c r="CRG4" s="493">
        <f>'J.T.M. - Turkey (FFS)'!M9</f>
        <v>0</v>
      </c>
      <c r="CRH4" s="493">
        <f>'J.T.M. - Turkey (FFS)'!N9</f>
        <v>0</v>
      </c>
      <c r="CRI4" s="493">
        <f>'J.T.M. - Turkey (FFS)'!O9</f>
        <v>0</v>
      </c>
      <c r="CRJ4" s="493">
        <f>'J.T.M. - Turkey (FFS)'!P9</f>
        <v>0</v>
      </c>
      <c r="CRK4" s="493">
        <f>'J.T.M. - Turkey (FFS)'!Q9</f>
        <v>0</v>
      </c>
      <c r="CRL4" s="493">
        <f>'J.T.M. - Turkey (FFS)'!R9</f>
        <v>0</v>
      </c>
      <c r="CRM4" s="493">
        <f>'J.T.M. - Turkey (FFS)'!S9</f>
        <v>0</v>
      </c>
      <c r="CRN4" s="493">
        <f>'J.T.M. - Turkey (FFS)'!T9</f>
        <v>0</v>
      </c>
      <c r="CRP4" s="493">
        <f>'J.T.M. - Turkey (FFS)'!K10</f>
        <v>0</v>
      </c>
      <c r="CRQ4" s="493">
        <f>'J.T.M. - Turkey (FFS)'!L10</f>
        <v>0</v>
      </c>
      <c r="CRR4" s="493">
        <f>'J.T.M. - Turkey (FFS)'!M10</f>
        <v>0</v>
      </c>
      <c r="CRS4" s="493">
        <f>'J.T.M. - Turkey (FFS)'!N10</f>
        <v>0</v>
      </c>
      <c r="CRT4" s="493">
        <f>'J.T.M. - Turkey (FFS)'!O10</f>
        <v>0</v>
      </c>
      <c r="CRU4" s="493">
        <f>'J.T.M. - Turkey (FFS)'!P10</f>
        <v>0</v>
      </c>
      <c r="CRV4" s="493">
        <f>'J.T.M. - Turkey (FFS)'!Q10</f>
        <v>0</v>
      </c>
      <c r="CRW4" s="493">
        <f>'J.T.M. - Turkey (FFS)'!R10</f>
        <v>0</v>
      </c>
      <c r="CRX4" s="493">
        <f>'J.T.M. - Turkey (FFS)'!S10</f>
        <v>0</v>
      </c>
      <c r="CRY4" s="493">
        <f>'J.T.M. - Turkey (FFS)'!T10</f>
        <v>0</v>
      </c>
      <c r="CSA4" s="493">
        <f>'J.T.M. - Turkey (FFS)'!K11</f>
        <v>0</v>
      </c>
      <c r="CSB4" s="493">
        <f>'J.T.M. - Turkey (FFS)'!L11</f>
        <v>0</v>
      </c>
      <c r="CSC4" s="493">
        <f>'J.T.M. - Turkey (FFS)'!M11</f>
        <v>0</v>
      </c>
      <c r="CSD4" s="493">
        <f>'J.T.M. - Turkey (FFS)'!N11</f>
        <v>0</v>
      </c>
      <c r="CSE4" s="493">
        <f>'J.T.M. - Turkey (FFS)'!O11</f>
        <v>0</v>
      </c>
      <c r="CSF4" s="493">
        <f>'J.T.M. - Turkey (FFS)'!P11</f>
        <v>0</v>
      </c>
      <c r="CSG4" s="493">
        <f>'J.T.M. - Turkey (FFS)'!Q11</f>
        <v>0</v>
      </c>
      <c r="CSH4" s="493">
        <f>'J.T.M. - Turkey (FFS)'!R11</f>
        <v>0</v>
      </c>
      <c r="CSI4" s="493">
        <f>'J.T.M. - Turkey (FFS)'!S11</f>
        <v>0</v>
      </c>
      <c r="CSJ4" s="493">
        <f>'J.T.M. - Turkey (FFS)'!T11</f>
        <v>0</v>
      </c>
      <c r="CSL4" s="493">
        <f>'J.T.M. - Turkey (FFS)'!K12</f>
        <v>0</v>
      </c>
      <c r="CSM4" s="493">
        <f>'J.T.M. - Turkey (FFS)'!L12</f>
        <v>0</v>
      </c>
      <c r="CSN4" s="493">
        <f>'J.T.M. - Turkey (FFS)'!M12</f>
        <v>0</v>
      </c>
      <c r="CSO4" s="493">
        <f>'J.T.M. - Turkey (FFS)'!N12</f>
        <v>0</v>
      </c>
      <c r="CSP4" s="493">
        <f>'J.T.M. - Turkey (FFS)'!O12</f>
        <v>0</v>
      </c>
      <c r="CSQ4" s="493">
        <f>'J.T.M. - Turkey (FFS)'!P12</f>
        <v>0</v>
      </c>
      <c r="CSR4" s="493">
        <f>'J.T.M. - Turkey (FFS)'!Q12</f>
        <v>0</v>
      </c>
      <c r="CSS4" s="493">
        <f>'J.T.M. - Turkey (FFS)'!R12</f>
        <v>0</v>
      </c>
      <c r="CST4" s="493">
        <f>'J.T.M. - Turkey (FFS)'!S12</f>
        <v>0</v>
      </c>
      <c r="CSU4" s="493">
        <f>'J.T.M. - Turkey (FFS)'!T12</f>
        <v>0</v>
      </c>
      <c r="CSV4" s="493">
        <f>'J.T.M. - Turkey (NOI)'!L8</f>
        <v>0</v>
      </c>
      <c r="CSW4" s="629"/>
      <c r="CSX4" s="493">
        <f>'J.T.M.  - Cheese (FFS)'!K9</f>
        <v>0</v>
      </c>
      <c r="CSY4" s="493">
        <f>'J.T.M.  - Cheese (FFS)'!L9</f>
        <v>0</v>
      </c>
      <c r="CSZ4" s="493">
        <f>'J.T.M.  - Cheese (FFS)'!M9</f>
        <v>0</v>
      </c>
      <c r="CTA4" s="493">
        <f>'J.T.M.  - Cheese (FFS)'!N9</f>
        <v>0</v>
      </c>
      <c r="CTB4" s="493">
        <f>'J.T.M.  - Cheese (FFS)'!O9</f>
        <v>0</v>
      </c>
      <c r="CTC4" s="493">
        <f>'J.T.M.  - Cheese (FFS)'!P9</f>
        <v>0</v>
      </c>
      <c r="CTD4" s="493">
        <f>'J.T.M.  - Cheese (FFS)'!Q9</f>
        <v>0</v>
      </c>
      <c r="CTE4" s="493">
        <f>'J.T.M.  - Cheese (FFS)'!R9</f>
        <v>0</v>
      </c>
      <c r="CTF4" s="493">
        <f>'J.T.M.  - Cheese (FFS)'!S9</f>
        <v>0</v>
      </c>
      <c r="CTG4" s="493">
        <f>'J.T.M.  - Cheese (FFS)'!T9</f>
        <v>0</v>
      </c>
      <c r="CTI4" s="493">
        <f>'J.T.M.  - Cheese (FFS)'!K10</f>
        <v>0</v>
      </c>
      <c r="CTJ4" s="493">
        <f>'J.T.M.  - Cheese (FFS)'!L10</f>
        <v>0</v>
      </c>
      <c r="CTK4" s="493">
        <f>'J.T.M.  - Cheese (FFS)'!M10</f>
        <v>0</v>
      </c>
      <c r="CTL4" s="493">
        <f>'J.T.M.  - Cheese (FFS)'!N10</f>
        <v>0</v>
      </c>
      <c r="CTM4" s="493">
        <f>'J.T.M.  - Cheese (FFS)'!O10</f>
        <v>0</v>
      </c>
      <c r="CTN4" s="493">
        <f>'J.T.M.  - Cheese (FFS)'!P10</f>
        <v>0</v>
      </c>
      <c r="CTO4" s="493">
        <f>'J.T.M.  - Cheese (FFS)'!Q10</f>
        <v>0</v>
      </c>
      <c r="CTP4" s="493">
        <f>'J.T.M.  - Cheese (FFS)'!R10</f>
        <v>0</v>
      </c>
      <c r="CTQ4" s="493">
        <f>'J.T.M.  - Cheese (FFS)'!S10</f>
        <v>0</v>
      </c>
      <c r="CTR4" s="493">
        <f>'J.T.M.  - Cheese (FFS)'!T10</f>
        <v>0</v>
      </c>
      <c r="CTT4" s="493">
        <f>'J.T.M.  - Cheese (FFS)'!K11</f>
        <v>0</v>
      </c>
      <c r="CTU4" s="493">
        <f>'J.T.M.  - Cheese (FFS)'!L11</f>
        <v>0</v>
      </c>
      <c r="CTV4" s="493">
        <f>'J.T.M.  - Cheese (FFS)'!M11</f>
        <v>0</v>
      </c>
      <c r="CTW4" s="493">
        <f>'J.T.M.  - Cheese (FFS)'!N11</f>
        <v>0</v>
      </c>
      <c r="CTX4" s="493">
        <f>'J.T.M.  - Cheese (FFS)'!O11</f>
        <v>0</v>
      </c>
      <c r="CTY4" s="493">
        <f>'J.T.M.  - Cheese (FFS)'!P11</f>
        <v>0</v>
      </c>
      <c r="CTZ4" s="493">
        <f>'J.T.M.  - Cheese (FFS)'!Q11</f>
        <v>0</v>
      </c>
      <c r="CUA4" s="493">
        <f>'J.T.M.  - Cheese (FFS)'!R11</f>
        <v>0</v>
      </c>
      <c r="CUB4" s="493">
        <f>'J.T.M.  - Cheese (FFS)'!S11</f>
        <v>0</v>
      </c>
      <c r="CUC4" s="493">
        <f>'J.T.M.  - Cheese (FFS)'!T11</f>
        <v>0</v>
      </c>
      <c r="CUE4" s="493">
        <f>'J.T.M.  - Cheese (FFS)'!K12</f>
        <v>0</v>
      </c>
      <c r="CUF4" s="493">
        <f>'J.T.M.  - Cheese (FFS)'!L12</f>
        <v>0</v>
      </c>
      <c r="CUG4" s="493">
        <f>'J.T.M.  - Cheese (FFS)'!M12</f>
        <v>0</v>
      </c>
      <c r="CUH4" s="493">
        <f>'J.T.M.  - Cheese (FFS)'!N12</f>
        <v>0</v>
      </c>
      <c r="CUI4" s="493">
        <f>'J.T.M.  - Cheese (FFS)'!O12</f>
        <v>0</v>
      </c>
      <c r="CUJ4" s="493">
        <f>'J.T.M.  - Cheese (FFS)'!P12</f>
        <v>0</v>
      </c>
      <c r="CUK4" s="493">
        <f>'J.T.M.  - Cheese (FFS)'!Q12</f>
        <v>0</v>
      </c>
      <c r="CUL4" s="493">
        <f>'J.T.M.  - Cheese (FFS)'!R12</f>
        <v>0</v>
      </c>
      <c r="CUM4" s="493">
        <f>'J.T.M.  - Cheese (FFS)'!S12</f>
        <v>0</v>
      </c>
      <c r="CUN4" s="493">
        <f>'J.T.M.  - Cheese (FFS)'!T12</f>
        <v>0</v>
      </c>
      <c r="CUP4" s="493">
        <f>'J.T.M.  - Cheese (FFS)'!K13</f>
        <v>0</v>
      </c>
      <c r="CUQ4" s="493">
        <f>'J.T.M.  - Cheese (FFS)'!L13</f>
        <v>0</v>
      </c>
      <c r="CUR4" s="493">
        <f>'J.T.M.  - Cheese (FFS)'!M13</f>
        <v>0</v>
      </c>
      <c r="CUS4" s="493">
        <f>'J.T.M.  - Cheese (FFS)'!N13</f>
        <v>0</v>
      </c>
      <c r="CUT4" s="493">
        <f>'J.T.M.  - Cheese (FFS)'!O13</f>
        <v>0</v>
      </c>
      <c r="CUU4" s="493">
        <f>'J.T.M.  - Cheese (FFS)'!P13</f>
        <v>0</v>
      </c>
      <c r="CUV4" s="493">
        <f>'J.T.M.  - Cheese (FFS)'!Q13</f>
        <v>0</v>
      </c>
      <c r="CUW4" s="493">
        <f>'J.T.M.  - Cheese (FFS)'!R13</f>
        <v>0</v>
      </c>
      <c r="CUX4" s="493">
        <f>'J.T.M.  - Cheese (FFS)'!S13</f>
        <v>0</v>
      </c>
      <c r="CUY4" s="493">
        <f>'J.T.M.  - Cheese (FFS)'!T13</f>
        <v>0</v>
      </c>
      <c r="CVA4" s="493">
        <f>'J.T.M.  - Cheese (FFS)'!K14</f>
        <v>0</v>
      </c>
      <c r="CVB4" s="493">
        <f>'J.T.M.  - Cheese (FFS)'!L14</f>
        <v>0</v>
      </c>
      <c r="CVC4" s="493">
        <f>'J.T.M.  - Cheese (FFS)'!M14</f>
        <v>0</v>
      </c>
      <c r="CVD4" s="493">
        <f>'J.T.M.  - Cheese (FFS)'!N14</f>
        <v>0</v>
      </c>
      <c r="CVE4" s="493">
        <f>'J.T.M.  - Cheese (FFS)'!O14</f>
        <v>0</v>
      </c>
      <c r="CVF4" s="493">
        <f>'J.T.M.  - Cheese (FFS)'!P14</f>
        <v>0</v>
      </c>
      <c r="CVG4" s="493">
        <f>'J.T.M.  - Cheese (FFS)'!Q14</f>
        <v>0</v>
      </c>
      <c r="CVH4" s="493">
        <f>'J.T.M.  - Cheese (FFS)'!R14</f>
        <v>0</v>
      </c>
      <c r="CVI4" s="493">
        <f>'J.T.M.  - Cheese (FFS)'!S14</f>
        <v>0</v>
      </c>
      <c r="CVJ4" s="493">
        <f>'J.T.M.  - Cheese (FFS)'!T14</f>
        <v>0</v>
      </c>
      <c r="CVL4" s="493">
        <f>'J.T.M.  - Cheese (FFS)'!K15</f>
        <v>0</v>
      </c>
      <c r="CVM4" s="493">
        <f>'J.T.M.  - Cheese (FFS)'!L15</f>
        <v>0</v>
      </c>
      <c r="CVN4" s="493">
        <f>'J.T.M.  - Cheese (FFS)'!M15</f>
        <v>0</v>
      </c>
      <c r="CVO4" s="493">
        <f>'J.T.M.  - Cheese (FFS)'!N15</f>
        <v>0</v>
      </c>
      <c r="CVP4" s="493">
        <f>'J.T.M.  - Cheese (FFS)'!O15</f>
        <v>0</v>
      </c>
      <c r="CVQ4" s="493">
        <f>'J.T.M.  - Cheese (FFS)'!P15</f>
        <v>0</v>
      </c>
      <c r="CVR4" s="493">
        <f>'J.T.M.  - Cheese (FFS)'!Q15</f>
        <v>0</v>
      </c>
      <c r="CVS4" s="493">
        <f>'J.T.M.  - Cheese (FFS)'!R15</f>
        <v>0</v>
      </c>
      <c r="CVT4" s="493">
        <f>'J.T.M.  - Cheese (FFS)'!S15</f>
        <v>0</v>
      </c>
      <c r="CVU4" s="493">
        <f>'J.T.M.  - Cheese (FFS)'!T15</f>
        <v>0</v>
      </c>
      <c r="CVW4" s="493">
        <f>'J.T.M.  - Cheese (FFS)'!K16</f>
        <v>0</v>
      </c>
      <c r="CVX4" s="493">
        <f>'J.T.M.  - Cheese (FFS)'!L16</f>
        <v>0</v>
      </c>
      <c r="CVY4" s="493">
        <f>'J.T.M.  - Cheese (FFS)'!M16</f>
        <v>0</v>
      </c>
      <c r="CVZ4" s="493">
        <f>'J.T.M.  - Cheese (FFS)'!N16</f>
        <v>0</v>
      </c>
      <c r="CWA4" s="493">
        <f>'J.T.M.  - Cheese (FFS)'!O16</f>
        <v>0</v>
      </c>
      <c r="CWB4" s="493">
        <f>'J.T.M.  - Cheese (FFS)'!P16</f>
        <v>0</v>
      </c>
      <c r="CWC4" s="493">
        <f>'J.T.M.  - Cheese (FFS)'!Q16</f>
        <v>0</v>
      </c>
      <c r="CWD4" s="493">
        <f>'J.T.M.  - Cheese (FFS)'!R16</f>
        <v>0</v>
      </c>
      <c r="CWE4" s="493">
        <f>'J.T.M.  - Cheese (FFS)'!S16</f>
        <v>0</v>
      </c>
      <c r="CWF4" s="493">
        <f>'J.T.M.  - Cheese (FFS)'!T16</f>
        <v>0</v>
      </c>
      <c r="CWH4" s="493">
        <f>'J.T.M.  - Cheese (FFS)'!K17</f>
        <v>0</v>
      </c>
      <c r="CWI4" s="493">
        <f>'J.T.M.  - Cheese (FFS)'!L17</f>
        <v>0</v>
      </c>
      <c r="CWJ4" s="493">
        <f>'J.T.M.  - Cheese (FFS)'!M17</f>
        <v>0</v>
      </c>
      <c r="CWK4" s="493">
        <f>'J.T.M.  - Cheese (FFS)'!N17</f>
        <v>0</v>
      </c>
      <c r="CWL4" s="493">
        <f>'J.T.M.  - Cheese (FFS)'!O17</f>
        <v>0</v>
      </c>
      <c r="CWM4" s="493">
        <f>'J.T.M.  - Cheese (FFS)'!P17</f>
        <v>0</v>
      </c>
      <c r="CWN4" s="493">
        <f>'J.T.M.  - Cheese (FFS)'!Q17</f>
        <v>0</v>
      </c>
      <c r="CWO4" s="493">
        <f>'J.T.M.  - Cheese (FFS)'!R17</f>
        <v>0</v>
      </c>
      <c r="CWP4" s="493">
        <f>'J.T.M.  - Cheese (FFS)'!S17</f>
        <v>0</v>
      </c>
      <c r="CWQ4" s="493">
        <f>'J.T.M.  - Cheese (FFS)'!T17</f>
        <v>0</v>
      </c>
      <c r="CWS4" s="493">
        <f>'J.T.M.  - Cheese (FFS)'!K18</f>
        <v>0</v>
      </c>
      <c r="CWT4" s="493">
        <f>'J.T.M.  - Cheese (FFS)'!L18</f>
        <v>0</v>
      </c>
      <c r="CWU4" s="493">
        <f>'J.T.M.  - Cheese (FFS)'!M18</f>
        <v>0</v>
      </c>
      <c r="CWV4" s="493">
        <f>'J.T.M.  - Cheese (FFS)'!N18</f>
        <v>0</v>
      </c>
      <c r="CWW4" s="493">
        <f>'J.T.M.  - Cheese (FFS)'!O18</f>
        <v>0</v>
      </c>
      <c r="CWX4" s="493">
        <f>'J.T.M.  - Cheese (FFS)'!P18</f>
        <v>0</v>
      </c>
      <c r="CWY4" s="493">
        <f>'J.T.M.  - Cheese (FFS)'!Q18</f>
        <v>0</v>
      </c>
      <c r="CWZ4" s="493">
        <f>'J.T.M.  - Cheese (FFS)'!R18</f>
        <v>0</v>
      </c>
      <c r="CXA4" s="493">
        <f>'J.T.M.  - Cheese (FFS)'!S18</f>
        <v>0</v>
      </c>
      <c r="CXB4" s="493">
        <f>'J.T.M.  - Cheese (FFS)'!T18</f>
        <v>0</v>
      </c>
      <c r="CXD4" s="493">
        <f>'J.T.M.  - Cheese (FFS)'!K19</f>
        <v>0</v>
      </c>
      <c r="CXE4" s="493">
        <f>'J.T.M.  - Cheese (FFS)'!L19</f>
        <v>0</v>
      </c>
      <c r="CXF4" s="493">
        <f>'J.T.M.  - Cheese (FFS)'!M19</f>
        <v>0</v>
      </c>
      <c r="CXG4" s="493">
        <f>'J.T.M.  - Cheese (FFS)'!N19</f>
        <v>0</v>
      </c>
      <c r="CXH4" s="493">
        <f>'J.T.M.  - Cheese (FFS)'!O19</f>
        <v>0</v>
      </c>
      <c r="CXI4" s="493">
        <f>'J.T.M.  - Cheese (FFS)'!P19</f>
        <v>0</v>
      </c>
      <c r="CXJ4" s="493">
        <f>'J.T.M.  - Cheese (FFS)'!Q19</f>
        <v>0</v>
      </c>
      <c r="CXK4" s="493">
        <f>'J.T.M.  - Cheese (FFS)'!R19</f>
        <v>0</v>
      </c>
      <c r="CXL4" s="493">
        <f>'J.T.M.  - Cheese (FFS)'!S19</f>
        <v>0</v>
      </c>
      <c r="CXM4" s="493">
        <f>'J.T.M.  - Cheese (FFS)'!T19</f>
        <v>0</v>
      </c>
      <c r="CXN4" s="493">
        <f>'J.T.M. - Cheese (NOI)'!L8</f>
        <v>0</v>
      </c>
      <c r="CXO4" s="629"/>
      <c r="CXP4" s="493">
        <f>'Land O Lakes (NOI)'!L8</f>
        <v>0</v>
      </c>
      <c r="CXQ4" s="629"/>
      <c r="CXR4" s="493">
        <f>'Los Cabos (FFS)'!K9</f>
        <v>0</v>
      </c>
      <c r="CXS4" s="493">
        <f>'Los Cabos (FFS)'!L9</f>
        <v>0</v>
      </c>
      <c r="CXT4" s="493">
        <f>'Los Cabos (FFS)'!M9</f>
        <v>0</v>
      </c>
      <c r="CXU4" s="493">
        <f>'Los Cabos (FFS)'!N9</f>
        <v>0</v>
      </c>
      <c r="CXV4" s="493">
        <f>'Los Cabos (FFS)'!O9</f>
        <v>0</v>
      </c>
      <c r="CXW4" s="493">
        <f>'Los Cabos (FFS)'!P9</f>
        <v>0</v>
      </c>
      <c r="CXX4" s="493">
        <f>'Los Cabos (FFS)'!Q9</f>
        <v>0</v>
      </c>
      <c r="CXY4" s="493">
        <f>'Los Cabos (FFS)'!R9</f>
        <v>0</v>
      </c>
      <c r="CXZ4" s="493">
        <f>'Los Cabos (FFS)'!S9</f>
        <v>0</v>
      </c>
      <c r="CYA4" s="493">
        <f>'Los Cabos (FFS)'!T9</f>
        <v>0</v>
      </c>
      <c r="CYB4" s="629"/>
      <c r="CYC4" s="493">
        <f>'Los Cabos (FFS)'!K10</f>
        <v>0</v>
      </c>
      <c r="CYD4" s="493">
        <f>'Los Cabos (FFS)'!L10</f>
        <v>0</v>
      </c>
      <c r="CYE4" s="493">
        <f>'Los Cabos (FFS)'!M10</f>
        <v>0</v>
      </c>
      <c r="CYF4" s="493">
        <f>'Los Cabos (FFS)'!N10</f>
        <v>0</v>
      </c>
      <c r="CYG4" s="493">
        <f>'Los Cabos (FFS)'!O10</f>
        <v>0</v>
      </c>
      <c r="CYH4" s="493">
        <f>'Los Cabos (FFS)'!P10</f>
        <v>0</v>
      </c>
      <c r="CYI4" s="493">
        <f>'Los Cabos (FFS)'!Q10</f>
        <v>0</v>
      </c>
      <c r="CYJ4" s="493">
        <f>'Los Cabos (FFS)'!R10</f>
        <v>0</v>
      </c>
      <c r="CYK4" s="493">
        <f>'Los Cabos (FFS)'!S10</f>
        <v>0</v>
      </c>
      <c r="CYL4" s="493">
        <f>'Los Cabos (FFS)'!T10</f>
        <v>0</v>
      </c>
      <c r="CYN4" s="493">
        <f>'Los Cabos (FFS)'!K11</f>
        <v>0</v>
      </c>
      <c r="CYO4" s="493">
        <f>'Los Cabos (FFS)'!L11</f>
        <v>0</v>
      </c>
      <c r="CYP4" s="493">
        <f>'Los Cabos (FFS)'!M11</f>
        <v>0</v>
      </c>
      <c r="CYQ4" s="493">
        <f>'Los Cabos (FFS)'!N11</f>
        <v>0</v>
      </c>
      <c r="CYR4" s="493">
        <f>'Los Cabos (FFS)'!O11</f>
        <v>0</v>
      </c>
      <c r="CYS4" s="493">
        <f>'Los Cabos (FFS)'!P11</f>
        <v>0</v>
      </c>
      <c r="CYT4" s="493">
        <f>'Los Cabos (FFS)'!Q11</f>
        <v>0</v>
      </c>
      <c r="CYU4" s="493">
        <f>'Los Cabos (FFS)'!R11</f>
        <v>0</v>
      </c>
      <c r="CYV4" s="493">
        <f>'Los Cabos (FFS)'!S11</f>
        <v>0</v>
      </c>
      <c r="CYW4" s="493">
        <f>'Los Cabos (FFS)'!T11</f>
        <v>0</v>
      </c>
      <c r="CYY4" s="493">
        <f>'Los Cabos (FFS)'!K12</f>
        <v>0</v>
      </c>
      <c r="CYZ4" s="493">
        <f>'Los Cabos (FFS)'!L12</f>
        <v>0</v>
      </c>
      <c r="CZA4" s="493">
        <f>'Los Cabos (FFS)'!M12</f>
        <v>0</v>
      </c>
      <c r="CZB4" s="493">
        <f>'Los Cabos (FFS)'!N12</f>
        <v>0</v>
      </c>
      <c r="CZC4" s="493">
        <f>'Los Cabos (FFS)'!O12</f>
        <v>0</v>
      </c>
      <c r="CZD4" s="493">
        <f>'Los Cabos (FFS)'!P12</f>
        <v>0</v>
      </c>
      <c r="CZE4" s="493">
        <f>'Los Cabos (FFS)'!Q12</f>
        <v>0</v>
      </c>
      <c r="CZF4" s="493">
        <f>'Los Cabos (FFS)'!R12</f>
        <v>0</v>
      </c>
      <c r="CZG4" s="493">
        <f>'Los Cabos (FFS)'!S12</f>
        <v>0</v>
      </c>
      <c r="CZH4" s="493">
        <f>'Los Cabos (FFS)'!T12</f>
        <v>0</v>
      </c>
      <c r="CZJ4" s="493">
        <f>'Los Cabos (FFS)'!K13</f>
        <v>0</v>
      </c>
      <c r="CZK4" s="493">
        <f>'Los Cabos (FFS)'!L13</f>
        <v>0</v>
      </c>
      <c r="CZL4" s="493">
        <f>'Los Cabos (FFS)'!M13</f>
        <v>0</v>
      </c>
      <c r="CZM4" s="493">
        <f>'Los Cabos (FFS)'!N13</f>
        <v>0</v>
      </c>
      <c r="CZN4" s="493">
        <f>'Los Cabos (FFS)'!O13</f>
        <v>0</v>
      </c>
      <c r="CZO4" s="493">
        <f>'Los Cabos (FFS)'!P13</f>
        <v>0</v>
      </c>
      <c r="CZP4" s="493">
        <f>'Los Cabos (FFS)'!Q13</f>
        <v>0</v>
      </c>
      <c r="CZQ4" s="493">
        <f>'Los Cabos (FFS)'!R13</f>
        <v>0</v>
      </c>
      <c r="CZR4" s="493">
        <f>'Los Cabos (FFS)'!S13</f>
        <v>0</v>
      </c>
      <c r="CZS4" s="493">
        <f>'Los Cabos (FFS)'!T13</f>
        <v>0</v>
      </c>
      <c r="CZU4" s="493">
        <f>'Los Cabos (FFS)'!K14</f>
        <v>0</v>
      </c>
      <c r="CZV4" s="493">
        <f>'Los Cabos (FFS)'!L14</f>
        <v>0</v>
      </c>
      <c r="CZW4" s="493">
        <f>'Los Cabos (FFS)'!M14</f>
        <v>0</v>
      </c>
      <c r="CZX4" s="493">
        <f>'Los Cabos (FFS)'!N14</f>
        <v>0</v>
      </c>
      <c r="CZY4" s="493">
        <f>'Los Cabos (FFS)'!O14</f>
        <v>0</v>
      </c>
      <c r="CZZ4" s="493">
        <f>'Los Cabos (FFS)'!P14</f>
        <v>0</v>
      </c>
      <c r="DAA4" s="493">
        <f>'Los Cabos (FFS)'!Q14</f>
        <v>0</v>
      </c>
      <c r="DAB4" s="493">
        <f>'Los Cabos (FFS)'!R14</f>
        <v>0</v>
      </c>
      <c r="DAC4" s="493">
        <f>'Los Cabos (FFS)'!S14</f>
        <v>0</v>
      </c>
      <c r="DAD4" s="493">
        <f>'Los Cabos (FFS)'!T14</f>
        <v>0</v>
      </c>
      <c r="DAF4" s="493">
        <f>'Los Cabos (FFS)'!K15</f>
        <v>0</v>
      </c>
      <c r="DAG4" s="493">
        <f>'Los Cabos (FFS)'!L15</f>
        <v>0</v>
      </c>
      <c r="DAH4" s="493">
        <f>'Los Cabos (FFS)'!M15</f>
        <v>0</v>
      </c>
      <c r="DAI4" s="493">
        <f>'Los Cabos (FFS)'!N15</f>
        <v>0</v>
      </c>
      <c r="DAJ4" s="493">
        <f>'Los Cabos (FFS)'!O15</f>
        <v>0</v>
      </c>
      <c r="DAK4" s="493">
        <f>'Los Cabos (FFS)'!P15</f>
        <v>0</v>
      </c>
      <c r="DAL4" s="493">
        <f>'Los Cabos (FFS)'!Q15</f>
        <v>0</v>
      </c>
      <c r="DAM4" s="493">
        <f>'Los Cabos (FFS)'!R15</f>
        <v>0</v>
      </c>
      <c r="DAN4" s="493">
        <f>'Los Cabos (FFS)'!S15</f>
        <v>0</v>
      </c>
      <c r="DAO4" s="493">
        <f>'Los Cabos (FFS)'!T15</f>
        <v>0</v>
      </c>
      <c r="DAQ4" s="493">
        <f>'Los Cabos (FFS)'!K16</f>
        <v>0</v>
      </c>
      <c r="DAR4" s="493">
        <f>'Los Cabos (FFS)'!L16</f>
        <v>0</v>
      </c>
      <c r="DAS4" s="493">
        <f>'Los Cabos (FFS)'!M16</f>
        <v>0</v>
      </c>
      <c r="DAT4" s="493">
        <f>'Los Cabos (FFS)'!N16</f>
        <v>0</v>
      </c>
      <c r="DAU4" s="493">
        <f>'Los Cabos (FFS)'!O16</f>
        <v>0</v>
      </c>
      <c r="DAV4" s="493">
        <f>'Los Cabos (FFS)'!P16</f>
        <v>0</v>
      </c>
      <c r="DAW4" s="493">
        <f>'Los Cabos (FFS)'!Q16</f>
        <v>0</v>
      </c>
      <c r="DAX4" s="493">
        <f>'Los Cabos (FFS)'!R16</f>
        <v>0</v>
      </c>
      <c r="DAY4" s="493">
        <f>'Los Cabos (FFS)'!S16</f>
        <v>0</v>
      </c>
      <c r="DAZ4" s="493">
        <f>'Los Cabos (FFS)'!T16</f>
        <v>0</v>
      </c>
      <c r="DBB4" s="493">
        <f>'Los Cabos (FFS)'!K17</f>
        <v>0</v>
      </c>
      <c r="DBC4" s="493">
        <f>'Los Cabos (FFS)'!L17</f>
        <v>0</v>
      </c>
      <c r="DBD4" s="493">
        <f>'Los Cabos (FFS)'!M17</f>
        <v>0</v>
      </c>
      <c r="DBE4" s="493">
        <f>'Los Cabos (FFS)'!N17</f>
        <v>0</v>
      </c>
      <c r="DBF4" s="493">
        <f>'Los Cabos (FFS)'!O17</f>
        <v>0</v>
      </c>
      <c r="DBG4" s="493">
        <f>'Los Cabos (FFS)'!P17</f>
        <v>0</v>
      </c>
      <c r="DBH4" s="493">
        <f>'Los Cabos (FFS)'!Q17</f>
        <v>0</v>
      </c>
      <c r="DBI4" s="493">
        <f>'Los Cabos (FFS)'!R17</f>
        <v>0</v>
      </c>
      <c r="DBJ4" s="493">
        <f>'Los Cabos (FFS)'!S17</f>
        <v>0</v>
      </c>
      <c r="DBK4" s="493">
        <f>'Los Cabos (FFS)'!T17</f>
        <v>0</v>
      </c>
      <c r="DBM4" s="493">
        <f>'Los Cabos (FFS)'!K18</f>
        <v>0</v>
      </c>
      <c r="DBN4" s="493">
        <f>'Los Cabos (FFS)'!L18</f>
        <v>0</v>
      </c>
      <c r="DBO4" s="493">
        <f>'Los Cabos (FFS)'!M18</f>
        <v>0</v>
      </c>
      <c r="DBP4" s="493">
        <f>'Los Cabos (FFS)'!N18</f>
        <v>0</v>
      </c>
      <c r="DBQ4" s="493">
        <f>'Los Cabos (FFS)'!O18</f>
        <v>0</v>
      </c>
      <c r="DBR4" s="493">
        <f>'Los Cabos (FFS)'!P18</f>
        <v>0</v>
      </c>
      <c r="DBS4" s="493">
        <f>'Los Cabos (FFS)'!Q18</f>
        <v>0</v>
      </c>
      <c r="DBT4" s="493">
        <f>'Los Cabos (FFS)'!R18</f>
        <v>0</v>
      </c>
      <c r="DBU4" s="493">
        <f>'Los Cabos (FFS)'!S18</f>
        <v>0</v>
      </c>
      <c r="DBV4" s="493">
        <f>'Los Cabos (FFS)'!T18</f>
        <v>0</v>
      </c>
      <c r="DBX4" s="493">
        <f>'Los Cabos (FFS)'!K19</f>
        <v>0</v>
      </c>
      <c r="DBY4" s="493">
        <f>'Los Cabos (FFS)'!L19</f>
        <v>0</v>
      </c>
      <c r="DBZ4" s="493">
        <f>'Los Cabos (FFS)'!M19</f>
        <v>0</v>
      </c>
      <c r="DCA4" s="493">
        <f>'Los Cabos (FFS)'!N19</f>
        <v>0</v>
      </c>
      <c r="DCB4" s="493">
        <f>'Los Cabos (FFS)'!O19</f>
        <v>0</v>
      </c>
      <c r="DCC4" s="493">
        <f>'Los Cabos (FFS)'!P19</f>
        <v>0</v>
      </c>
      <c r="DCD4" s="493">
        <f>'Los Cabos (FFS)'!Q19</f>
        <v>0</v>
      </c>
      <c r="DCE4" s="493">
        <f>'Los Cabos (FFS)'!R19</f>
        <v>0</v>
      </c>
      <c r="DCF4" s="493">
        <f>'Los Cabos (FFS)'!S19</f>
        <v>0</v>
      </c>
      <c r="DCG4" s="493">
        <f>'Los Cabos (FFS)'!T19</f>
        <v>0</v>
      </c>
      <c r="DCI4" s="493">
        <f>'Los Cabos (FFS)'!K20</f>
        <v>0</v>
      </c>
      <c r="DCJ4" s="493">
        <f>'Los Cabos (FFS)'!L20</f>
        <v>0</v>
      </c>
      <c r="DCK4" s="493">
        <f>'Los Cabos (FFS)'!M20</f>
        <v>0</v>
      </c>
      <c r="DCL4" s="493">
        <f>'Los Cabos (FFS)'!N20</f>
        <v>0</v>
      </c>
      <c r="DCM4" s="493">
        <f>'Los Cabos (FFS)'!O20</f>
        <v>0</v>
      </c>
      <c r="DCN4" s="493">
        <f>'Los Cabos (FFS)'!P20</f>
        <v>0</v>
      </c>
      <c r="DCO4" s="493">
        <f>'Los Cabos (FFS)'!Q20</f>
        <v>0</v>
      </c>
      <c r="DCP4" s="493">
        <f>'Los Cabos (FFS)'!R20</f>
        <v>0</v>
      </c>
      <c r="DCQ4" s="493">
        <f>'Los Cabos (FFS)'!S20</f>
        <v>0</v>
      </c>
      <c r="DCR4" s="493">
        <f>'Los Cabos (FFS)'!T20</f>
        <v>0</v>
      </c>
      <c r="DCT4" s="493">
        <f>'Los Cabos (FFS)'!K21</f>
        <v>0</v>
      </c>
      <c r="DCU4" s="493">
        <f>'Los Cabos (FFS)'!L21</f>
        <v>0</v>
      </c>
      <c r="DCV4" s="493">
        <f>'Los Cabos (FFS)'!M21</f>
        <v>0</v>
      </c>
      <c r="DCW4" s="493">
        <f>'Los Cabos (FFS)'!N21</f>
        <v>0</v>
      </c>
      <c r="DCX4" s="493">
        <f>'Los Cabos (FFS)'!O21</f>
        <v>0</v>
      </c>
      <c r="DCY4" s="493">
        <f>'Los Cabos (FFS)'!P21</f>
        <v>0</v>
      </c>
      <c r="DCZ4" s="493">
        <f>'Los Cabos (FFS)'!Q21</f>
        <v>0</v>
      </c>
      <c r="DDA4" s="493">
        <f>'Los Cabos (FFS)'!R21</f>
        <v>0</v>
      </c>
      <c r="DDB4" s="493">
        <f>'Los Cabos (FFS)'!S21</f>
        <v>0</v>
      </c>
      <c r="DDC4" s="493">
        <f>'Los Cabos (FFS)'!T21</f>
        <v>0</v>
      </c>
      <c r="DDE4" s="493">
        <f>'Los Cabos (FFS)'!K22</f>
        <v>0</v>
      </c>
      <c r="DDF4" s="493">
        <f>'Los Cabos (FFS)'!L22</f>
        <v>0</v>
      </c>
      <c r="DDG4" s="493">
        <f>'Los Cabos (FFS)'!M22</f>
        <v>0</v>
      </c>
      <c r="DDH4" s="493">
        <f>'Los Cabos (FFS)'!N22</f>
        <v>0</v>
      </c>
      <c r="DDI4" s="493">
        <f>'Los Cabos (FFS)'!O22</f>
        <v>0</v>
      </c>
      <c r="DDJ4" s="493">
        <f>'Los Cabos (FFS)'!P22</f>
        <v>0</v>
      </c>
      <c r="DDK4" s="493">
        <f>'Los Cabos (FFS)'!Q22</f>
        <v>0</v>
      </c>
      <c r="DDL4" s="493">
        <f>'Los Cabos (FFS)'!R22</f>
        <v>0</v>
      </c>
      <c r="DDM4" s="493">
        <f>'Los Cabos (FFS)'!S22</f>
        <v>0</v>
      </c>
      <c r="DDN4" s="493">
        <f>'Los Cabos (FFS)'!T22</f>
        <v>0</v>
      </c>
      <c r="DDP4" s="493">
        <f>'Los Cabos (FFS)'!K23</f>
        <v>0</v>
      </c>
      <c r="DDQ4" s="493">
        <f>'Los Cabos (FFS)'!L23</f>
        <v>0</v>
      </c>
      <c r="DDR4" s="493">
        <f>'Los Cabos (FFS)'!M23</f>
        <v>0</v>
      </c>
      <c r="DDS4" s="493">
        <f>'Los Cabos (FFS)'!N23</f>
        <v>0</v>
      </c>
      <c r="DDT4" s="493">
        <f>'Los Cabos (FFS)'!O23</f>
        <v>0</v>
      </c>
      <c r="DDU4" s="493">
        <f>'Los Cabos (FFS)'!P23</f>
        <v>0</v>
      </c>
      <c r="DDV4" s="493">
        <f>'Los Cabos (FFS)'!Q23</f>
        <v>0</v>
      </c>
      <c r="DDW4" s="493">
        <f>'Los Cabos (FFS)'!R23</f>
        <v>0</v>
      </c>
      <c r="DDX4" s="493">
        <f>'Los Cabos (FFS)'!S23</f>
        <v>0</v>
      </c>
      <c r="DDY4" s="493">
        <f>'Los Cabos (FFS)'!T23</f>
        <v>0</v>
      </c>
      <c r="DEA4" s="493">
        <f>'Los Cabos (FFS)'!K24</f>
        <v>0</v>
      </c>
      <c r="DEB4" s="493">
        <f>'Los Cabos (FFS)'!L24</f>
        <v>0</v>
      </c>
      <c r="DEC4" s="493">
        <f>'Los Cabos (FFS)'!M24</f>
        <v>0</v>
      </c>
      <c r="DED4" s="493">
        <f>'Los Cabos (FFS)'!N24</f>
        <v>0</v>
      </c>
      <c r="DEE4" s="493">
        <f>'Los Cabos (FFS)'!O24</f>
        <v>0</v>
      </c>
      <c r="DEF4" s="493">
        <f>'Los Cabos (FFS)'!P24</f>
        <v>0</v>
      </c>
      <c r="DEG4" s="493">
        <f>'Los Cabos (FFS)'!Q24</f>
        <v>0</v>
      </c>
      <c r="DEH4" s="493">
        <f>'Los Cabos (FFS)'!R24</f>
        <v>0</v>
      </c>
      <c r="DEI4" s="493">
        <f>'Los Cabos (FFS)'!S24</f>
        <v>0</v>
      </c>
      <c r="DEJ4" s="493">
        <f>'Los Cabos (FFS)'!T24</f>
        <v>0</v>
      </c>
      <c r="DEL4" s="493">
        <f>'Los Cabos (FFS)'!K25</f>
        <v>0</v>
      </c>
      <c r="DEM4" s="493">
        <f>'Los Cabos (FFS)'!L25</f>
        <v>0</v>
      </c>
      <c r="DEN4" s="493">
        <f>'Los Cabos (FFS)'!M25</f>
        <v>0</v>
      </c>
      <c r="DEO4" s="493">
        <f>'Los Cabos (FFS)'!N25</f>
        <v>0</v>
      </c>
      <c r="DEP4" s="493">
        <f>'Los Cabos (FFS)'!O25</f>
        <v>0</v>
      </c>
      <c r="DEQ4" s="493">
        <f>'Los Cabos (FFS)'!P25</f>
        <v>0</v>
      </c>
      <c r="DER4" s="493">
        <f>'Los Cabos (FFS)'!Q25</f>
        <v>0</v>
      </c>
      <c r="DES4" s="493">
        <f>'Los Cabos (FFS)'!R25</f>
        <v>0</v>
      </c>
      <c r="DET4" s="493">
        <f>'Los Cabos (FFS)'!S25</f>
        <v>0</v>
      </c>
      <c r="DEU4" s="493">
        <f>'Los Cabos (FFS)'!T25</f>
        <v>0</v>
      </c>
      <c r="DEW4" s="493">
        <f>'Los Cabos (FFS)'!K26</f>
        <v>0</v>
      </c>
      <c r="DEX4" s="493">
        <f>'Los Cabos (FFS)'!L26</f>
        <v>0</v>
      </c>
      <c r="DEY4" s="493">
        <f>'Los Cabos (FFS)'!M26</f>
        <v>0</v>
      </c>
      <c r="DEZ4" s="493">
        <f>'Los Cabos (FFS)'!N26</f>
        <v>0</v>
      </c>
      <c r="DFA4" s="493">
        <f>'Los Cabos (FFS)'!O26</f>
        <v>0</v>
      </c>
      <c r="DFB4" s="493">
        <f>'Los Cabos (FFS)'!P26</f>
        <v>0</v>
      </c>
      <c r="DFC4" s="493">
        <f>'Los Cabos (FFS)'!Q26</f>
        <v>0</v>
      </c>
      <c r="DFD4" s="493">
        <f>'Los Cabos (FFS)'!R26</f>
        <v>0</v>
      </c>
      <c r="DFE4" s="493">
        <f>'Los Cabos (FFS)'!S26</f>
        <v>0</v>
      </c>
      <c r="DFF4" s="493">
        <f>'Los Cabos (FFS)'!T26</f>
        <v>0</v>
      </c>
      <c r="DFG4" s="493">
        <f>'Los Cabos (NOI)'!L8</f>
        <v>0</v>
      </c>
      <c r="DFH4" s="629"/>
      <c r="DFI4" s="493">
        <f>'McCain - Potatoes (NOI)'!L8</f>
        <v>0</v>
      </c>
      <c r="DFJ4" s="629"/>
      <c r="DFK4" s="493">
        <f>'McCain - Sweet Potatoes (NOI)'!L8</f>
        <v>0</v>
      </c>
      <c r="DFL4" s="629"/>
      <c r="DFM4" s="493">
        <f>'Nardone Bros (FFS)'!K9</f>
        <v>0</v>
      </c>
      <c r="DFN4" s="493">
        <f>'Nardone Bros (FFS)'!L9</f>
        <v>0</v>
      </c>
      <c r="DFO4" s="493">
        <f>'Nardone Bros (FFS)'!M9</f>
        <v>0</v>
      </c>
      <c r="DFP4" s="493">
        <f>'Nardone Bros (FFS)'!N9</f>
        <v>0</v>
      </c>
      <c r="DFQ4" s="493">
        <f>'Nardone Bros (FFS)'!O9</f>
        <v>0</v>
      </c>
      <c r="DFR4" s="493">
        <f>'Nardone Bros (FFS)'!P9</f>
        <v>0</v>
      </c>
      <c r="DFS4" s="493">
        <f>'Nardone Bros (FFS)'!Q9</f>
        <v>0</v>
      </c>
      <c r="DFT4" s="493">
        <f>'Nardone Bros (FFS)'!R9</f>
        <v>0</v>
      </c>
      <c r="DFU4" s="493">
        <f>'Nardone Bros (FFS)'!S9</f>
        <v>0</v>
      </c>
      <c r="DFV4" s="493">
        <f>'Nardone Bros (FFS)'!T9</f>
        <v>0</v>
      </c>
      <c r="DFX4" s="493">
        <f>'Nardone Bros (FFS)'!K10</f>
        <v>0</v>
      </c>
      <c r="DFY4" s="493">
        <f>'Nardone Bros (FFS)'!L10</f>
        <v>0</v>
      </c>
      <c r="DFZ4" s="493">
        <f>'Nardone Bros (FFS)'!M10</f>
        <v>0</v>
      </c>
      <c r="DGA4" s="493">
        <f>'Nardone Bros (FFS)'!N10</f>
        <v>0</v>
      </c>
      <c r="DGB4" s="493">
        <f>'Nardone Bros (FFS)'!O10</f>
        <v>0</v>
      </c>
      <c r="DGC4" s="493">
        <f>'Nardone Bros (FFS)'!P10</f>
        <v>0</v>
      </c>
      <c r="DGD4" s="493">
        <f>'Nardone Bros (FFS)'!Q10</f>
        <v>0</v>
      </c>
      <c r="DGE4" s="493">
        <f>'Nardone Bros (FFS)'!R10</f>
        <v>0</v>
      </c>
      <c r="DGF4" s="493">
        <f>'Nardone Bros (FFS)'!S10</f>
        <v>0</v>
      </c>
      <c r="DGG4" s="493">
        <f>'Nardone Bros (FFS)'!T10</f>
        <v>0</v>
      </c>
      <c r="DGI4" s="493">
        <f>'Nardone Bros (FFS)'!K11</f>
        <v>0</v>
      </c>
      <c r="DGJ4" s="493">
        <f>'Nardone Bros (FFS)'!L11</f>
        <v>0</v>
      </c>
      <c r="DGK4" s="493">
        <f>'Nardone Bros (FFS)'!M11</f>
        <v>0</v>
      </c>
      <c r="DGL4" s="493">
        <f>'Nardone Bros (FFS)'!N11</f>
        <v>0</v>
      </c>
      <c r="DGM4" s="493">
        <f>'Nardone Bros (FFS)'!O11</f>
        <v>0</v>
      </c>
      <c r="DGN4" s="493">
        <f>'Nardone Bros (FFS)'!P11</f>
        <v>0</v>
      </c>
      <c r="DGO4" s="493">
        <f>'Nardone Bros (FFS)'!Q11</f>
        <v>0</v>
      </c>
      <c r="DGP4" s="493">
        <f>'Nardone Bros (FFS)'!R11</f>
        <v>0</v>
      </c>
      <c r="DGQ4" s="493">
        <f>'Nardone Bros (FFS)'!S11</f>
        <v>0</v>
      </c>
      <c r="DGR4" s="493">
        <f>'Nardone Bros (FFS)'!T11</f>
        <v>0</v>
      </c>
      <c r="DGT4" s="493">
        <f>'Nardone Bros (FFS)'!K12</f>
        <v>0</v>
      </c>
      <c r="DGU4" s="493">
        <f>'Nardone Bros (FFS)'!L12</f>
        <v>0</v>
      </c>
      <c r="DGV4" s="493">
        <f>'Nardone Bros (FFS)'!M12</f>
        <v>0</v>
      </c>
      <c r="DGW4" s="493">
        <f>'Nardone Bros (FFS)'!N12</f>
        <v>0</v>
      </c>
      <c r="DGX4" s="493">
        <f>'Nardone Bros (FFS)'!O12</f>
        <v>0</v>
      </c>
      <c r="DGY4" s="493">
        <f>'Nardone Bros (FFS)'!P12</f>
        <v>0</v>
      </c>
      <c r="DGZ4" s="493">
        <f>'Nardone Bros (FFS)'!Q12</f>
        <v>0</v>
      </c>
      <c r="DHA4" s="493">
        <f>'Nardone Bros (FFS)'!R12</f>
        <v>0</v>
      </c>
      <c r="DHB4" s="493">
        <f>'Nardone Bros (FFS)'!S12</f>
        <v>0</v>
      </c>
      <c r="DHC4" s="493">
        <f>'Nardone Bros (FFS)'!T12</f>
        <v>0</v>
      </c>
      <c r="DHE4" s="493">
        <f>'Nardone Bros (FFS)'!K13</f>
        <v>0</v>
      </c>
      <c r="DHF4" s="493">
        <f>'Nardone Bros (FFS)'!L13</f>
        <v>0</v>
      </c>
      <c r="DHG4" s="493">
        <f>'Nardone Bros (FFS)'!M13</f>
        <v>0</v>
      </c>
      <c r="DHH4" s="493">
        <f>'Nardone Bros (FFS)'!N13</f>
        <v>0</v>
      </c>
      <c r="DHI4" s="493">
        <f>'Nardone Bros (FFS)'!O13</f>
        <v>0</v>
      </c>
      <c r="DHJ4" s="493">
        <f>'Nardone Bros (FFS)'!P13</f>
        <v>0</v>
      </c>
      <c r="DHK4" s="493">
        <f>'Nardone Bros (FFS)'!Q13</f>
        <v>0</v>
      </c>
      <c r="DHL4" s="493">
        <f>'Nardone Bros (FFS)'!R13</f>
        <v>0</v>
      </c>
      <c r="DHM4" s="493">
        <f>'Nardone Bros (FFS)'!S13</f>
        <v>0</v>
      </c>
      <c r="DHN4" s="493">
        <f>'Nardone Bros (FFS)'!T13</f>
        <v>0</v>
      </c>
      <c r="DHP4" s="493">
        <f>'Nardone Bros (FFS)'!K14</f>
        <v>0</v>
      </c>
      <c r="DHQ4" s="493">
        <f>'Nardone Bros (FFS)'!L14</f>
        <v>0</v>
      </c>
      <c r="DHR4" s="493">
        <f>'Nardone Bros (FFS)'!M14</f>
        <v>0</v>
      </c>
      <c r="DHS4" s="493">
        <f>'Nardone Bros (FFS)'!N14</f>
        <v>0</v>
      </c>
      <c r="DHT4" s="493">
        <f>'Nardone Bros (FFS)'!O14</f>
        <v>0</v>
      </c>
      <c r="DHU4" s="493">
        <f>'Nardone Bros (FFS)'!P14</f>
        <v>0</v>
      </c>
      <c r="DHV4" s="493">
        <f>'Nardone Bros (FFS)'!Q14</f>
        <v>0</v>
      </c>
      <c r="DHW4" s="493">
        <f>'Nardone Bros (FFS)'!R14</f>
        <v>0</v>
      </c>
      <c r="DHX4" s="493">
        <f>'Nardone Bros (FFS)'!S14</f>
        <v>0</v>
      </c>
      <c r="DHY4" s="493">
        <f>'Nardone Bros (FFS)'!T14</f>
        <v>0</v>
      </c>
      <c r="DIA4" s="493">
        <f>'Nardone Bros (FFS)'!K15</f>
        <v>0</v>
      </c>
      <c r="DIB4" s="493">
        <f>'Nardone Bros (FFS)'!L15</f>
        <v>0</v>
      </c>
      <c r="DIC4" s="493">
        <f>'Nardone Bros (FFS)'!M15</f>
        <v>0</v>
      </c>
      <c r="DID4" s="493">
        <f>'Nardone Bros (FFS)'!N15</f>
        <v>0</v>
      </c>
      <c r="DIE4" s="493">
        <f>'Nardone Bros (FFS)'!O15</f>
        <v>0</v>
      </c>
      <c r="DIF4" s="493">
        <f>'Nardone Bros (FFS)'!P15</f>
        <v>0</v>
      </c>
      <c r="DIG4" s="493">
        <f>'Nardone Bros (FFS)'!Q15</f>
        <v>0</v>
      </c>
      <c r="DIH4" s="493">
        <f>'Nardone Bros (FFS)'!R15</f>
        <v>0</v>
      </c>
      <c r="DII4" s="493">
        <f>'Nardone Bros (FFS)'!S15</f>
        <v>0</v>
      </c>
      <c r="DIJ4" s="493">
        <f>'Nardone Bros (FFS)'!T15</f>
        <v>0</v>
      </c>
      <c r="DIL4" s="493">
        <f>'Nardone Bros (FFS)'!K16</f>
        <v>0</v>
      </c>
      <c r="DIM4" s="493">
        <f>'Nardone Bros (FFS)'!L16</f>
        <v>0</v>
      </c>
      <c r="DIN4" s="493">
        <f>'Nardone Bros (FFS)'!M16</f>
        <v>0</v>
      </c>
      <c r="DIO4" s="493">
        <f>'Nardone Bros (FFS)'!N16</f>
        <v>0</v>
      </c>
      <c r="DIP4" s="493">
        <f>'Nardone Bros (FFS)'!O16</f>
        <v>0</v>
      </c>
      <c r="DIQ4" s="493">
        <f>'Nardone Bros (FFS)'!P16</f>
        <v>0</v>
      </c>
      <c r="DIR4" s="493">
        <f>'Nardone Bros (FFS)'!Q16</f>
        <v>0</v>
      </c>
      <c r="DIS4" s="493">
        <f>'Nardone Bros (FFS)'!R16</f>
        <v>0</v>
      </c>
      <c r="DIT4" s="493">
        <f>'Nardone Bros (FFS)'!S16</f>
        <v>0</v>
      </c>
      <c r="DIU4" s="493">
        <f>'Nardone Bros (FFS)'!T16</f>
        <v>0</v>
      </c>
      <c r="DIW4" s="493">
        <f>'Nardone Bros (FFS)'!K17</f>
        <v>0</v>
      </c>
      <c r="DIX4" s="493">
        <f>'Nardone Bros (FFS)'!L17</f>
        <v>0</v>
      </c>
      <c r="DIY4" s="493">
        <f>'Nardone Bros (FFS)'!M17</f>
        <v>0</v>
      </c>
      <c r="DIZ4" s="493">
        <f>'Nardone Bros (FFS)'!N17</f>
        <v>0</v>
      </c>
      <c r="DJA4" s="493">
        <f>'Nardone Bros (FFS)'!O17</f>
        <v>0</v>
      </c>
      <c r="DJB4" s="493">
        <f>'Nardone Bros (FFS)'!P17</f>
        <v>0</v>
      </c>
      <c r="DJC4" s="493">
        <f>'Nardone Bros (FFS)'!Q17</f>
        <v>0</v>
      </c>
      <c r="DJD4" s="493">
        <f>'Nardone Bros (FFS)'!R17</f>
        <v>0</v>
      </c>
      <c r="DJE4" s="493">
        <f>'Nardone Bros (FFS)'!S17</f>
        <v>0</v>
      </c>
      <c r="DJF4" s="493">
        <f>'Nardone Bros (FFS)'!T17</f>
        <v>0</v>
      </c>
      <c r="DJH4" s="493">
        <f>'Nardone Bros (FFS)'!K18</f>
        <v>0</v>
      </c>
      <c r="DJI4" s="493">
        <f>'Nardone Bros (FFS)'!L18</f>
        <v>0</v>
      </c>
      <c r="DJJ4" s="493">
        <f>'Nardone Bros (FFS)'!M18</f>
        <v>0</v>
      </c>
      <c r="DJK4" s="493">
        <f>'Nardone Bros (FFS)'!N18</f>
        <v>0</v>
      </c>
      <c r="DJL4" s="493">
        <f>'Nardone Bros (FFS)'!O18</f>
        <v>0</v>
      </c>
      <c r="DJM4" s="493">
        <f>'Nardone Bros (FFS)'!P18</f>
        <v>0</v>
      </c>
      <c r="DJN4" s="493">
        <f>'Nardone Bros (FFS)'!Q18</f>
        <v>0</v>
      </c>
      <c r="DJO4" s="493">
        <f>'Nardone Bros (FFS)'!R18</f>
        <v>0</v>
      </c>
      <c r="DJP4" s="493">
        <f>'Nardone Bros (FFS)'!S18</f>
        <v>0</v>
      </c>
      <c r="DJQ4" s="493">
        <f>'Nardone Bros (FFS)'!T18</f>
        <v>0</v>
      </c>
      <c r="DJR4" s="493">
        <f>'Nardone Bros (NOI)'!L8</f>
        <v>0</v>
      </c>
      <c r="DJS4" s="629"/>
      <c r="DJT4" s="493">
        <f>'NFG - Apples (FFS)'!K9</f>
        <v>0</v>
      </c>
      <c r="DJU4" s="493">
        <f>'NFG - Apples (FFS)'!L9</f>
        <v>0</v>
      </c>
      <c r="DJV4" s="493">
        <f>'NFG - Apples (FFS)'!M9</f>
        <v>0</v>
      </c>
      <c r="DJW4" s="493">
        <f>'NFG - Apples (FFS)'!N9</f>
        <v>0</v>
      </c>
      <c r="DJX4" s="493">
        <f>'NFG - Apples (FFS)'!O9</f>
        <v>0</v>
      </c>
      <c r="DJY4" s="493">
        <f>'NFG - Apples (FFS)'!P9</f>
        <v>0</v>
      </c>
      <c r="DJZ4" s="493">
        <f>'NFG - Apples (FFS)'!Q9</f>
        <v>0</v>
      </c>
      <c r="DKA4" s="493">
        <f>'NFG - Apples (FFS)'!R9</f>
        <v>0</v>
      </c>
      <c r="DKB4" s="493">
        <f>'NFG - Apples (FFS)'!S9</f>
        <v>0</v>
      </c>
      <c r="DKC4" s="493">
        <f>'NFG - Apples (FFS)'!T9</f>
        <v>0</v>
      </c>
      <c r="DKE4" s="493">
        <f>'NFG - Apples (FFS)'!K10</f>
        <v>0</v>
      </c>
      <c r="DKF4" s="493">
        <f>'NFG - Apples (FFS)'!L10</f>
        <v>0</v>
      </c>
      <c r="DKG4" s="493">
        <f>'NFG - Apples (FFS)'!M10</f>
        <v>0</v>
      </c>
      <c r="DKH4" s="493">
        <f>'NFG - Apples (FFS)'!N10</f>
        <v>0</v>
      </c>
      <c r="DKI4" s="493">
        <f>'NFG - Apples (FFS)'!O10</f>
        <v>0</v>
      </c>
      <c r="DKJ4" s="493">
        <f>'NFG - Apples (FFS)'!P10</f>
        <v>0</v>
      </c>
      <c r="DKK4" s="493">
        <f>'NFG - Apples (FFS)'!Q10</f>
        <v>0</v>
      </c>
      <c r="DKL4" s="493">
        <f>'NFG - Apples (FFS)'!R10</f>
        <v>0</v>
      </c>
      <c r="DKM4" s="493">
        <f>'NFG - Apples (FFS)'!S10</f>
        <v>0</v>
      </c>
      <c r="DKN4" s="493">
        <f>'NFG - Apples (FFS)'!T10</f>
        <v>0</v>
      </c>
      <c r="DKP4" s="493">
        <f>'NFG - Apples (FFS)'!K11</f>
        <v>0</v>
      </c>
      <c r="DKQ4" s="493">
        <f>'NFG - Apples (FFS)'!L11</f>
        <v>0</v>
      </c>
      <c r="DKR4" s="493">
        <f>'NFG - Apples (FFS)'!M11</f>
        <v>0</v>
      </c>
      <c r="DKS4" s="493">
        <f>'NFG - Apples (FFS)'!N11</f>
        <v>0</v>
      </c>
      <c r="DKT4" s="493">
        <f>'NFG - Apples (FFS)'!O11</f>
        <v>0</v>
      </c>
      <c r="DKU4" s="493">
        <f>'NFG - Apples (FFS)'!P11</f>
        <v>0</v>
      </c>
      <c r="DKV4" s="493">
        <f>'NFG - Apples (FFS)'!Q11</f>
        <v>0</v>
      </c>
      <c r="DKW4" s="493">
        <f>'NFG - Apples (FFS)'!R11</f>
        <v>0</v>
      </c>
      <c r="DKX4" s="493">
        <f>'NFG - Apples (FFS)'!S11</f>
        <v>0</v>
      </c>
      <c r="DKY4" s="493">
        <f>'NFG - Apples (FFS)'!T11</f>
        <v>0</v>
      </c>
      <c r="DLA4" s="493">
        <f>'NFG - Apples (FFS)'!K12</f>
        <v>0</v>
      </c>
      <c r="DLB4" s="493">
        <f>'NFG - Apples (FFS)'!L12</f>
        <v>0</v>
      </c>
      <c r="DLC4" s="493">
        <f>'NFG - Apples (FFS)'!M12</f>
        <v>0</v>
      </c>
      <c r="DLD4" s="493">
        <f>'NFG - Apples (FFS)'!N12</f>
        <v>0</v>
      </c>
      <c r="DLE4" s="493">
        <f>'NFG - Apples (FFS)'!O12</f>
        <v>0</v>
      </c>
      <c r="DLF4" s="493">
        <f>'NFG - Apples (FFS)'!P12</f>
        <v>0</v>
      </c>
      <c r="DLG4" s="493">
        <f>'NFG - Apples (FFS)'!Q12</f>
        <v>0</v>
      </c>
      <c r="DLH4" s="493">
        <f>'NFG - Apples (FFS)'!R12</f>
        <v>0</v>
      </c>
      <c r="DLI4" s="493">
        <f>'NFG - Apples (FFS)'!S12</f>
        <v>0</v>
      </c>
      <c r="DLJ4" s="493">
        <f>'NFG - Apples (FFS)'!T12</f>
        <v>0</v>
      </c>
      <c r="DLL4" s="493">
        <f>'NFG - Apples (FFS)'!K13</f>
        <v>0</v>
      </c>
      <c r="DLM4" s="493">
        <f>'NFG - Apples (FFS)'!L13</f>
        <v>0</v>
      </c>
      <c r="DLN4" s="493">
        <f>'NFG - Apples (FFS)'!M13</f>
        <v>0</v>
      </c>
      <c r="DLO4" s="493">
        <f>'NFG - Apples (FFS)'!N13</f>
        <v>0</v>
      </c>
      <c r="DLP4" s="493">
        <f>'NFG - Apples (FFS)'!O13</f>
        <v>0</v>
      </c>
      <c r="DLQ4" s="493">
        <f>'NFG - Apples (FFS)'!P13</f>
        <v>0</v>
      </c>
      <c r="DLR4" s="493">
        <f>'NFG - Apples (FFS)'!Q13</f>
        <v>0</v>
      </c>
      <c r="DLS4" s="493">
        <f>'NFG - Apples (FFS)'!R13</f>
        <v>0</v>
      </c>
      <c r="DLT4" s="493">
        <f>'NFG - Apples (FFS)'!S13</f>
        <v>0</v>
      </c>
      <c r="DLU4" s="493">
        <f>'NFG - Apples (FFS)'!T13</f>
        <v>0</v>
      </c>
      <c r="DLW4" s="493">
        <f>'NFG - Apples (FFS)'!K14</f>
        <v>0</v>
      </c>
      <c r="DLX4" s="493">
        <f>'NFG - Apples (FFS)'!L14</f>
        <v>0</v>
      </c>
      <c r="DLY4" s="493">
        <f>'NFG - Apples (FFS)'!M14</f>
        <v>0</v>
      </c>
      <c r="DLZ4" s="493">
        <f>'NFG - Apples (FFS)'!N14</f>
        <v>0</v>
      </c>
      <c r="DMA4" s="493">
        <f>'NFG - Apples (FFS)'!O14</f>
        <v>0</v>
      </c>
      <c r="DMB4" s="493">
        <f>'NFG - Apples (FFS)'!P14</f>
        <v>0</v>
      </c>
      <c r="DMC4" s="493">
        <f>'NFG - Apples (FFS)'!Q14</f>
        <v>0</v>
      </c>
      <c r="DMD4" s="493">
        <f>'NFG - Apples (FFS)'!R14</f>
        <v>0</v>
      </c>
      <c r="DME4" s="493">
        <f>'NFG - Apples (FFS)'!S14</f>
        <v>0</v>
      </c>
      <c r="DMF4" s="493">
        <f>'NFG - Apples (FFS)'!T14</f>
        <v>0</v>
      </c>
      <c r="DMH4" s="493">
        <f>'NFG - Apples (FFS)'!K15</f>
        <v>0</v>
      </c>
      <c r="DMI4" s="493">
        <f>'NFG - Apples (FFS)'!L15</f>
        <v>0</v>
      </c>
      <c r="DMJ4" s="493">
        <f>'NFG - Apples (FFS)'!M15</f>
        <v>0</v>
      </c>
      <c r="DMK4" s="493">
        <f>'NFG - Apples (FFS)'!N15</f>
        <v>0</v>
      </c>
      <c r="DML4" s="493">
        <f>'NFG - Apples (FFS)'!O15</f>
        <v>0</v>
      </c>
      <c r="DMM4" s="493">
        <f>'NFG - Apples (FFS)'!P15</f>
        <v>0</v>
      </c>
      <c r="DMN4" s="493">
        <f>'NFG - Apples (FFS)'!Q15</f>
        <v>0</v>
      </c>
      <c r="DMO4" s="493">
        <f>'NFG - Apples (FFS)'!R15</f>
        <v>0</v>
      </c>
      <c r="DMP4" s="493">
        <f>'NFG - Apples (FFS)'!S15</f>
        <v>0</v>
      </c>
      <c r="DMQ4" s="493">
        <f>'NFG - Apples (FFS)'!T15</f>
        <v>0</v>
      </c>
      <c r="DMS4" s="493">
        <f>'NFG - Apples (FFS)'!K16</f>
        <v>0</v>
      </c>
      <c r="DMT4" s="493">
        <f>'NFG - Apples (FFS)'!L16</f>
        <v>0</v>
      </c>
      <c r="DMU4" s="493">
        <f>'NFG - Apples (FFS)'!M16</f>
        <v>0</v>
      </c>
      <c r="DMV4" s="493">
        <f>'NFG - Apples (FFS)'!N16</f>
        <v>0</v>
      </c>
      <c r="DMW4" s="493">
        <f>'NFG - Apples (FFS)'!O16</f>
        <v>0</v>
      </c>
      <c r="DMX4" s="493">
        <f>'NFG - Apples (FFS)'!P16</f>
        <v>0</v>
      </c>
      <c r="DMY4" s="493">
        <f>'NFG - Apples (FFS)'!Q16</f>
        <v>0</v>
      </c>
      <c r="DMZ4" s="493">
        <f>'NFG - Apples (FFS)'!R16</f>
        <v>0</v>
      </c>
      <c r="DNA4" s="493">
        <f>'NFG - Apples (FFS)'!S16</f>
        <v>0</v>
      </c>
      <c r="DNB4" s="493">
        <f>'NFG - Apples (FFS)'!T16</f>
        <v>0</v>
      </c>
      <c r="DND4" s="493">
        <f>'NFG - Apples (FFS)'!K17</f>
        <v>0</v>
      </c>
      <c r="DNE4" s="493">
        <f>'NFG - Apples (FFS)'!L17</f>
        <v>0</v>
      </c>
      <c r="DNF4" s="493">
        <f>'NFG - Apples (FFS)'!M17</f>
        <v>0</v>
      </c>
      <c r="DNG4" s="493">
        <f>'NFG - Apples (FFS)'!N17</f>
        <v>0</v>
      </c>
      <c r="DNH4" s="493">
        <f>'NFG - Apples (FFS)'!O17</f>
        <v>0</v>
      </c>
      <c r="DNI4" s="493">
        <f>'NFG - Apples (FFS)'!P17</f>
        <v>0</v>
      </c>
      <c r="DNJ4" s="493">
        <f>'NFG - Apples (FFS)'!Q17</f>
        <v>0</v>
      </c>
      <c r="DNK4" s="493">
        <f>'NFG - Apples (FFS)'!R17</f>
        <v>0</v>
      </c>
      <c r="DNL4" s="493">
        <f>'NFG - Apples (FFS)'!S17</f>
        <v>0</v>
      </c>
      <c r="DNM4" s="493">
        <f>'NFG - Apples (FFS)'!T17</f>
        <v>0</v>
      </c>
      <c r="DNO4" s="493">
        <f>'NFG - Apples (FFS)'!K18</f>
        <v>0</v>
      </c>
      <c r="DNP4" s="493">
        <f>'NFG - Apples (FFS)'!L18</f>
        <v>0</v>
      </c>
      <c r="DNQ4" s="493">
        <f>'NFG - Apples (FFS)'!M18</f>
        <v>0</v>
      </c>
      <c r="DNR4" s="493">
        <f>'NFG - Apples (FFS)'!N18</f>
        <v>0</v>
      </c>
      <c r="DNS4" s="493">
        <f>'NFG - Apples (FFS)'!O18</f>
        <v>0</v>
      </c>
      <c r="DNT4" s="493">
        <f>'NFG - Apples (FFS)'!P18</f>
        <v>0</v>
      </c>
      <c r="DNU4" s="493">
        <f>'NFG - Apples (FFS)'!Q18</f>
        <v>0</v>
      </c>
      <c r="DNV4" s="493">
        <f>'NFG - Apples (FFS)'!R18</f>
        <v>0</v>
      </c>
      <c r="DNW4" s="493">
        <f>'NFG - Apples (FFS)'!S18</f>
        <v>0</v>
      </c>
      <c r="DNX4" s="493">
        <f>'NFG - Apples (FFS)'!T18</f>
        <v>0</v>
      </c>
      <c r="DNY4" s="493">
        <f>'NFG - Apples (NOI)'!L8</f>
        <v>0</v>
      </c>
      <c r="DNZ4" s="629"/>
      <c r="DOA4" s="493">
        <f>'NFG - Pears (FFS)'!K9</f>
        <v>0</v>
      </c>
      <c r="DOB4" s="493">
        <f>'NFG - Pears (FFS)'!L9</f>
        <v>0</v>
      </c>
      <c r="DOC4" s="493">
        <f>'NFG - Pears (FFS)'!M9</f>
        <v>0</v>
      </c>
      <c r="DOD4" s="493">
        <f>'NFG - Pears (FFS)'!N9</f>
        <v>0</v>
      </c>
      <c r="DOE4" s="493">
        <f>'NFG - Pears (FFS)'!O9</f>
        <v>0</v>
      </c>
      <c r="DOF4" s="493">
        <f>'NFG - Pears (FFS)'!P9</f>
        <v>0</v>
      </c>
      <c r="DOG4" s="493">
        <f>'NFG - Pears (FFS)'!Q9</f>
        <v>0</v>
      </c>
      <c r="DOH4" s="493">
        <f>'NFG - Pears (FFS)'!R9</f>
        <v>0</v>
      </c>
      <c r="DOI4" s="493">
        <f>'NFG - Pears (FFS)'!S9</f>
        <v>0</v>
      </c>
      <c r="DOJ4" s="493">
        <f>'NFG - Pears (FFS)'!T9</f>
        <v>0</v>
      </c>
      <c r="DOK4" s="493">
        <f>'NFG - Pears (NOI)'!L8</f>
        <v>0</v>
      </c>
      <c r="DOM4" s="493">
        <f>'NFG - Peaches (FFS)'!K9</f>
        <v>0</v>
      </c>
      <c r="DON4" s="493">
        <f>'NFG - Peaches (FFS)'!L9</f>
        <v>0</v>
      </c>
      <c r="DOO4" s="493">
        <f>'NFG - Peaches (FFS)'!M9</f>
        <v>0</v>
      </c>
      <c r="DOP4" s="493">
        <f>'NFG - Peaches (FFS)'!N9</f>
        <v>0</v>
      </c>
      <c r="DOQ4" s="493">
        <f>'NFG - Peaches (FFS)'!O9</f>
        <v>0</v>
      </c>
      <c r="DOR4" s="493">
        <f>'NFG - Peaches (FFS)'!P9</f>
        <v>0</v>
      </c>
      <c r="DOS4" s="493">
        <f>'NFG - Peaches (FFS)'!Q9</f>
        <v>0</v>
      </c>
      <c r="DOT4" s="493">
        <f>'NFG - Peaches (FFS)'!R9</f>
        <v>0</v>
      </c>
      <c r="DOU4" s="493">
        <f>'NFG - Peaches (FFS)'!S9</f>
        <v>0</v>
      </c>
      <c r="DOV4" s="493">
        <f>'NFG - Peaches (FFS)'!T9</f>
        <v>0</v>
      </c>
      <c r="DOW4" s="493">
        <f>'NFG - Peaches (NOI)'!L8</f>
        <v>0</v>
      </c>
      <c r="DOX4" s="629"/>
      <c r="DOY4" s="493">
        <f>'Nick''s Famous BBQ (FFS)'!K9</f>
        <v>0</v>
      </c>
      <c r="DOZ4" s="493">
        <f>'Nick''s Famous BBQ (FFS)'!L9</f>
        <v>0</v>
      </c>
      <c r="DPA4" s="493">
        <f>'Nick''s Famous BBQ (FFS)'!M9</f>
        <v>0</v>
      </c>
      <c r="DPB4" s="493">
        <f>'Nick''s Famous BBQ (FFS)'!N9</f>
        <v>0</v>
      </c>
      <c r="DPC4" s="493">
        <f>'Nick''s Famous BBQ (FFS)'!O9</f>
        <v>0</v>
      </c>
      <c r="DPD4" s="493">
        <f>'Nick''s Famous BBQ (FFS)'!P9</f>
        <v>0</v>
      </c>
      <c r="DPE4" s="493">
        <f>'Nick''s Famous BBQ (FFS)'!Q9</f>
        <v>0</v>
      </c>
      <c r="DPF4" s="493">
        <f>'Nick''s Famous BBQ (FFS)'!R9</f>
        <v>0</v>
      </c>
      <c r="DPG4" s="493">
        <f>'Nick''s Famous BBQ (FFS)'!S9</f>
        <v>0</v>
      </c>
      <c r="DPH4" s="493">
        <f>'Nick''s Famous BBQ (FFS)'!T9</f>
        <v>0</v>
      </c>
      <c r="DPJ4" s="493">
        <f>'Nick''s Famous BBQ (FFS)'!K10</f>
        <v>0</v>
      </c>
      <c r="DPK4" s="493">
        <f>'Nick''s Famous BBQ (FFS)'!L10</f>
        <v>0</v>
      </c>
      <c r="DPL4" s="493">
        <f>'Nick''s Famous BBQ (FFS)'!M10</f>
        <v>0</v>
      </c>
      <c r="DPM4" s="493">
        <f>'Nick''s Famous BBQ (FFS)'!N10</f>
        <v>0</v>
      </c>
      <c r="DPN4" s="493">
        <f>'Nick''s Famous BBQ (FFS)'!O10</f>
        <v>0</v>
      </c>
      <c r="DPO4" s="493">
        <f>'Nick''s Famous BBQ (FFS)'!P10</f>
        <v>0</v>
      </c>
      <c r="DPP4" s="493">
        <f>'Nick''s Famous BBQ (FFS)'!Q10</f>
        <v>0</v>
      </c>
      <c r="DPQ4" s="493">
        <f>'Nick''s Famous BBQ (FFS)'!R10</f>
        <v>0</v>
      </c>
      <c r="DPR4" s="493">
        <f>'Nick''s Famous BBQ (FFS)'!S10</f>
        <v>0</v>
      </c>
      <c r="DPS4" s="493">
        <f>'Nick''s Famous BBQ (FFS)'!T10</f>
        <v>0</v>
      </c>
      <c r="DPU4" s="493">
        <f>'Nick''s Famous BBQ (FFS)'!K11</f>
        <v>0</v>
      </c>
      <c r="DPV4" s="493">
        <f>'Nick''s Famous BBQ (FFS)'!L11</f>
        <v>0</v>
      </c>
      <c r="DPW4" s="493">
        <f>'Nick''s Famous BBQ (FFS)'!M11</f>
        <v>0</v>
      </c>
      <c r="DPX4" s="493">
        <f>'Nick''s Famous BBQ (FFS)'!N11</f>
        <v>0</v>
      </c>
      <c r="DPY4" s="493">
        <f>'Nick''s Famous BBQ (FFS)'!O11</f>
        <v>0</v>
      </c>
      <c r="DPZ4" s="493">
        <f>'Nick''s Famous BBQ (FFS)'!P11</f>
        <v>0</v>
      </c>
      <c r="DQA4" s="493">
        <f>'Nick''s Famous BBQ (FFS)'!Q11</f>
        <v>0</v>
      </c>
      <c r="DQB4" s="493">
        <f>'Nick''s Famous BBQ (FFS)'!R11</f>
        <v>0</v>
      </c>
      <c r="DQC4" s="493">
        <f>'Nick''s Famous BBQ (FFS)'!S11</f>
        <v>0</v>
      </c>
      <c r="DQD4" s="493">
        <f>'Nick''s Famous BBQ (FFS)'!T11</f>
        <v>0</v>
      </c>
      <c r="DQF4" s="493">
        <f>'Nick''s Famous BBQ (FFS)'!K12</f>
        <v>0</v>
      </c>
      <c r="DQG4" s="493">
        <f>'Nick''s Famous BBQ (FFS)'!L12</f>
        <v>0</v>
      </c>
      <c r="DQH4" s="493">
        <f>'Nick''s Famous BBQ (FFS)'!M12</f>
        <v>0</v>
      </c>
      <c r="DQI4" s="493">
        <f>'Nick''s Famous BBQ (FFS)'!N12</f>
        <v>0</v>
      </c>
      <c r="DQJ4" s="493">
        <f>'Nick''s Famous BBQ (FFS)'!O12</f>
        <v>0</v>
      </c>
      <c r="DQK4" s="493">
        <f>'Nick''s Famous BBQ (FFS)'!P12</f>
        <v>0</v>
      </c>
      <c r="DQL4" s="493">
        <f>'Nick''s Famous BBQ (FFS)'!Q12</f>
        <v>0</v>
      </c>
      <c r="DQM4" s="493">
        <f>'Nick''s Famous BBQ (FFS)'!R12</f>
        <v>0</v>
      </c>
      <c r="DQN4" s="493">
        <f>'Nick''s Famous BBQ (FFS)'!S12</f>
        <v>0</v>
      </c>
      <c r="DQO4" s="493">
        <f>'Nick''s Famous BBQ (FFS)'!T12</f>
        <v>0</v>
      </c>
      <c r="DQP4" s="629"/>
      <c r="DQQ4" s="493">
        <f>'Ott''s (FFS)'!K9</f>
        <v>0</v>
      </c>
      <c r="DQR4" s="493">
        <f>'Ott''s (FFS)'!L9</f>
        <v>0</v>
      </c>
      <c r="DQS4" s="493">
        <f>'Ott''s (FFS)'!M9</f>
        <v>0</v>
      </c>
      <c r="DQT4" s="493">
        <f>'Ott''s (FFS)'!N9</f>
        <v>0</v>
      </c>
      <c r="DQU4" s="493">
        <f>'Ott''s (FFS)'!O9</f>
        <v>0</v>
      </c>
      <c r="DQV4" s="493">
        <f>'Ott''s (FFS)'!P9</f>
        <v>0</v>
      </c>
      <c r="DQW4" s="493">
        <f>'Ott''s (FFS)'!Q9</f>
        <v>0</v>
      </c>
      <c r="DQX4" s="493">
        <f>'Ott''s (FFS)'!R9</f>
        <v>0</v>
      </c>
      <c r="DQY4" s="493">
        <f>'Ott''s (FFS)'!S9</f>
        <v>0</v>
      </c>
      <c r="DQZ4" s="493">
        <f>'Ott''s (FFS)'!T9</f>
        <v>0</v>
      </c>
      <c r="DRB4" s="493">
        <f>'Ott''s (FFS)'!K10</f>
        <v>0</v>
      </c>
      <c r="DRC4" s="493">
        <f>'Ott''s (FFS)'!L10</f>
        <v>0</v>
      </c>
      <c r="DRD4" s="493">
        <f>'Ott''s (FFS)'!M10</f>
        <v>0</v>
      </c>
      <c r="DRE4" s="493">
        <f>'Ott''s (FFS)'!N10</f>
        <v>0</v>
      </c>
      <c r="DRF4" s="493">
        <f>'Ott''s (FFS)'!O10</f>
        <v>0</v>
      </c>
      <c r="DRG4" s="493">
        <f>'Ott''s (FFS)'!P10</f>
        <v>0</v>
      </c>
      <c r="DRH4" s="493">
        <f>'Ott''s (FFS)'!Q10</f>
        <v>0</v>
      </c>
      <c r="DRI4" s="493">
        <f>'Ott''s (FFS)'!R10</f>
        <v>0</v>
      </c>
      <c r="DRJ4" s="493">
        <f>'Ott''s (FFS)'!S10</f>
        <v>0</v>
      </c>
      <c r="DRK4" s="493">
        <f>'Ott''s (FFS)'!T10</f>
        <v>0</v>
      </c>
      <c r="DRM4" s="493">
        <f>'Ott''s (FFS)'!K11</f>
        <v>0</v>
      </c>
      <c r="DRN4" s="493">
        <f>'Ott''s (FFS)'!L11</f>
        <v>0</v>
      </c>
      <c r="DRO4" s="493">
        <f>'Ott''s (FFS)'!M11</f>
        <v>0</v>
      </c>
      <c r="DRP4" s="493">
        <f>'Ott''s (FFS)'!N11</f>
        <v>0</v>
      </c>
      <c r="DRQ4" s="493">
        <f>'Ott''s (FFS)'!O11</f>
        <v>0</v>
      </c>
      <c r="DRR4" s="493">
        <f>'Ott''s (FFS)'!P11</f>
        <v>0</v>
      </c>
      <c r="DRS4" s="493">
        <f>'Ott''s (FFS)'!Q11</f>
        <v>0</v>
      </c>
      <c r="DRT4" s="493">
        <f>'Ott''s (FFS)'!R11</f>
        <v>0</v>
      </c>
      <c r="DRU4" s="493">
        <f>'Ott''s (FFS)'!S11</f>
        <v>0</v>
      </c>
      <c r="DRV4" s="493">
        <f>'Ott''s (FFS)'!T11</f>
        <v>0</v>
      </c>
      <c r="DRX4" s="493">
        <f>'Ott''s (FFS)'!K12</f>
        <v>0</v>
      </c>
      <c r="DRY4" s="493">
        <f>'Ott''s (FFS)'!L12</f>
        <v>0</v>
      </c>
      <c r="DRZ4" s="493">
        <f>'Ott''s (FFS)'!M12</f>
        <v>0</v>
      </c>
      <c r="DSA4" s="493">
        <f>'Ott''s (FFS)'!N12</f>
        <v>0</v>
      </c>
      <c r="DSB4" s="493">
        <f>'Ott''s (FFS)'!O12</f>
        <v>0</v>
      </c>
      <c r="DSC4" s="493">
        <f>'Ott''s (FFS)'!P12</f>
        <v>0</v>
      </c>
      <c r="DSD4" s="493">
        <f>'Ott''s (FFS)'!Q12</f>
        <v>0</v>
      </c>
      <c r="DSE4" s="493">
        <f>'Ott''s (FFS)'!R12</f>
        <v>0</v>
      </c>
      <c r="DSF4" s="493">
        <f>'Ott''s (FFS)'!S12</f>
        <v>0</v>
      </c>
      <c r="DSG4" s="493">
        <f>'Ott''s (FFS)'!T12</f>
        <v>0</v>
      </c>
      <c r="DSI4" s="493">
        <f>'Ott''s (FFS)'!K13</f>
        <v>0</v>
      </c>
      <c r="DSJ4" s="493">
        <f>'Ott''s (FFS)'!L13</f>
        <v>0</v>
      </c>
      <c r="DSK4" s="493">
        <f>'Ott''s (FFS)'!M13</f>
        <v>0</v>
      </c>
      <c r="DSL4" s="493">
        <f>'Ott''s (FFS)'!N13</f>
        <v>0</v>
      </c>
      <c r="DSM4" s="493">
        <f>'Ott''s (FFS)'!O13</f>
        <v>0</v>
      </c>
      <c r="DSN4" s="493">
        <f>'Ott''s (FFS)'!P13</f>
        <v>0</v>
      </c>
      <c r="DSO4" s="493">
        <f>'Ott''s (FFS)'!Q13</f>
        <v>0</v>
      </c>
      <c r="DSP4" s="493">
        <f>'Ott''s (FFS)'!R13</f>
        <v>0</v>
      </c>
      <c r="DSQ4" s="493">
        <f>'Ott''s (FFS)'!S13</f>
        <v>0</v>
      </c>
      <c r="DSR4" s="493">
        <f>'Ott''s (FFS)'!T13</f>
        <v>0</v>
      </c>
      <c r="DST4" s="493">
        <f>'Ott''s (FFS)'!K14</f>
        <v>0</v>
      </c>
      <c r="DSU4" s="493">
        <f>'Ott''s (FFS)'!L14</f>
        <v>0</v>
      </c>
      <c r="DSV4" s="493">
        <f>'Ott''s (FFS)'!M14</f>
        <v>0</v>
      </c>
      <c r="DSW4" s="493">
        <f>'Ott''s (FFS)'!N14</f>
        <v>0</v>
      </c>
      <c r="DSX4" s="493">
        <f>'Ott''s (FFS)'!O14</f>
        <v>0</v>
      </c>
      <c r="DSY4" s="493">
        <f>'Ott''s (FFS)'!P14</f>
        <v>0</v>
      </c>
      <c r="DSZ4" s="493">
        <f>'Ott''s (FFS)'!Q14</f>
        <v>0</v>
      </c>
      <c r="DTA4" s="493">
        <f>'Ott''s (FFS)'!R14</f>
        <v>0</v>
      </c>
      <c r="DTB4" s="493">
        <f>'Ott''s (FFS)'!S14</f>
        <v>0</v>
      </c>
      <c r="DTC4" s="493">
        <f>'Ott''s (FFS)'!T14</f>
        <v>0</v>
      </c>
      <c r="DTE4" s="493">
        <f>'Ott''s (FFS)'!K15</f>
        <v>0</v>
      </c>
      <c r="DTF4" s="493">
        <f>'Ott''s (FFS)'!L15</f>
        <v>0</v>
      </c>
      <c r="DTG4" s="493">
        <f>'Ott''s (FFS)'!M15</f>
        <v>0</v>
      </c>
      <c r="DTH4" s="493">
        <f>'Ott''s (FFS)'!N15</f>
        <v>0</v>
      </c>
      <c r="DTI4" s="493">
        <f>'Ott''s (FFS)'!O15</f>
        <v>0</v>
      </c>
      <c r="DTJ4" s="493">
        <f>'Ott''s (FFS)'!P15</f>
        <v>0</v>
      </c>
      <c r="DTK4" s="493">
        <f>'Ott''s (FFS)'!Q15</f>
        <v>0</v>
      </c>
      <c r="DTL4" s="493">
        <f>'Ott''s (FFS)'!R15</f>
        <v>0</v>
      </c>
      <c r="DTM4" s="493">
        <f>'Ott''s (FFS)'!S15</f>
        <v>0</v>
      </c>
      <c r="DTN4" s="493">
        <f>'Ott''s (FFS)'!T15</f>
        <v>0</v>
      </c>
      <c r="DTP4" s="493">
        <f>'Ott''s (FFS)'!K16</f>
        <v>0</v>
      </c>
      <c r="DTQ4" s="493">
        <f>'Ott''s (FFS)'!L16</f>
        <v>0</v>
      </c>
      <c r="DTR4" s="493">
        <f>'Ott''s (FFS)'!M16</f>
        <v>0</v>
      </c>
      <c r="DTS4" s="493">
        <f>'Ott''s (FFS)'!N16</f>
        <v>0</v>
      </c>
      <c r="DTT4" s="493">
        <f>'Ott''s (FFS)'!O16</f>
        <v>0</v>
      </c>
      <c r="DTU4" s="493">
        <f>'Ott''s (FFS)'!P16</f>
        <v>0</v>
      </c>
      <c r="DTV4" s="493">
        <f>'Ott''s (FFS)'!Q16</f>
        <v>0</v>
      </c>
      <c r="DTW4" s="493">
        <f>'Ott''s (FFS)'!R16</f>
        <v>0</v>
      </c>
      <c r="DTX4" s="493">
        <f>'Ott''s (FFS)'!S16</f>
        <v>0</v>
      </c>
      <c r="DTY4" s="493">
        <f>'Ott''s (FFS)'!T16</f>
        <v>0</v>
      </c>
      <c r="DUA4" s="493">
        <f>'Ott''s (FFS)'!K17</f>
        <v>0</v>
      </c>
      <c r="DUB4" s="493">
        <f>'Ott''s (FFS)'!L17</f>
        <v>0</v>
      </c>
      <c r="DUC4" s="493">
        <f>'Ott''s (FFS)'!M17</f>
        <v>0</v>
      </c>
      <c r="DUD4" s="493">
        <f>'Ott''s (FFS)'!N17</f>
        <v>0</v>
      </c>
      <c r="DUE4" s="493">
        <f>'Ott''s (FFS)'!O17</f>
        <v>0</v>
      </c>
      <c r="DUF4" s="493">
        <f>'Ott''s (FFS)'!P17</f>
        <v>0</v>
      </c>
      <c r="DUG4" s="493">
        <f>'Ott''s (FFS)'!Q17</f>
        <v>0</v>
      </c>
      <c r="DUH4" s="493">
        <f>'Ott''s (FFS)'!R17</f>
        <v>0</v>
      </c>
      <c r="DUI4" s="493">
        <f>'Ott''s (FFS)'!S17</f>
        <v>0</v>
      </c>
      <c r="DUJ4" s="493">
        <f>'Ott''s (FFS)'!T17</f>
        <v>0</v>
      </c>
      <c r="DUL4" s="493">
        <f>'Ott''s (FFS)'!K18</f>
        <v>0</v>
      </c>
      <c r="DUM4" s="493">
        <f>'Ott''s (FFS)'!L18</f>
        <v>0</v>
      </c>
      <c r="DUN4" s="493">
        <f>'Ott''s (FFS)'!M18</f>
        <v>0</v>
      </c>
      <c r="DUO4" s="493">
        <f>'Ott''s (FFS)'!N18</f>
        <v>0</v>
      </c>
      <c r="DUP4" s="493">
        <f>'Ott''s (FFS)'!O18</f>
        <v>0</v>
      </c>
      <c r="DUQ4" s="493">
        <f>'Ott''s (FFS)'!P18</f>
        <v>0</v>
      </c>
      <c r="DUR4" s="493">
        <f>'Ott''s (FFS)'!Q18</f>
        <v>0</v>
      </c>
      <c r="DUS4" s="493">
        <f>'Ott''s (FFS)'!R18</f>
        <v>0</v>
      </c>
      <c r="DUT4" s="493">
        <f>'Ott''s (FFS)'!S18</f>
        <v>0</v>
      </c>
      <c r="DUU4" s="493">
        <f>'Ott''s (FFS)'!T18</f>
        <v>0</v>
      </c>
      <c r="DUW4" s="493">
        <f>'Ott''s (FFS)'!K19</f>
        <v>0</v>
      </c>
      <c r="DUX4" s="493">
        <f>'Ott''s (FFS)'!L19</f>
        <v>0</v>
      </c>
      <c r="DUY4" s="493">
        <f>'Ott''s (FFS)'!M19</f>
        <v>0</v>
      </c>
      <c r="DUZ4" s="493">
        <f>'Ott''s (FFS)'!N19</f>
        <v>0</v>
      </c>
      <c r="DVA4" s="493">
        <f>'Ott''s (FFS)'!O19</f>
        <v>0</v>
      </c>
      <c r="DVB4" s="493">
        <f>'Ott''s (FFS)'!P19</f>
        <v>0</v>
      </c>
      <c r="DVC4" s="493">
        <f>'Ott''s (FFS)'!Q19</f>
        <v>0</v>
      </c>
      <c r="DVD4" s="493">
        <f>'Ott''s (FFS)'!R19</f>
        <v>0</v>
      </c>
      <c r="DVE4" s="493">
        <f>'Ott''s (FFS)'!S19</f>
        <v>0</v>
      </c>
      <c r="DVF4" s="493">
        <f>'Ott''s (FFS)'!T19</f>
        <v>0</v>
      </c>
      <c r="DVH4" s="493">
        <f>'Ott''s (FFS)'!K20</f>
        <v>0</v>
      </c>
      <c r="DVI4" s="493">
        <f>'Ott''s (FFS)'!L20</f>
        <v>0</v>
      </c>
      <c r="DVJ4" s="493">
        <f>'Ott''s (FFS)'!M20</f>
        <v>0</v>
      </c>
      <c r="DVK4" s="493">
        <f>'Ott''s (FFS)'!N20</f>
        <v>0</v>
      </c>
      <c r="DVL4" s="493">
        <f>'Ott''s (FFS)'!O20</f>
        <v>0</v>
      </c>
      <c r="DVM4" s="493">
        <f>'Ott''s (FFS)'!P20</f>
        <v>0</v>
      </c>
      <c r="DVN4" s="493">
        <f>'Ott''s (FFS)'!Q20</f>
        <v>0</v>
      </c>
      <c r="DVO4" s="493">
        <f>'Ott''s (FFS)'!R20</f>
        <v>0</v>
      </c>
      <c r="DVP4" s="493">
        <f>'Ott''s (FFS)'!S20</f>
        <v>0</v>
      </c>
      <c r="DVQ4" s="493">
        <f>'Ott''s (FFS)'!T20</f>
        <v>0</v>
      </c>
      <c r="DVS4" s="493">
        <f>'Ott''s (FFS)'!K21</f>
        <v>0</v>
      </c>
      <c r="DVT4" s="493">
        <f>'Ott''s (FFS)'!L21</f>
        <v>0</v>
      </c>
      <c r="DVU4" s="493">
        <f>'Ott''s (FFS)'!M21</f>
        <v>0</v>
      </c>
      <c r="DVV4" s="493">
        <f>'Ott''s (FFS)'!N21</f>
        <v>0</v>
      </c>
      <c r="DVW4" s="493">
        <f>'Ott''s (FFS)'!O21</f>
        <v>0</v>
      </c>
      <c r="DVX4" s="493">
        <f>'Ott''s (FFS)'!P21</f>
        <v>0</v>
      </c>
      <c r="DVY4" s="493">
        <f>'Ott''s (FFS)'!Q21</f>
        <v>0</v>
      </c>
      <c r="DVZ4" s="493">
        <f>'Ott''s (FFS)'!R21</f>
        <v>0</v>
      </c>
      <c r="DWA4" s="493">
        <f>'Ott''s (FFS)'!S21</f>
        <v>0</v>
      </c>
      <c r="DWB4" s="493">
        <f>'Ott''s (FFS)'!T21</f>
        <v>0</v>
      </c>
      <c r="DWC4" s="493">
        <f>'Ott''s (NOI)'!L8</f>
        <v>0</v>
      </c>
      <c r="DWD4" s="629"/>
      <c r="DWE4" s="493">
        <f>'Peterson Farms (NOI)'!L8</f>
        <v>0</v>
      </c>
      <c r="DWF4" s="629"/>
      <c r="DWG4" s="493">
        <f>'Pilgrims-GoldKist (FFS)'!K9</f>
        <v>0</v>
      </c>
      <c r="DWH4" s="493">
        <f>'Pilgrims-GoldKist (FFS)'!L9</f>
        <v>0</v>
      </c>
      <c r="DWI4" s="493">
        <f>'Pilgrims-GoldKist (FFS)'!M9</f>
        <v>0</v>
      </c>
      <c r="DWJ4" s="493">
        <f>'Pilgrims-GoldKist (FFS)'!N9</f>
        <v>0</v>
      </c>
      <c r="DWK4" s="493">
        <f>'Pilgrims-GoldKist (FFS)'!O9</f>
        <v>0</v>
      </c>
      <c r="DWL4" s="493">
        <f>'Pilgrims-GoldKist (FFS)'!P9</f>
        <v>0</v>
      </c>
      <c r="DWM4" s="493">
        <f>'Pilgrims-GoldKist (FFS)'!Q9</f>
        <v>0</v>
      </c>
      <c r="DWN4" s="493">
        <f>'Pilgrims-GoldKist (FFS)'!R9</f>
        <v>0</v>
      </c>
      <c r="DWO4" s="493">
        <f>'Pilgrims-GoldKist (FFS)'!S9</f>
        <v>0</v>
      </c>
      <c r="DWP4" s="493">
        <f>'Pilgrims-GoldKist (FFS)'!T9</f>
        <v>0</v>
      </c>
      <c r="DWR4" s="493">
        <f>'Pilgrims-GoldKist (FFS)'!K10</f>
        <v>0</v>
      </c>
      <c r="DWS4" s="493">
        <f>'Pilgrims-GoldKist (FFS)'!L10</f>
        <v>0</v>
      </c>
      <c r="DWT4" s="493">
        <f>'Pilgrims-GoldKist (FFS)'!M10</f>
        <v>0</v>
      </c>
      <c r="DWU4" s="493">
        <f>'Pilgrims-GoldKist (FFS)'!N10</f>
        <v>0</v>
      </c>
      <c r="DWV4" s="493">
        <f>'Pilgrims-GoldKist (FFS)'!O10</f>
        <v>0</v>
      </c>
      <c r="DWW4" s="493">
        <f>'Pilgrims-GoldKist (FFS)'!P10</f>
        <v>0</v>
      </c>
      <c r="DWX4" s="493">
        <f>'Pilgrims-GoldKist (FFS)'!Q10</f>
        <v>0</v>
      </c>
      <c r="DWY4" s="493">
        <f>'Pilgrims-GoldKist (FFS)'!R10</f>
        <v>0</v>
      </c>
      <c r="DWZ4" s="493">
        <f>'Pilgrims-GoldKist (FFS)'!S10</f>
        <v>0</v>
      </c>
      <c r="DXA4" s="493">
        <f>'Pilgrims-GoldKist (FFS)'!T10</f>
        <v>0</v>
      </c>
      <c r="DXC4" s="493">
        <f>'Pilgrims-GoldKist (FFS)'!K11</f>
        <v>0</v>
      </c>
      <c r="DXD4" s="493">
        <f>'Pilgrims-GoldKist (FFS)'!L11</f>
        <v>0</v>
      </c>
      <c r="DXE4" s="493">
        <f>'Pilgrims-GoldKist (FFS)'!M11</f>
        <v>0</v>
      </c>
      <c r="DXF4" s="493">
        <f>'Pilgrims-GoldKist (FFS)'!N11</f>
        <v>0</v>
      </c>
      <c r="DXG4" s="493">
        <f>'Pilgrims-GoldKist (FFS)'!O11</f>
        <v>0</v>
      </c>
      <c r="DXH4" s="493">
        <f>'Pilgrims-GoldKist (FFS)'!P11</f>
        <v>0</v>
      </c>
      <c r="DXI4" s="493">
        <f>'Pilgrims-GoldKist (FFS)'!Q11</f>
        <v>0</v>
      </c>
      <c r="DXJ4" s="493">
        <f>'Pilgrims-GoldKist (FFS)'!R11</f>
        <v>0</v>
      </c>
      <c r="DXK4" s="493">
        <f>'Pilgrims-GoldKist (FFS)'!S11</f>
        <v>0</v>
      </c>
      <c r="DXL4" s="493">
        <f>'Pilgrims-GoldKist (FFS)'!T11</f>
        <v>0</v>
      </c>
      <c r="DXN4" s="493">
        <f>'Pilgrims-GoldKist (FFS)'!K12</f>
        <v>0</v>
      </c>
      <c r="DXO4" s="493">
        <f>'Pilgrims-GoldKist (FFS)'!L12</f>
        <v>0</v>
      </c>
      <c r="DXP4" s="493">
        <f>'Pilgrims-GoldKist (FFS)'!M12</f>
        <v>0</v>
      </c>
      <c r="DXQ4" s="493">
        <f>'Pilgrims-GoldKist (FFS)'!N12</f>
        <v>0</v>
      </c>
      <c r="DXR4" s="493">
        <f>'Pilgrims-GoldKist (FFS)'!O12</f>
        <v>0</v>
      </c>
      <c r="DXS4" s="493">
        <f>'Pilgrims-GoldKist (FFS)'!P12</f>
        <v>0</v>
      </c>
      <c r="DXT4" s="493">
        <f>'Pilgrims-GoldKist (FFS)'!Q12</f>
        <v>0</v>
      </c>
      <c r="DXU4" s="493">
        <f>'Pilgrims-GoldKist (FFS)'!R12</f>
        <v>0</v>
      </c>
      <c r="DXV4" s="493">
        <f>'Pilgrims-GoldKist (FFS)'!S12</f>
        <v>0</v>
      </c>
      <c r="DXW4" s="493">
        <f>'Pilgrims-GoldKist (FFS)'!T12</f>
        <v>0</v>
      </c>
      <c r="DXY4" s="493">
        <f>'Pilgrims-GoldKist (FFS)'!K13</f>
        <v>0</v>
      </c>
      <c r="DXZ4" s="493">
        <f>'Pilgrims-GoldKist (FFS)'!L13</f>
        <v>0</v>
      </c>
      <c r="DYA4" s="493">
        <f>'Pilgrims-GoldKist (FFS)'!M13</f>
        <v>0</v>
      </c>
      <c r="DYB4" s="493">
        <f>'Pilgrims-GoldKist (FFS)'!N13</f>
        <v>0</v>
      </c>
      <c r="DYC4" s="493">
        <f>'Pilgrims-GoldKist (FFS)'!O13</f>
        <v>0</v>
      </c>
      <c r="DYD4" s="493">
        <f>'Pilgrims-GoldKist (FFS)'!P13</f>
        <v>0</v>
      </c>
      <c r="DYE4" s="493">
        <f>'Pilgrims-GoldKist (FFS)'!Q13</f>
        <v>0</v>
      </c>
      <c r="DYF4" s="493">
        <f>'Pilgrims-GoldKist (FFS)'!R13</f>
        <v>0</v>
      </c>
      <c r="DYG4" s="493">
        <f>'Pilgrims-GoldKist (FFS)'!S13</f>
        <v>0</v>
      </c>
      <c r="DYH4" s="493">
        <f>'Pilgrims-GoldKist (FFS)'!T13</f>
        <v>0</v>
      </c>
      <c r="DYJ4" s="493">
        <f>'Pilgrims-GoldKist (FFS)'!K14</f>
        <v>0</v>
      </c>
      <c r="DYK4" s="493">
        <f>'Pilgrims-GoldKist (FFS)'!L14</f>
        <v>0</v>
      </c>
      <c r="DYL4" s="493">
        <f>'Pilgrims-GoldKist (FFS)'!M14</f>
        <v>0</v>
      </c>
      <c r="DYM4" s="493">
        <f>'Pilgrims-GoldKist (FFS)'!N14</f>
        <v>0</v>
      </c>
      <c r="DYN4" s="493">
        <f>'Pilgrims-GoldKist (FFS)'!O14</f>
        <v>0</v>
      </c>
      <c r="DYO4" s="493">
        <f>'Pilgrims-GoldKist (FFS)'!P14</f>
        <v>0</v>
      </c>
      <c r="DYP4" s="493">
        <f>'Pilgrims-GoldKist (FFS)'!Q14</f>
        <v>0</v>
      </c>
      <c r="DYQ4" s="493">
        <f>'Pilgrims-GoldKist (FFS)'!R14</f>
        <v>0</v>
      </c>
      <c r="DYR4" s="493">
        <f>'Pilgrims-GoldKist (FFS)'!S14</f>
        <v>0</v>
      </c>
      <c r="DYS4" s="493">
        <f>'Pilgrims-GoldKist (FFS)'!T14</f>
        <v>0</v>
      </c>
      <c r="DYU4" s="493">
        <f>'Pilgrims-GoldKist (FFS)'!K15</f>
        <v>0</v>
      </c>
      <c r="DYV4" s="493">
        <f>'Pilgrims-GoldKist (FFS)'!L15</f>
        <v>0</v>
      </c>
      <c r="DYW4" s="493">
        <f>'Pilgrims-GoldKist (FFS)'!M15</f>
        <v>0</v>
      </c>
      <c r="DYX4" s="493">
        <f>'Pilgrims-GoldKist (FFS)'!N15</f>
        <v>0</v>
      </c>
      <c r="DYY4" s="493">
        <f>'Pilgrims-GoldKist (FFS)'!O15</f>
        <v>0</v>
      </c>
      <c r="DYZ4" s="493">
        <f>'Pilgrims-GoldKist (FFS)'!P15</f>
        <v>0</v>
      </c>
      <c r="DZA4" s="493">
        <f>'Pilgrims-GoldKist (FFS)'!Q15</f>
        <v>0</v>
      </c>
      <c r="DZB4" s="493">
        <f>'Pilgrims-GoldKist (FFS)'!R15</f>
        <v>0</v>
      </c>
      <c r="DZC4" s="493">
        <f>'Pilgrims-GoldKist (FFS)'!S15</f>
        <v>0</v>
      </c>
      <c r="DZD4" s="493">
        <f>'Pilgrims-GoldKist (FFS)'!T15</f>
        <v>0</v>
      </c>
      <c r="DZF4" s="493">
        <f>'Pilgrims-GoldKist (FFS)'!K17</f>
        <v>0</v>
      </c>
      <c r="DZG4" s="493">
        <f>'Pilgrims-GoldKist (FFS)'!L17</f>
        <v>0</v>
      </c>
      <c r="DZH4" s="493">
        <f>'Pilgrims-GoldKist (FFS)'!M17</f>
        <v>0</v>
      </c>
      <c r="DZI4" s="493">
        <f>'Pilgrims-GoldKist (FFS)'!N17</f>
        <v>0</v>
      </c>
      <c r="DZJ4" s="493">
        <f>'Pilgrims-GoldKist (FFS)'!O17</f>
        <v>0</v>
      </c>
      <c r="DZK4" s="493">
        <f>'Pilgrims-GoldKist (FFS)'!P17</f>
        <v>0</v>
      </c>
      <c r="DZL4" s="493">
        <f>'Pilgrims-GoldKist (FFS)'!Q17</f>
        <v>0</v>
      </c>
      <c r="DZM4" s="493">
        <f>'Pilgrims-GoldKist (FFS)'!R17</f>
        <v>0</v>
      </c>
      <c r="DZN4" s="493">
        <f>'Pilgrims-GoldKist (FFS)'!S17</f>
        <v>0</v>
      </c>
      <c r="DZO4" s="493">
        <f>'Pilgrims-GoldKist (FFS)'!T17</f>
        <v>0</v>
      </c>
      <c r="DZQ4" s="493">
        <f>'Pilgrims-GoldKist (FFS)'!K18</f>
        <v>0</v>
      </c>
      <c r="DZR4" s="493">
        <f>'Pilgrims-GoldKist (FFS)'!L18</f>
        <v>0</v>
      </c>
      <c r="DZS4" s="493">
        <f>'Pilgrims-GoldKist (FFS)'!M18</f>
        <v>0</v>
      </c>
      <c r="DZT4" s="493">
        <f>'Pilgrims-GoldKist (FFS)'!N18</f>
        <v>0</v>
      </c>
      <c r="DZU4" s="493">
        <f>'Pilgrims-GoldKist (FFS)'!O18</f>
        <v>0</v>
      </c>
      <c r="DZV4" s="493">
        <f>'Pilgrims-GoldKist (FFS)'!P18</f>
        <v>0</v>
      </c>
      <c r="DZW4" s="493">
        <f>'Pilgrims-GoldKist (FFS)'!Q18</f>
        <v>0</v>
      </c>
      <c r="DZX4" s="493">
        <f>'Pilgrims-GoldKist (FFS)'!R18</f>
        <v>0</v>
      </c>
      <c r="DZY4" s="493">
        <f>'Pilgrims-GoldKist (FFS)'!S18</f>
        <v>0</v>
      </c>
      <c r="DZZ4" s="493">
        <f>'Pilgrims-GoldKist (FFS)'!T18</f>
        <v>0</v>
      </c>
      <c r="EAB4" s="493">
        <f>'Pilgrims-GoldKist (FFS)'!K19</f>
        <v>0</v>
      </c>
      <c r="EAC4" s="493">
        <f>'Pilgrims-GoldKist (FFS)'!L19</f>
        <v>0</v>
      </c>
      <c r="EAD4" s="493">
        <f>'Pilgrims-GoldKist (FFS)'!M19</f>
        <v>0</v>
      </c>
      <c r="EAE4" s="493">
        <f>'Pilgrims-GoldKist (FFS)'!N19</f>
        <v>0</v>
      </c>
      <c r="EAF4" s="493">
        <f>'Pilgrims-GoldKist (FFS)'!O19</f>
        <v>0</v>
      </c>
      <c r="EAG4" s="493">
        <f>'Pilgrims-GoldKist (FFS)'!P19</f>
        <v>0</v>
      </c>
      <c r="EAH4" s="493">
        <f>'Pilgrims-GoldKist (FFS)'!Q19</f>
        <v>0</v>
      </c>
      <c r="EAI4" s="493">
        <f>'Pilgrims-GoldKist (FFS)'!R19</f>
        <v>0</v>
      </c>
      <c r="EAJ4" s="493">
        <f>'Pilgrims-GoldKist (FFS)'!S19</f>
        <v>0</v>
      </c>
      <c r="EAK4" s="493">
        <f>'Pilgrims-GoldKist (FFS)'!T19</f>
        <v>0</v>
      </c>
      <c r="EAM4" s="493">
        <f>'Pilgrims-GoldKist (FFS)'!K20</f>
        <v>0</v>
      </c>
      <c r="EAN4" s="493">
        <f>'Pilgrims-GoldKist (FFS)'!L20</f>
        <v>0</v>
      </c>
      <c r="EAO4" s="493">
        <f>'Pilgrims-GoldKist (FFS)'!M20</f>
        <v>0</v>
      </c>
      <c r="EAP4" s="493">
        <f>'Pilgrims-GoldKist (FFS)'!N20</f>
        <v>0</v>
      </c>
      <c r="EAQ4" s="493">
        <f>'Pilgrims-GoldKist (FFS)'!O20</f>
        <v>0</v>
      </c>
      <c r="EAR4" s="493">
        <f>'Pilgrims-GoldKist (FFS)'!P20</f>
        <v>0</v>
      </c>
      <c r="EAS4" s="493">
        <f>'Pilgrims-GoldKist (FFS)'!Q20</f>
        <v>0</v>
      </c>
      <c r="EAT4" s="493">
        <f>'Pilgrims-GoldKist (FFS)'!R20</f>
        <v>0</v>
      </c>
      <c r="EAU4" s="493">
        <f>'Pilgrims-GoldKist (FFS)'!S20</f>
        <v>0</v>
      </c>
      <c r="EAV4" s="493">
        <f>'Pilgrims-GoldKist (FFS)'!T20</f>
        <v>0</v>
      </c>
      <c r="EAX4" s="493">
        <f>'Pilgrims-GoldKist (FFS)'!K21</f>
        <v>0</v>
      </c>
      <c r="EAY4" s="493">
        <f>'Pilgrims-GoldKist (FFS)'!L21</f>
        <v>0</v>
      </c>
      <c r="EAZ4" s="493">
        <f>'Pilgrims-GoldKist (FFS)'!M21</f>
        <v>0</v>
      </c>
      <c r="EBA4" s="493">
        <f>'Pilgrims-GoldKist (FFS)'!N21</f>
        <v>0</v>
      </c>
      <c r="EBB4" s="493">
        <f>'Pilgrims-GoldKist (FFS)'!O21</f>
        <v>0</v>
      </c>
      <c r="EBC4" s="493">
        <f>'Pilgrims-GoldKist (FFS)'!P21</f>
        <v>0</v>
      </c>
      <c r="EBD4" s="493">
        <f>'Pilgrims-GoldKist (FFS)'!Q21</f>
        <v>0</v>
      </c>
      <c r="EBE4" s="493">
        <f>'Pilgrims-GoldKist (FFS)'!R21</f>
        <v>0</v>
      </c>
      <c r="EBF4" s="493">
        <f>'Pilgrims-GoldKist (FFS)'!S21</f>
        <v>0</v>
      </c>
      <c r="EBG4" s="493">
        <f>'Pilgrims-GoldKist (FFS)'!T21</f>
        <v>0</v>
      </c>
      <c r="EBI4" s="493">
        <f>'Pilgrims-GoldKist (FFS)'!K23</f>
        <v>0</v>
      </c>
      <c r="EBJ4" s="493">
        <f>'Pilgrims-GoldKist (FFS)'!L23</f>
        <v>0</v>
      </c>
      <c r="EBK4" s="493">
        <f>'Pilgrims-GoldKist (FFS)'!M23</f>
        <v>0</v>
      </c>
      <c r="EBL4" s="493">
        <f>'Pilgrims-GoldKist (FFS)'!N23</f>
        <v>0</v>
      </c>
      <c r="EBM4" s="493">
        <f>'Pilgrims-GoldKist (FFS)'!O23</f>
        <v>0</v>
      </c>
      <c r="EBN4" s="493">
        <f>'Pilgrims-GoldKist (FFS)'!P23</f>
        <v>0</v>
      </c>
      <c r="EBO4" s="493">
        <f>'Pilgrims-GoldKist (FFS)'!Q23</f>
        <v>0</v>
      </c>
      <c r="EBP4" s="493">
        <f>'Pilgrims-GoldKist (FFS)'!R23</f>
        <v>0</v>
      </c>
      <c r="EBQ4" s="493">
        <f>'Pilgrims-GoldKist (FFS)'!S23</f>
        <v>0</v>
      </c>
      <c r="EBR4" s="493">
        <f>'Pilgrims-GoldKist (FFS)'!T23</f>
        <v>0</v>
      </c>
      <c r="EBT4" s="493">
        <f>'Pilgrims-GoldKist (FFS)'!K24</f>
        <v>0</v>
      </c>
      <c r="EBU4" s="493">
        <f>'Pilgrims-GoldKist (FFS)'!L24</f>
        <v>0</v>
      </c>
      <c r="EBV4" s="493">
        <f>'Pilgrims-GoldKist (FFS)'!M24</f>
        <v>0</v>
      </c>
      <c r="EBW4" s="493">
        <f>'Pilgrims-GoldKist (FFS)'!N24</f>
        <v>0</v>
      </c>
      <c r="EBX4" s="493">
        <f>'Pilgrims-GoldKist (FFS)'!O24</f>
        <v>0</v>
      </c>
      <c r="EBY4" s="493">
        <f>'Pilgrims-GoldKist (FFS)'!P24</f>
        <v>0</v>
      </c>
      <c r="EBZ4" s="493">
        <f>'Pilgrims-GoldKist (FFS)'!Q24</f>
        <v>0</v>
      </c>
      <c r="ECA4" s="493">
        <f>'Pilgrims-GoldKist (FFS)'!R24</f>
        <v>0</v>
      </c>
      <c r="ECB4" s="493">
        <f>'Pilgrims-GoldKist (FFS)'!S24</f>
        <v>0</v>
      </c>
      <c r="ECC4" s="493">
        <f>'Pilgrims-GoldKist (FFS)'!T24</f>
        <v>0</v>
      </c>
      <c r="ECD4" s="493">
        <f>'Pilgrims-GoldKist (NOI)'!L8</f>
        <v>0</v>
      </c>
      <c r="ECE4" s="629"/>
      <c r="ECF4" s="493">
        <f>'Red Gold (FFS)'!K9</f>
        <v>0</v>
      </c>
      <c r="ECG4" s="493">
        <f>'Red Gold (FFS)'!L9</f>
        <v>0</v>
      </c>
      <c r="ECH4" s="493">
        <f>'Red Gold (FFS)'!M9</f>
        <v>0</v>
      </c>
      <c r="ECI4" s="493">
        <f>'Red Gold (FFS)'!N9</f>
        <v>0</v>
      </c>
      <c r="ECJ4" s="493">
        <f>'Red Gold (FFS)'!O9</f>
        <v>0</v>
      </c>
      <c r="ECK4" s="493">
        <f>'Red Gold (FFS)'!P9</f>
        <v>0</v>
      </c>
      <c r="ECL4" s="493">
        <f>'Red Gold (FFS)'!Q9</f>
        <v>0</v>
      </c>
      <c r="ECM4" s="493">
        <f>'Red Gold (FFS)'!R9</f>
        <v>0</v>
      </c>
      <c r="ECN4" s="493">
        <f>'Red Gold (FFS)'!S9</f>
        <v>0</v>
      </c>
      <c r="ECO4" s="493">
        <f>'Red Gold (FFS)'!T9</f>
        <v>0</v>
      </c>
      <c r="ECQ4" s="493">
        <f>'Red Gold (FFS)'!K10</f>
        <v>0</v>
      </c>
      <c r="ECR4" s="493">
        <f>'Red Gold (FFS)'!L10</f>
        <v>0</v>
      </c>
      <c r="ECS4" s="493">
        <f>'Red Gold (FFS)'!M10</f>
        <v>0</v>
      </c>
      <c r="ECT4" s="493">
        <f>'Red Gold (FFS)'!N10</f>
        <v>0</v>
      </c>
      <c r="ECU4" s="493">
        <f>'Red Gold (FFS)'!O10</f>
        <v>0</v>
      </c>
      <c r="ECV4" s="493">
        <f>'Red Gold (FFS)'!P10</f>
        <v>0</v>
      </c>
      <c r="ECW4" s="493">
        <f>'Red Gold (FFS)'!Q10</f>
        <v>0</v>
      </c>
      <c r="ECX4" s="493">
        <f>'Red Gold (FFS)'!R10</f>
        <v>0</v>
      </c>
      <c r="ECY4" s="493">
        <f>'Red Gold (FFS)'!S10</f>
        <v>0</v>
      </c>
      <c r="ECZ4" s="493">
        <f>'Red Gold (FFS)'!T10</f>
        <v>0</v>
      </c>
      <c r="EDB4" s="493">
        <f>'Red Gold (FFS)'!K11</f>
        <v>0</v>
      </c>
      <c r="EDC4" s="493">
        <f>'Red Gold (FFS)'!L11</f>
        <v>0</v>
      </c>
      <c r="EDD4" s="493">
        <f>'Red Gold (FFS)'!M11</f>
        <v>0</v>
      </c>
      <c r="EDE4" s="493">
        <f>'Red Gold (FFS)'!N11</f>
        <v>0</v>
      </c>
      <c r="EDF4" s="493">
        <f>'Red Gold (FFS)'!O11</f>
        <v>0</v>
      </c>
      <c r="EDG4" s="493">
        <f>'Red Gold (FFS)'!P11</f>
        <v>0</v>
      </c>
      <c r="EDH4" s="493">
        <f>'Red Gold (FFS)'!Q11</f>
        <v>0</v>
      </c>
      <c r="EDI4" s="493">
        <f>'Red Gold (FFS)'!R11</f>
        <v>0</v>
      </c>
      <c r="EDJ4" s="493">
        <f>'Red Gold (FFS)'!S11</f>
        <v>0</v>
      </c>
      <c r="EDK4" s="493">
        <f>'Red Gold (FFS)'!T11</f>
        <v>0</v>
      </c>
      <c r="EDM4" s="493">
        <f>'Red Gold (FFS)'!K12</f>
        <v>0</v>
      </c>
      <c r="EDN4" s="493">
        <f>'Red Gold (FFS)'!L12</f>
        <v>0</v>
      </c>
      <c r="EDO4" s="493">
        <f>'Red Gold (FFS)'!M12</f>
        <v>0</v>
      </c>
      <c r="EDP4" s="493">
        <f>'Red Gold (FFS)'!N12</f>
        <v>0</v>
      </c>
      <c r="EDQ4" s="493">
        <f>'Red Gold (FFS)'!O12</f>
        <v>0</v>
      </c>
      <c r="EDR4" s="493">
        <f>'Red Gold (FFS)'!P12</f>
        <v>0</v>
      </c>
      <c r="EDS4" s="493">
        <f>'Red Gold (FFS)'!Q12</f>
        <v>0</v>
      </c>
      <c r="EDT4" s="493">
        <f>'Red Gold (FFS)'!R12</f>
        <v>0</v>
      </c>
      <c r="EDU4" s="493">
        <f>'Red Gold (FFS)'!S12</f>
        <v>0</v>
      </c>
      <c r="EDV4" s="493">
        <f>'Red Gold (FFS)'!T12</f>
        <v>0</v>
      </c>
      <c r="EDX4" s="493">
        <f>'Red Gold (FFS)'!K13</f>
        <v>0</v>
      </c>
      <c r="EDY4" s="493">
        <f>'Red Gold (FFS)'!L13</f>
        <v>0</v>
      </c>
      <c r="EDZ4" s="493">
        <f>'Red Gold (FFS)'!M13</f>
        <v>0</v>
      </c>
      <c r="EEA4" s="493">
        <f>'Red Gold (FFS)'!N13</f>
        <v>0</v>
      </c>
      <c r="EEB4" s="493">
        <f>'Red Gold (FFS)'!O13</f>
        <v>0</v>
      </c>
      <c r="EEC4" s="493">
        <f>'Red Gold (FFS)'!P13</f>
        <v>0</v>
      </c>
      <c r="EED4" s="493">
        <f>'Red Gold (FFS)'!Q13</f>
        <v>0</v>
      </c>
      <c r="EEE4" s="493">
        <f>'Red Gold (FFS)'!R13</f>
        <v>0</v>
      </c>
      <c r="EEF4" s="493">
        <f>'Red Gold (FFS)'!S13</f>
        <v>0</v>
      </c>
      <c r="EEG4" s="493">
        <f>'Red Gold (FFS)'!T13</f>
        <v>0</v>
      </c>
      <c r="EEI4" s="493">
        <f>'Red Gold (FFS)'!K14</f>
        <v>0</v>
      </c>
      <c r="EEJ4" s="493">
        <f>'Red Gold (FFS)'!L14</f>
        <v>0</v>
      </c>
      <c r="EEK4" s="493">
        <f>'Red Gold (FFS)'!M14</f>
        <v>0</v>
      </c>
      <c r="EEL4" s="493">
        <f>'Red Gold (FFS)'!N14</f>
        <v>0</v>
      </c>
      <c r="EEM4" s="493">
        <f>'Red Gold (FFS)'!O14</f>
        <v>0</v>
      </c>
      <c r="EEN4" s="493">
        <f>'Red Gold (FFS)'!P14</f>
        <v>0</v>
      </c>
      <c r="EEO4" s="493">
        <f>'Red Gold (FFS)'!Q14</f>
        <v>0</v>
      </c>
      <c r="EEP4" s="493">
        <f>'Red Gold (FFS)'!R14</f>
        <v>0</v>
      </c>
      <c r="EEQ4" s="493">
        <f>'Red Gold (FFS)'!S14</f>
        <v>0</v>
      </c>
      <c r="EER4" s="493">
        <f>'Red Gold (FFS)'!T14</f>
        <v>0</v>
      </c>
      <c r="EET4" s="493">
        <f>'Red Gold (FFS)'!K15</f>
        <v>0</v>
      </c>
      <c r="EEU4" s="493">
        <f>'Red Gold (FFS)'!L15</f>
        <v>0</v>
      </c>
      <c r="EEV4" s="493">
        <f>'Red Gold (FFS)'!M15</f>
        <v>0</v>
      </c>
      <c r="EEW4" s="493">
        <f>'Red Gold (FFS)'!N15</f>
        <v>0</v>
      </c>
      <c r="EEX4" s="493">
        <f>'Red Gold (FFS)'!O15</f>
        <v>0</v>
      </c>
      <c r="EEY4" s="493">
        <f>'Red Gold (FFS)'!P15</f>
        <v>0</v>
      </c>
      <c r="EEZ4" s="493">
        <f>'Red Gold (FFS)'!Q15</f>
        <v>0</v>
      </c>
      <c r="EFA4" s="493">
        <f>'Red Gold (FFS)'!R15</f>
        <v>0</v>
      </c>
      <c r="EFB4" s="493">
        <f>'Red Gold (FFS)'!S15</f>
        <v>0</v>
      </c>
      <c r="EFC4" s="493">
        <f>'Red Gold (FFS)'!T15</f>
        <v>0</v>
      </c>
      <c r="EFE4" s="493">
        <f>'Red Gold (FFS)'!K16</f>
        <v>0</v>
      </c>
      <c r="EFF4" s="493">
        <f>'Red Gold (FFS)'!L16</f>
        <v>0</v>
      </c>
      <c r="EFG4" s="493">
        <f>'Red Gold (FFS)'!M16</f>
        <v>0</v>
      </c>
      <c r="EFH4" s="493">
        <f>'Red Gold (FFS)'!N16</f>
        <v>0</v>
      </c>
      <c r="EFI4" s="493">
        <f>'Red Gold (FFS)'!O16</f>
        <v>0</v>
      </c>
      <c r="EFJ4" s="493">
        <f>'Red Gold (FFS)'!P16</f>
        <v>0</v>
      </c>
      <c r="EFK4" s="493">
        <f>'Red Gold (FFS)'!Q16</f>
        <v>0</v>
      </c>
      <c r="EFL4" s="493">
        <f>'Red Gold (FFS)'!R16</f>
        <v>0</v>
      </c>
      <c r="EFM4" s="493">
        <f>'Red Gold (FFS)'!S16</f>
        <v>0</v>
      </c>
      <c r="EFN4" s="493">
        <f>'Red Gold (FFS)'!T16</f>
        <v>0</v>
      </c>
      <c r="EFP4" s="493">
        <f>'Red Gold (FFS)'!K17</f>
        <v>0</v>
      </c>
      <c r="EFQ4" s="493">
        <f>'Red Gold (FFS)'!L17</f>
        <v>0</v>
      </c>
      <c r="EFR4" s="493">
        <f>'Red Gold (FFS)'!M17</f>
        <v>0</v>
      </c>
      <c r="EFS4" s="493">
        <f>'Red Gold (FFS)'!N17</f>
        <v>0</v>
      </c>
      <c r="EFT4" s="493">
        <f>'Red Gold (FFS)'!O17</f>
        <v>0</v>
      </c>
      <c r="EFU4" s="493">
        <f>'Red Gold (FFS)'!P17</f>
        <v>0</v>
      </c>
      <c r="EFV4" s="493">
        <f>'Red Gold (FFS)'!Q17</f>
        <v>0</v>
      </c>
      <c r="EFW4" s="493">
        <f>'Red Gold (FFS)'!R17</f>
        <v>0</v>
      </c>
      <c r="EFX4" s="493">
        <f>'Red Gold (FFS)'!S17</f>
        <v>0</v>
      </c>
      <c r="EFY4" s="493">
        <f>'Red Gold (FFS)'!T17</f>
        <v>0</v>
      </c>
      <c r="EGA4" s="493">
        <f>'Red Gold (FFS)'!K18</f>
        <v>0</v>
      </c>
      <c r="EGB4" s="493">
        <f>'Red Gold (FFS)'!L18</f>
        <v>0</v>
      </c>
      <c r="EGC4" s="493">
        <f>'Red Gold (FFS)'!M18</f>
        <v>0</v>
      </c>
      <c r="EGD4" s="493">
        <f>'Red Gold (FFS)'!N18</f>
        <v>0</v>
      </c>
      <c r="EGE4" s="493">
        <f>'Red Gold (FFS)'!O18</f>
        <v>0</v>
      </c>
      <c r="EGF4" s="493">
        <f>'Red Gold (FFS)'!P18</f>
        <v>0</v>
      </c>
      <c r="EGG4" s="493">
        <f>'Red Gold (FFS)'!Q18</f>
        <v>0</v>
      </c>
      <c r="EGH4" s="493">
        <f>'Red Gold (FFS)'!R18</f>
        <v>0</v>
      </c>
      <c r="EGI4" s="493">
        <f>'Red Gold (FFS)'!S18</f>
        <v>0</v>
      </c>
      <c r="EGJ4" s="493">
        <f>'Red Gold (FFS)'!T18</f>
        <v>0</v>
      </c>
      <c r="EGL4" s="493">
        <f>'Red Gold (FFS)'!K19</f>
        <v>0</v>
      </c>
      <c r="EGM4" s="493">
        <f>'Red Gold (FFS)'!L19</f>
        <v>0</v>
      </c>
      <c r="EGN4" s="493">
        <f>'Red Gold (FFS)'!M19</f>
        <v>0</v>
      </c>
      <c r="EGO4" s="493">
        <f>'Red Gold (FFS)'!N19</f>
        <v>0</v>
      </c>
      <c r="EGP4" s="493">
        <f>'Red Gold (FFS)'!O19</f>
        <v>0</v>
      </c>
      <c r="EGQ4" s="493">
        <f>'Red Gold (FFS)'!P19</f>
        <v>0</v>
      </c>
      <c r="EGR4" s="493">
        <f>'Red Gold (FFS)'!Q19</f>
        <v>0</v>
      </c>
      <c r="EGS4" s="493">
        <f>'Red Gold (FFS)'!R19</f>
        <v>0</v>
      </c>
      <c r="EGT4" s="493">
        <f>'Red Gold (FFS)'!S19</f>
        <v>0</v>
      </c>
      <c r="EGU4" s="493">
        <f>'Red Gold (FFS)'!T19</f>
        <v>0</v>
      </c>
      <c r="EGW4" s="493">
        <f>'Red Gold (FFS)'!K20</f>
        <v>0</v>
      </c>
      <c r="EGX4" s="493">
        <f>'Red Gold (FFS)'!L20</f>
        <v>0</v>
      </c>
      <c r="EGY4" s="493">
        <f>'Red Gold (FFS)'!M20</f>
        <v>0</v>
      </c>
      <c r="EGZ4" s="493">
        <f>'Red Gold (FFS)'!N20</f>
        <v>0</v>
      </c>
      <c r="EHA4" s="493">
        <f>'Red Gold (FFS)'!O20</f>
        <v>0</v>
      </c>
      <c r="EHB4" s="493">
        <f>'Red Gold (FFS)'!P20</f>
        <v>0</v>
      </c>
      <c r="EHC4" s="493">
        <f>'Red Gold (FFS)'!Q20</f>
        <v>0</v>
      </c>
      <c r="EHD4" s="493">
        <f>'Red Gold (FFS)'!R20</f>
        <v>0</v>
      </c>
      <c r="EHE4" s="493">
        <f>'Red Gold (FFS)'!S20</f>
        <v>0</v>
      </c>
      <c r="EHF4" s="493">
        <f>'Red Gold (FFS)'!T20</f>
        <v>0</v>
      </c>
      <c r="EHH4" s="493">
        <f>'Red Gold (FFS)'!K21</f>
        <v>0</v>
      </c>
      <c r="EHI4" s="493">
        <f>'Red Gold (FFS)'!L21</f>
        <v>0</v>
      </c>
      <c r="EHJ4" s="493">
        <f>'Red Gold (FFS)'!M21</f>
        <v>0</v>
      </c>
      <c r="EHK4" s="493">
        <f>'Red Gold (FFS)'!N21</f>
        <v>0</v>
      </c>
      <c r="EHL4" s="493">
        <f>'Red Gold (FFS)'!O21</f>
        <v>0</v>
      </c>
      <c r="EHM4" s="493">
        <f>'Red Gold (FFS)'!P21</f>
        <v>0</v>
      </c>
      <c r="EHN4" s="493">
        <f>'Red Gold (FFS)'!Q21</f>
        <v>0</v>
      </c>
      <c r="EHO4" s="493">
        <f>'Red Gold (FFS)'!R21</f>
        <v>0</v>
      </c>
      <c r="EHP4" s="493">
        <f>'Red Gold (FFS)'!S21</f>
        <v>0</v>
      </c>
      <c r="EHQ4" s="493">
        <f>'Red Gold (FFS)'!T21</f>
        <v>0</v>
      </c>
      <c r="EHS4" s="493">
        <f>'Red Gold (FFS)'!K22</f>
        <v>0</v>
      </c>
      <c r="EHT4" s="493">
        <f>'Red Gold (FFS)'!L22</f>
        <v>0</v>
      </c>
      <c r="EHU4" s="493">
        <f>'Red Gold (FFS)'!M22</f>
        <v>0</v>
      </c>
      <c r="EHV4" s="493">
        <f>'Red Gold (FFS)'!N22</f>
        <v>0</v>
      </c>
      <c r="EHW4" s="493">
        <f>'Red Gold (FFS)'!O22</f>
        <v>0</v>
      </c>
      <c r="EHX4" s="493">
        <f>'Red Gold (FFS)'!P22</f>
        <v>0</v>
      </c>
      <c r="EHY4" s="493">
        <f>'Red Gold (FFS)'!Q22</f>
        <v>0</v>
      </c>
      <c r="EHZ4" s="493">
        <f>'Red Gold (FFS)'!R22</f>
        <v>0</v>
      </c>
      <c r="EIA4" s="493">
        <f>'Red Gold (FFS)'!S22</f>
        <v>0</v>
      </c>
      <c r="EIB4" s="493">
        <f>'Red Gold (FFS)'!T22</f>
        <v>0</v>
      </c>
      <c r="EID4" s="493">
        <f>'Red Gold (FFS)'!K23</f>
        <v>0</v>
      </c>
      <c r="EIE4" s="493">
        <f>'Red Gold (FFS)'!L23</f>
        <v>0</v>
      </c>
      <c r="EIF4" s="493">
        <f>'Red Gold (FFS)'!M23</f>
        <v>0</v>
      </c>
      <c r="EIG4" s="493">
        <f>'Red Gold (FFS)'!N23</f>
        <v>0</v>
      </c>
      <c r="EIH4" s="493">
        <f>'Red Gold (FFS)'!O23</f>
        <v>0</v>
      </c>
      <c r="EII4" s="493">
        <f>'Red Gold (FFS)'!P23</f>
        <v>0</v>
      </c>
      <c r="EIJ4" s="493">
        <f>'Red Gold (FFS)'!Q23</f>
        <v>0</v>
      </c>
      <c r="EIK4" s="493">
        <f>'Red Gold (FFS)'!R23</f>
        <v>0</v>
      </c>
      <c r="EIL4" s="493">
        <f>'Red Gold (FFS)'!S23</f>
        <v>0</v>
      </c>
      <c r="EIM4" s="493">
        <f>'Red Gold (FFS)'!T23</f>
        <v>0</v>
      </c>
      <c r="EIO4" s="493">
        <f>'Red Gold (FFS)'!K24</f>
        <v>0</v>
      </c>
      <c r="EIP4" s="493">
        <f>'Red Gold (FFS)'!L24</f>
        <v>0</v>
      </c>
      <c r="EIQ4" s="493">
        <f>'Red Gold (FFS)'!M24</f>
        <v>0</v>
      </c>
      <c r="EIR4" s="493">
        <f>'Red Gold (FFS)'!N24</f>
        <v>0</v>
      </c>
      <c r="EIS4" s="493">
        <f>'Red Gold (FFS)'!O24</f>
        <v>0</v>
      </c>
      <c r="EIT4" s="493">
        <f>'Red Gold (FFS)'!P24</f>
        <v>0</v>
      </c>
      <c r="EIU4" s="493">
        <f>'Red Gold (FFS)'!Q24</f>
        <v>0</v>
      </c>
      <c r="EIV4" s="493">
        <f>'Red Gold (FFS)'!R24</f>
        <v>0</v>
      </c>
      <c r="EIW4" s="493">
        <f>'Red Gold (FFS)'!S24</f>
        <v>0</v>
      </c>
      <c r="EIX4" s="493">
        <f>'Red Gold (FFS)'!T24</f>
        <v>0</v>
      </c>
      <c r="EIZ4" s="493">
        <f>'Red Gold (FFS)'!K25</f>
        <v>0</v>
      </c>
      <c r="EJA4" s="493">
        <f>'Red Gold (FFS)'!L25</f>
        <v>0</v>
      </c>
      <c r="EJB4" s="493">
        <f>'Red Gold (FFS)'!M25</f>
        <v>0</v>
      </c>
      <c r="EJC4" s="493">
        <f>'Red Gold (FFS)'!N25</f>
        <v>0</v>
      </c>
      <c r="EJD4" s="493">
        <f>'Red Gold (FFS)'!O25</f>
        <v>0</v>
      </c>
      <c r="EJE4" s="493">
        <f>'Red Gold (FFS)'!P25</f>
        <v>0</v>
      </c>
      <c r="EJF4" s="493">
        <f>'Red Gold (FFS)'!Q25</f>
        <v>0</v>
      </c>
      <c r="EJG4" s="493">
        <f>'Red Gold (FFS)'!R25</f>
        <v>0</v>
      </c>
      <c r="EJH4" s="493">
        <f>'Red Gold (FFS)'!S25</f>
        <v>0</v>
      </c>
      <c r="EJI4" s="493">
        <f>'Red Gold (FFS)'!T25</f>
        <v>0</v>
      </c>
      <c r="EJK4" s="493">
        <f>'Red Gold (FFS)'!K26</f>
        <v>0</v>
      </c>
      <c r="EJL4" s="493">
        <f>'Red Gold (FFS)'!L26</f>
        <v>0</v>
      </c>
      <c r="EJM4" s="493">
        <f>'Red Gold (FFS)'!M26</f>
        <v>0</v>
      </c>
      <c r="EJN4" s="493">
        <f>'Red Gold (FFS)'!N26</f>
        <v>0</v>
      </c>
      <c r="EJO4" s="493">
        <f>'Red Gold (FFS)'!O26</f>
        <v>0</v>
      </c>
      <c r="EJP4" s="493">
        <f>'Red Gold (FFS)'!P26</f>
        <v>0</v>
      </c>
      <c r="EJQ4" s="493">
        <f>'Red Gold (FFS)'!Q26</f>
        <v>0</v>
      </c>
      <c r="EJR4" s="493">
        <f>'Red Gold (FFS)'!R26</f>
        <v>0</v>
      </c>
      <c r="EJS4" s="493">
        <f>'Red Gold (FFS)'!S26</f>
        <v>0</v>
      </c>
      <c r="EJT4" s="493">
        <f>'Red Gold (FFS)'!T26</f>
        <v>0</v>
      </c>
      <c r="EJU4" s="493">
        <f>'Red Gold (NOI)'!L8</f>
        <v>0</v>
      </c>
      <c r="EJV4" s="629"/>
      <c r="EJW4" s="493">
        <f>'Rich Chicks (FFS)'!K9</f>
        <v>0</v>
      </c>
      <c r="EJX4" s="493">
        <f>'Rich Chicks (FFS)'!L9</f>
        <v>0</v>
      </c>
      <c r="EJY4" s="493">
        <f>'Rich Chicks (FFS)'!M9</f>
        <v>0</v>
      </c>
      <c r="EJZ4" s="493">
        <f>'Rich Chicks (FFS)'!N9</f>
        <v>0</v>
      </c>
      <c r="EKA4" s="493">
        <f>'Rich Chicks (FFS)'!O9</f>
        <v>0</v>
      </c>
      <c r="EKB4" s="493">
        <f>'Rich Chicks (FFS)'!P9</f>
        <v>0</v>
      </c>
      <c r="EKC4" s="493">
        <f>'Rich Chicks (FFS)'!Q9</f>
        <v>0</v>
      </c>
      <c r="EKD4" s="493">
        <f>'Rich Chicks (FFS)'!R9</f>
        <v>0</v>
      </c>
      <c r="EKE4" s="493">
        <f>'Rich Chicks (FFS)'!S9</f>
        <v>0</v>
      </c>
      <c r="EKF4" s="493">
        <f>'Rich Chicks (FFS)'!T9</f>
        <v>0</v>
      </c>
      <c r="EKH4" s="493">
        <f>'Rich Chicks (FFS)'!K10</f>
        <v>0</v>
      </c>
      <c r="EKI4" s="493">
        <f>'Rich Chicks (FFS)'!L10</f>
        <v>0</v>
      </c>
      <c r="EKJ4" s="493">
        <f>'Rich Chicks (FFS)'!M10</f>
        <v>0</v>
      </c>
      <c r="EKK4" s="493">
        <f>'Rich Chicks (FFS)'!N10</f>
        <v>0</v>
      </c>
      <c r="EKL4" s="493">
        <f>'Rich Chicks (FFS)'!O10</f>
        <v>0</v>
      </c>
      <c r="EKM4" s="493">
        <f>'Rich Chicks (FFS)'!P10</f>
        <v>0</v>
      </c>
      <c r="EKN4" s="493">
        <f>'Rich Chicks (FFS)'!Q10</f>
        <v>0</v>
      </c>
      <c r="EKO4" s="493">
        <f>'Rich Chicks (FFS)'!R10</f>
        <v>0</v>
      </c>
      <c r="EKP4" s="493">
        <f>'Rich Chicks (FFS)'!S10</f>
        <v>0</v>
      </c>
      <c r="EKQ4" s="493">
        <f>'Rich Chicks (FFS)'!T10</f>
        <v>0</v>
      </c>
      <c r="EKS4" s="493">
        <f>'Rich Chicks (FFS)'!K12</f>
        <v>0</v>
      </c>
      <c r="EKT4" s="493">
        <f>'Rich Chicks (FFS)'!L12</f>
        <v>0</v>
      </c>
      <c r="EKU4" s="493">
        <f>'Rich Chicks (FFS)'!M12</f>
        <v>0</v>
      </c>
      <c r="EKV4" s="493">
        <f>'Rich Chicks (FFS)'!N12</f>
        <v>0</v>
      </c>
      <c r="EKW4" s="493">
        <f>'Rich Chicks (FFS)'!O12</f>
        <v>0</v>
      </c>
      <c r="EKX4" s="493">
        <f>'Rich Chicks (FFS)'!P12</f>
        <v>0</v>
      </c>
      <c r="EKY4" s="493">
        <f>'Rich Chicks (FFS)'!Q12</f>
        <v>0</v>
      </c>
      <c r="EKZ4" s="493">
        <f>'Rich Chicks (FFS)'!R12</f>
        <v>0</v>
      </c>
      <c r="ELA4" s="493">
        <f>'Rich Chicks (FFS)'!S12</f>
        <v>0</v>
      </c>
      <c r="ELB4" s="493">
        <f>'Rich Chicks (FFS)'!T12</f>
        <v>0</v>
      </c>
      <c r="ELD4" s="493">
        <f>'Rich Chicks (FFS)'!K13</f>
        <v>0</v>
      </c>
      <c r="ELE4" s="493">
        <f>'Rich Chicks (FFS)'!L13</f>
        <v>0</v>
      </c>
      <c r="ELF4" s="493">
        <f>'Rich Chicks (FFS)'!M13</f>
        <v>0</v>
      </c>
      <c r="ELG4" s="493">
        <f>'Rich Chicks (FFS)'!N13</f>
        <v>0</v>
      </c>
      <c r="ELH4" s="493">
        <f>'Rich Chicks (FFS)'!O13</f>
        <v>0</v>
      </c>
      <c r="ELI4" s="493">
        <f>'Rich Chicks (FFS)'!P13</f>
        <v>0</v>
      </c>
      <c r="ELJ4" s="493">
        <f>'Rich Chicks (FFS)'!Q13</f>
        <v>0</v>
      </c>
      <c r="ELK4" s="493">
        <f>'Rich Chicks (FFS)'!R13</f>
        <v>0</v>
      </c>
      <c r="ELL4" s="493">
        <f>'Rich Chicks (FFS)'!S13</f>
        <v>0</v>
      </c>
      <c r="ELM4" s="493">
        <f>'Rich Chicks (FFS)'!T13</f>
        <v>0</v>
      </c>
      <c r="ELO4" s="493">
        <f>'Rich Chicks (FFS)'!K14</f>
        <v>0</v>
      </c>
      <c r="ELP4" s="493">
        <f>'Rich Chicks (FFS)'!L14</f>
        <v>0</v>
      </c>
      <c r="ELQ4" s="493">
        <f>'Rich Chicks (FFS)'!M14</f>
        <v>0</v>
      </c>
      <c r="ELR4" s="493">
        <f>'Rich Chicks (FFS)'!N14</f>
        <v>0</v>
      </c>
      <c r="ELS4" s="493">
        <f>'Rich Chicks (FFS)'!O14</f>
        <v>0</v>
      </c>
      <c r="ELT4" s="493">
        <f>'Rich Chicks (FFS)'!P14</f>
        <v>0</v>
      </c>
      <c r="ELU4" s="493">
        <f>'Rich Chicks (FFS)'!Q14</f>
        <v>0</v>
      </c>
      <c r="ELV4" s="493">
        <f>'Rich Chicks (FFS)'!R14</f>
        <v>0</v>
      </c>
      <c r="ELW4" s="493">
        <f>'Rich Chicks (FFS)'!S14</f>
        <v>0</v>
      </c>
      <c r="ELX4" s="493">
        <f>'Rich Chicks (FFS)'!T14</f>
        <v>0</v>
      </c>
      <c r="ELZ4" s="493">
        <f>'Rich Chicks (FFS)'!K15</f>
        <v>0</v>
      </c>
      <c r="EMA4" s="493">
        <f>'Rich Chicks (FFS)'!L15</f>
        <v>0</v>
      </c>
      <c r="EMB4" s="493">
        <f>'Rich Chicks (FFS)'!M15</f>
        <v>0</v>
      </c>
      <c r="EMC4" s="493">
        <f>'Rich Chicks (FFS)'!N15</f>
        <v>0</v>
      </c>
      <c r="EMD4" s="493">
        <f>'Rich Chicks (FFS)'!O15</f>
        <v>0</v>
      </c>
      <c r="EME4" s="493">
        <f>'Rich Chicks (FFS)'!P15</f>
        <v>0</v>
      </c>
      <c r="EMF4" s="493">
        <f>'Rich Chicks (FFS)'!Q15</f>
        <v>0</v>
      </c>
      <c r="EMG4" s="493">
        <f>'Rich Chicks (FFS)'!R15</f>
        <v>0</v>
      </c>
      <c r="EMH4" s="493">
        <f>'Rich Chicks (FFS)'!S15</f>
        <v>0</v>
      </c>
      <c r="EMI4" s="493">
        <f>'Rich Chicks (FFS)'!T15</f>
        <v>0</v>
      </c>
      <c r="EMK4" s="493">
        <f>'Rich Chicks (FFS)'!K16</f>
        <v>0</v>
      </c>
      <c r="EML4" s="493">
        <f>'Rich Chicks (FFS)'!L16</f>
        <v>0</v>
      </c>
      <c r="EMM4" s="493">
        <f>'Rich Chicks (FFS)'!M16</f>
        <v>0</v>
      </c>
      <c r="EMN4" s="493">
        <f>'Rich Chicks (FFS)'!N16</f>
        <v>0</v>
      </c>
      <c r="EMO4" s="493">
        <f>'Rich Chicks (FFS)'!O16</f>
        <v>0</v>
      </c>
      <c r="EMP4" s="493">
        <f>'Rich Chicks (FFS)'!P16</f>
        <v>0</v>
      </c>
      <c r="EMQ4" s="493">
        <f>'Rich Chicks (FFS)'!Q16</f>
        <v>0</v>
      </c>
      <c r="EMR4" s="493">
        <f>'Rich Chicks (FFS)'!R16</f>
        <v>0</v>
      </c>
      <c r="EMS4" s="493">
        <f>'Rich Chicks (FFS)'!S16</f>
        <v>0</v>
      </c>
      <c r="EMT4" s="493">
        <f>'Rich Chicks (FFS)'!T16</f>
        <v>0</v>
      </c>
      <c r="EMV4" s="493">
        <f>'Rich Chicks (FFS)'!K17</f>
        <v>0</v>
      </c>
      <c r="EMW4" s="493">
        <f>'Rich Chicks (FFS)'!L17</f>
        <v>0</v>
      </c>
      <c r="EMX4" s="493">
        <f>'Rich Chicks (FFS)'!M17</f>
        <v>0</v>
      </c>
      <c r="EMY4" s="493">
        <f>'Rich Chicks (FFS)'!N17</f>
        <v>0</v>
      </c>
      <c r="EMZ4" s="493">
        <f>'Rich Chicks (FFS)'!O17</f>
        <v>0</v>
      </c>
      <c r="ENA4" s="493">
        <f>'Rich Chicks (FFS)'!P17</f>
        <v>0</v>
      </c>
      <c r="ENB4" s="493">
        <f>'Rich Chicks (FFS)'!Q17</f>
        <v>0</v>
      </c>
      <c r="ENC4" s="493">
        <f>'Rich Chicks (FFS)'!R17</f>
        <v>0</v>
      </c>
      <c r="END4" s="493">
        <f>'Rich Chicks (FFS)'!S17</f>
        <v>0</v>
      </c>
      <c r="ENE4" s="493">
        <f>'Rich Chicks (FFS)'!T17</f>
        <v>0</v>
      </c>
      <c r="ENG4" s="493">
        <f>'Rich Chicks (FFS)'!K18</f>
        <v>0</v>
      </c>
      <c r="ENH4" s="493">
        <f>'Rich Chicks (FFS)'!L18</f>
        <v>0</v>
      </c>
      <c r="ENI4" s="493">
        <f>'Rich Chicks (FFS)'!M18</f>
        <v>0</v>
      </c>
      <c r="ENJ4" s="493">
        <f>'Rich Chicks (FFS)'!N18</f>
        <v>0</v>
      </c>
      <c r="ENK4" s="493">
        <f>'Rich Chicks (FFS)'!O18</f>
        <v>0</v>
      </c>
      <c r="ENL4" s="493">
        <f>'Rich Chicks (FFS)'!P18</f>
        <v>0</v>
      </c>
      <c r="ENM4" s="493">
        <f>'Rich Chicks (FFS)'!Q18</f>
        <v>0</v>
      </c>
      <c r="ENN4" s="493">
        <f>'Rich Chicks (FFS)'!R18</f>
        <v>0</v>
      </c>
      <c r="ENO4" s="493">
        <f>'Rich Chicks (FFS)'!S18</f>
        <v>0</v>
      </c>
      <c r="ENP4" s="493">
        <f>'Rich Chicks (FFS)'!T18</f>
        <v>0</v>
      </c>
      <c r="ENR4" s="493">
        <f>'Rich Chicks (FFS)'!K19</f>
        <v>0</v>
      </c>
      <c r="ENS4" s="493">
        <f>'Rich Chicks (FFS)'!L19</f>
        <v>0</v>
      </c>
      <c r="ENT4" s="493">
        <f>'Rich Chicks (FFS)'!M19</f>
        <v>0</v>
      </c>
      <c r="ENU4" s="493">
        <f>'Rich Chicks (FFS)'!N19</f>
        <v>0</v>
      </c>
      <c r="ENV4" s="493">
        <f>'Rich Chicks (FFS)'!O19</f>
        <v>0</v>
      </c>
      <c r="ENW4" s="493">
        <f>'Rich Chicks (FFS)'!P19</f>
        <v>0</v>
      </c>
      <c r="ENX4" s="493">
        <f>'Rich Chicks (FFS)'!Q19</f>
        <v>0</v>
      </c>
      <c r="ENY4" s="493">
        <f>'Rich Chicks (FFS)'!R19</f>
        <v>0</v>
      </c>
      <c r="ENZ4" s="493">
        <f>'Rich Chicks (FFS)'!S19</f>
        <v>0</v>
      </c>
      <c r="EOA4" s="493">
        <f>'Rich Chicks (FFS)'!T19</f>
        <v>0</v>
      </c>
      <c r="EOC4" s="493">
        <f>'Rich Chicks (FFS)'!K20</f>
        <v>0</v>
      </c>
      <c r="EOD4" s="493">
        <f>'Rich Chicks (FFS)'!L20</f>
        <v>0</v>
      </c>
      <c r="EOE4" s="493">
        <f>'Rich Chicks (FFS)'!M20</f>
        <v>0</v>
      </c>
      <c r="EOF4" s="493">
        <f>'Rich Chicks (FFS)'!N20</f>
        <v>0</v>
      </c>
      <c r="EOG4" s="493">
        <f>'Rich Chicks (FFS)'!O20</f>
        <v>0</v>
      </c>
      <c r="EOH4" s="493">
        <f>'Rich Chicks (FFS)'!P20</f>
        <v>0</v>
      </c>
      <c r="EOI4" s="493">
        <f>'Rich Chicks (FFS)'!Q20</f>
        <v>0</v>
      </c>
      <c r="EOJ4" s="493">
        <f>'Rich Chicks (FFS)'!R20</f>
        <v>0</v>
      </c>
      <c r="EOK4" s="493">
        <f>'Rich Chicks (FFS)'!S20</f>
        <v>0</v>
      </c>
      <c r="EOL4" s="493">
        <f>'Rich Chicks (FFS)'!T20</f>
        <v>0</v>
      </c>
      <c r="EON4" s="493">
        <f>'Rich Chicks (FFS)'!K22</f>
        <v>0</v>
      </c>
      <c r="EOO4" s="493">
        <f>'Rich Chicks (FFS)'!L22</f>
        <v>0</v>
      </c>
      <c r="EOP4" s="493">
        <f>'Rich Chicks (FFS)'!M22</f>
        <v>0</v>
      </c>
      <c r="EOQ4" s="493">
        <f>'Rich Chicks (FFS)'!N22</f>
        <v>0</v>
      </c>
      <c r="EOR4" s="493">
        <f>'Rich Chicks (FFS)'!O22</f>
        <v>0</v>
      </c>
      <c r="EOS4" s="493">
        <f>'Rich Chicks (FFS)'!P22</f>
        <v>0</v>
      </c>
      <c r="EOT4" s="493">
        <f>'Rich Chicks (FFS)'!Q22</f>
        <v>0</v>
      </c>
      <c r="EOU4" s="493">
        <f>'Rich Chicks (FFS)'!R22</f>
        <v>0</v>
      </c>
      <c r="EOV4" s="493">
        <f>'Rich Chicks (FFS)'!S22</f>
        <v>0</v>
      </c>
      <c r="EOW4" s="493">
        <f>'Rich Chicks (FFS)'!T22</f>
        <v>0</v>
      </c>
      <c r="EOY4" s="493">
        <f>'Rich Chicks (FFS)'!K23</f>
        <v>0</v>
      </c>
      <c r="EOZ4" s="493">
        <f>'Rich Chicks (FFS)'!L23</f>
        <v>0</v>
      </c>
      <c r="EPA4" s="493">
        <f>'Rich Chicks (FFS)'!M23</f>
        <v>0</v>
      </c>
      <c r="EPB4" s="493">
        <f>'Rich Chicks (FFS)'!N23</f>
        <v>0</v>
      </c>
      <c r="EPC4" s="493">
        <f>'Rich Chicks (FFS)'!O23</f>
        <v>0</v>
      </c>
      <c r="EPD4" s="493">
        <f>'Rich Chicks (FFS)'!P23</f>
        <v>0</v>
      </c>
      <c r="EPE4" s="493">
        <f>'Rich Chicks (FFS)'!Q23</f>
        <v>0</v>
      </c>
      <c r="EPF4" s="493">
        <f>'Rich Chicks (FFS)'!R23</f>
        <v>0</v>
      </c>
      <c r="EPG4" s="493">
        <f>'Rich Chicks (FFS)'!S23</f>
        <v>0</v>
      </c>
      <c r="EPH4" s="493">
        <f>'Rich Chicks (FFS)'!T23</f>
        <v>0</v>
      </c>
      <c r="EPJ4" s="493">
        <f>'Rich Chicks (FFS)'!K24</f>
        <v>0</v>
      </c>
      <c r="EPK4" s="493">
        <f>'Rich Chicks (FFS)'!L24</f>
        <v>0</v>
      </c>
      <c r="EPL4" s="493">
        <f>'Rich Chicks (FFS)'!M24</f>
        <v>0</v>
      </c>
      <c r="EPM4" s="493">
        <f>'Rich Chicks (FFS)'!N24</f>
        <v>0</v>
      </c>
      <c r="EPN4" s="493">
        <f>'Rich Chicks (FFS)'!O24</f>
        <v>0</v>
      </c>
      <c r="EPO4" s="493">
        <f>'Rich Chicks (FFS)'!P24</f>
        <v>0</v>
      </c>
      <c r="EPP4" s="493">
        <f>'Rich Chicks (FFS)'!Q24</f>
        <v>0</v>
      </c>
      <c r="EPQ4" s="493">
        <f>'Rich Chicks (FFS)'!R24</f>
        <v>0</v>
      </c>
      <c r="EPR4" s="493">
        <f>'Rich Chicks (FFS)'!S24</f>
        <v>0</v>
      </c>
      <c r="EPS4" s="493">
        <f>'Rich Chicks (FFS)'!T24</f>
        <v>0</v>
      </c>
      <c r="EPT4" s="493">
        <f>'Rich Chicks (NOI)'!L8</f>
        <v>0</v>
      </c>
      <c r="EPU4" s="629"/>
      <c r="EPV4" s="493">
        <f>'Rich''s (FFS)'!K9</f>
        <v>0</v>
      </c>
      <c r="EPW4" s="493">
        <f>'Rich''s (FFS)'!L9</f>
        <v>0</v>
      </c>
      <c r="EPX4" s="493">
        <f>'Rich''s (FFS)'!M9</f>
        <v>0</v>
      </c>
      <c r="EPY4" s="493">
        <f>'Rich''s (FFS)'!N9</f>
        <v>0</v>
      </c>
      <c r="EPZ4" s="493">
        <f>'Rich''s (FFS)'!O9</f>
        <v>0</v>
      </c>
      <c r="EQA4" s="493">
        <f>'Rich''s (FFS)'!P9</f>
        <v>0</v>
      </c>
      <c r="EQB4" s="493">
        <f>'Rich''s (FFS)'!Q9</f>
        <v>0</v>
      </c>
      <c r="EQC4" s="493">
        <f>'Rich''s (FFS)'!R9</f>
        <v>0</v>
      </c>
      <c r="EQD4" s="493">
        <f>'Rich''s (FFS)'!S9</f>
        <v>0</v>
      </c>
      <c r="EQE4" s="493">
        <f>'Rich''s (FFS)'!T9</f>
        <v>0</v>
      </c>
      <c r="EQG4" s="493">
        <f>'Rich''s (FFS)'!K10</f>
        <v>0</v>
      </c>
      <c r="EQH4" s="493">
        <f>'Rich''s (FFS)'!L10</f>
        <v>0</v>
      </c>
      <c r="EQI4" s="493">
        <f>'Rich''s (FFS)'!M10</f>
        <v>0</v>
      </c>
      <c r="EQJ4" s="493">
        <f>'Rich''s (FFS)'!N10</f>
        <v>0</v>
      </c>
      <c r="EQK4" s="493">
        <f>'Rich''s (FFS)'!O10</f>
        <v>0</v>
      </c>
      <c r="EQL4" s="493">
        <f>'Rich''s (FFS)'!P10</f>
        <v>0</v>
      </c>
      <c r="EQM4" s="493">
        <f>'Rich''s (FFS)'!Q10</f>
        <v>0</v>
      </c>
      <c r="EQN4" s="493">
        <f>'Rich''s (FFS)'!R10</f>
        <v>0</v>
      </c>
      <c r="EQO4" s="493">
        <f>'Rich''s (FFS)'!S10</f>
        <v>0</v>
      </c>
      <c r="EQP4" s="493">
        <f>'Rich''s (FFS)'!T10</f>
        <v>0</v>
      </c>
      <c r="EQR4" s="493">
        <f>'Rich''s (FFS)'!K11</f>
        <v>0</v>
      </c>
      <c r="EQS4" s="493">
        <f>'Rich''s (FFS)'!L11</f>
        <v>0</v>
      </c>
      <c r="EQT4" s="493">
        <f>'Rich''s (FFS)'!M11</f>
        <v>0</v>
      </c>
      <c r="EQU4" s="493">
        <f>'Rich''s (FFS)'!N11</f>
        <v>0</v>
      </c>
      <c r="EQV4" s="493">
        <f>'Rich''s (FFS)'!O11</f>
        <v>0</v>
      </c>
      <c r="EQW4" s="493">
        <f>'Rich''s (FFS)'!P11</f>
        <v>0</v>
      </c>
      <c r="EQX4" s="493">
        <f>'Rich''s (FFS)'!Q11</f>
        <v>0</v>
      </c>
      <c r="EQY4" s="493">
        <f>'Rich''s (FFS)'!R11</f>
        <v>0</v>
      </c>
      <c r="EQZ4" s="493">
        <f>'Rich''s (FFS)'!S11</f>
        <v>0</v>
      </c>
      <c r="ERA4" s="493">
        <f>'Rich''s (FFS)'!T11</f>
        <v>0</v>
      </c>
      <c r="ERC4" s="493">
        <f>'Rich''s (FFS)'!K12</f>
        <v>0</v>
      </c>
      <c r="ERD4" s="493">
        <f>'Rich''s (FFS)'!L12</f>
        <v>0</v>
      </c>
      <c r="ERE4" s="493">
        <f>'Rich''s (FFS)'!M12</f>
        <v>0</v>
      </c>
      <c r="ERF4" s="493">
        <f>'Rich''s (FFS)'!N12</f>
        <v>0</v>
      </c>
      <c r="ERG4" s="493">
        <f>'Rich''s (FFS)'!O12</f>
        <v>0</v>
      </c>
      <c r="ERH4" s="493">
        <f>'Rich''s (FFS)'!P12</f>
        <v>0</v>
      </c>
      <c r="ERI4" s="493">
        <f>'Rich''s (FFS)'!Q12</f>
        <v>0</v>
      </c>
      <c r="ERJ4" s="493">
        <f>'Rich''s (FFS)'!R12</f>
        <v>0</v>
      </c>
      <c r="ERK4" s="493">
        <f>'Rich''s (FFS)'!S12</f>
        <v>0</v>
      </c>
      <c r="ERL4" s="493">
        <f>'Rich''s (FFS)'!T12</f>
        <v>0</v>
      </c>
      <c r="ERN4" s="493">
        <f>'Rich''s (FFS)'!K13</f>
        <v>0</v>
      </c>
      <c r="ERO4" s="493">
        <f>'Rich''s (FFS)'!L13</f>
        <v>0</v>
      </c>
      <c r="ERP4" s="493">
        <f>'Rich''s (FFS)'!M13</f>
        <v>0</v>
      </c>
      <c r="ERQ4" s="493">
        <f>'Rich''s (FFS)'!N13</f>
        <v>0</v>
      </c>
      <c r="ERR4" s="493">
        <f>'Rich''s (FFS)'!O13</f>
        <v>0</v>
      </c>
      <c r="ERS4" s="493">
        <f>'Rich''s (FFS)'!P13</f>
        <v>0</v>
      </c>
      <c r="ERT4" s="493">
        <f>'Rich''s (FFS)'!Q13</f>
        <v>0</v>
      </c>
      <c r="ERU4" s="493">
        <f>'Rich''s (FFS)'!R13</f>
        <v>0</v>
      </c>
      <c r="ERV4" s="493">
        <f>'Rich''s (FFS)'!S13</f>
        <v>0</v>
      </c>
      <c r="ERW4" s="493">
        <f>'Rich''s (FFS)'!T13</f>
        <v>0</v>
      </c>
      <c r="ERY4" s="493">
        <f>'Rich''s (FFS)'!K14</f>
        <v>0</v>
      </c>
      <c r="ERZ4" s="493">
        <f>'Rich''s (FFS)'!L14</f>
        <v>0</v>
      </c>
      <c r="ESA4" s="493">
        <f>'Rich''s (FFS)'!M14</f>
        <v>0</v>
      </c>
      <c r="ESB4" s="493">
        <f>'Rich''s (FFS)'!N14</f>
        <v>0</v>
      </c>
      <c r="ESC4" s="493">
        <f>'Rich''s (FFS)'!O14</f>
        <v>0</v>
      </c>
      <c r="ESD4" s="493">
        <f>'Rich''s (FFS)'!P14</f>
        <v>0</v>
      </c>
      <c r="ESE4" s="493">
        <f>'Rich''s (FFS)'!Q14</f>
        <v>0</v>
      </c>
      <c r="ESF4" s="493">
        <f>'Rich''s (FFS)'!R14</f>
        <v>0</v>
      </c>
      <c r="ESG4" s="493">
        <f>'Rich''s (FFS)'!S14</f>
        <v>0</v>
      </c>
      <c r="ESH4" s="493">
        <f>'Rich''s (FFS)'!T14</f>
        <v>0</v>
      </c>
      <c r="ESI4" s="493">
        <f>'Rich''s (NOI)'!L8</f>
        <v>0</v>
      </c>
      <c r="ESJ4" s="629"/>
      <c r="ESK4" s="493">
        <f>'Richland Hills (NOI)'!L8</f>
        <v>0</v>
      </c>
      <c r="ESL4" s="629"/>
      <c r="ESM4" s="493">
        <f>'S&amp;F Foods (NOI)'!L8</f>
        <v>0</v>
      </c>
      <c r="ESN4" s="629"/>
      <c r="ESO4" s="493">
        <f>'S.A. Piazza (NOI)'!L8</f>
        <v>0</v>
      </c>
      <c r="ESP4" s="629"/>
      <c r="ESQ4" s="493">
        <f>'Schwan''s - Chicken (NOI)'!L8</f>
        <v>0</v>
      </c>
      <c r="ESR4" s="629"/>
      <c r="ESS4" s="493">
        <f>'Schwan''s - Cheese (NOI)'!L8</f>
        <v>0</v>
      </c>
      <c r="EST4" s="629"/>
      <c r="ESU4" s="493">
        <f>'Smuckers (NOI)'!L8</f>
        <v>0</v>
      </c>
      <c r="ESV4" s="629"/>
      <c r="ESW4" s="493">
        <f>'Tasty Brands (FFS)'!K9</f>
        <v>0</v>
      </c>
      <c r="ESX4" s="493">
        <f>'Tasty Brands (FFS)'!L9</f>
        <v>0</v>
      </c>
      <c r="ESY4" s="493">
        <f>'Tasty Brands (FFS)'!M9</f>
        <v>0</v>
      </c>
      <c r="ESZ4" s="493">
        <f>'Tasty Brands (FFS)'!N9</f>
        <v>0</v>
      </c>
      <c r="ETA4" s="493">
        <f>'Tasty Brands (FFS)'!O9</f>
        <v>0</v>
      </c>
      <c r="ETB4" s="493">
        <f>'Tasty Brands (FFS)'!P9</f>
        <v>0</v>
      </c>
      <c r="ETC4" s="493">
        <f>'Tasty Brands (FFS)'!Q9</f>
        <v>0</v>
      </c>
      <c r="ETD4" s="493">
        <f>'Tasty Brands (FFS)'!R9</f>
        <v>0</v>
      </c>
      <c r="ETE4" s="493">
        <f>'Tasty Brands (FFS)'!S9</f>
        <v>0</v>
      </c>
      <c r="ETF4" s="493">
        <f>'Tasty Brands (FFS)'!T9</f>
        <v>0</v>
      </c>
      <c r="ETH4" s="493">
        <f>'Tasty Brands (FFS)'!K10</f>
        <v>0</v>
      </c>
      <c r="ETI4" s="493">
        <f>'Tasty Brands (FFS)'!L10</f>
        <v>0</v>
      </c>
      <c r="ETJ4" s="493">
        <f>'Tasty Brands (FFS)'!M10</f>
        <v>0</v>
      </c>
      <c r="ETK4" s="493">
        <f>'Tasty Brands (FFS)'!N10</f>
        <v>0</v>
      </c>
      <c r="ETL4" s="493">
        <f>'Tasty Brands (FFS)'!O10</f>
        <v>0</v>
      </c>
      <c r="ETM4" s="493">
        <f>'Tasty Brands (FFS)'!P10</f>
        <v>0</v>
      </c>
      <c r="ETN4" s="493">
        <f>'Tasty Brands (FFS)'!Q10</f>
        <v>0</v>
      </c>
      <c r="ETO4" s="493">
        <f>'Tasty Brands (FFS)'!R10</f>
        <v>0</v>
      </c>
      <c r="ETP4" s="493">
        <f>'Tasty Brands (FFS)'!S10</f>
        <v>0</v>
      </c>
      <c r="ETQ4" s="493">
        <f>'Tasty Brands (FFS)'!T10</f>
        <v>0</v>
      </c>
      <c r="ETS4" s="493">
        <f>'Tasty Brands (FFS)'!K11</f>
        <v>0</v>
      </c>
      <c r="ETT4" s="493">
        <f>'Tasty Brands (FFS)'!L11</f>
        <v>0</v>
      </c>
      <c r="ETU4" s="493">
        <f>'Tasty Brands (FFS)'!M11</f>
        <v>0</v>
      </c>
      <c r="ETV4" s="493">
        <f>'Tasty Brands (FFS)'!N11</f>
        <v>0</v>
      </c>
      <c r="ETW4" s="493">
        <f>'Tasty Brands (FFS)'!O11</f>
        <v>0</v>
      </c>
      <c r="ETX4" s="493">
        <f>'Tasty Brands (FFS)'!P11</f>
        <v>0</v>
      </c>
      <c r="ETY4" s="493">
        <f>'Tasty Brands (FFS)'!Q11</f>
        <v>0</v>
      </c>
      <c r="ETZ4" s="493">
        <f>'Tasty Brands (FFS)'!R11</f>
        <v>0</v>
      </c>
      <c r="EUA4" s="493">
        <f>'Tasty Brands (FFS)'!S11</f>
        <v>0</v>
      </c>
      <c r="EUB4" s="493">
        <f>'Tasty Brands (FFS)'!T11</f>
        <v>0</v>
      </c>
      <c r="EUD4" s="493">
        <f>'Tasty Brands (FFS)'!K12</f>
        <v>0</v>
      </c>
      <c r="EUE4" s="493">
        <f>'Tasty Brands (FFS)'!L12</f>
        <v>0</v>
      </c>
      <c r="EUF4" s="493">
        <f>'Tasty Brands (FFS)'!M12</f>
        <v>0</v>
      </c>
      <c r="EUG4" s="493">
        <f>'Tasty Brands (FFS)'!N12</f>
        <v>0</v>
      </c>
      <c r="EUH4" s="493">
        <f>'Tasty Brands (FFS)'!O12</f>
        <v>0</v>
      </c>
      <c r="EUI4" s="493">
        <f>'Tasty Brands (FFS)'!P12</f>
        <v>0</v>
      </c>
      <c r="EUJ4" s="493">
        <f>'Tasty Brands (FFS)'!Q12</f>
        <v>0</v>
      </c>
      <c r="EUK4" s="493">
        <f>'Tasty Brands (FFS)'!R12</f>
        <v>0</v>
      </c>
      <c r="EUL4" s="493">
        <f>'Tasty Brands (FFS)'!S12</f>
        <v>0</v>
      </c>
      <c r="EUM4" s="493">
        <f>'Tasty Brands (FFS)'!T12</f>
        <v>0</v>
      </c>
      <c r="EUO4" s="493">
        <f>'Tasty Brands (FFS)'!K13</f>
        <v>0</v>
      </c>
      <c r="EUP4" s="493">
        <f>'Tasty Brands (FFS)'!L13</f>
        <v>0</v>
      </c>
      <c r="EUQ4" s="493">
        <f>'Tasty Brands (FFS)'!M13</f>
        <v>0</v>
      </c>
      <c r="EUR4" s="493">
        <f>'Tasty Brands (FFS)'!N13</f>
        <v>0</v>
      </c>
      <c r="EUS4" s="493">
        <f>'Tasty Brands (FFS)'!O13</f>
        <v>0</v>
      </c>
      <c r="EUT4" s="493">
        <f>'Tasty Brands (FFS)'!P13</f>
        <v>0</v>
      </c>
      <c r="EUU4" s="493">
        <f>'Tasty Brands (FFS)'!Q13</f>
        <v>0</v>
      </c>
      <c r="EUV4" s="493">
        <f>'Tasty Brands (FFS)'!R13</f>
        <v>0</v>
      </c>
      <c r="EUW4" s="493">
        <f>'Tasty Brands (FFS)'!S13</f>
        <v>0</v>
      </c>
      <c r="EUX4" s="493">
        <f>'Tasty Brands (FFS)'!T13</f>
        <v>0</v>
      </c>
      <c r="EUZ4" s="493">
        <f>'Tasty Brands (FFS)'!K14</f>
        <v>0</v>
      </c>
      <c r="EVA4" s="493">
        <f>'Tasty Brands (FFS)'!L14</f>
        <v>0</v>
      </c>
      <c r="EVB4" s="493">
        <f>'Tasty Brands (FFS)'!M14</f>
        <v>0</v>
      </c>
      <c r="EVC4" s="493">
        <f>'Tasty Brands (FFS)'!N14</f>
        <v>0</v>
      </c>
      <c r="EVD4" s="493">
        <f>'Tasty Brands (FFS)'!O14</f>
        <v>0</v>
      </c>
      <c r="EVE4" s="493">
        <f>'Tasty Brands (FFS)'!P14</f>
        <v>0</v>
      </c>
      <c r="EVF4" s="493">
        <f>'Tasty Brands (FFS)'!Q14</f>
        <v>0</v>
      </c>
      <c r="EVG4" s="493">
        <f>'Tasty Brands (FFS)'!R14</f>
        <v>0</v>
      </c>
      <c r="EVH4" s="493">
        <f>'Tasty Brands (FFS)'!S14</f>
        <v>0</v>
      </c>
      <c r="EVI4" s="493">
        <f>'Tasty Brands (FFS)'!T14</f>
        <v>0</v>
      </c>
      <c r="EVK4" s="493">
        <f>'Tasty Brands (FFS)'!K15</f>
        <v>0</v>
      </c>
      <c r="EVL4" s="493">
        <f>'Tasty Brands (FFS)'!L15</f>
        <v>0</v>
      </c>
      <c r="EVM4" s="493">
        <f>'Tasty Brands (FFS)'!M15</f>
        <v>0</v>
      </c>
      <c r="EVN4" s="493">
        <f>'Tasty Brands (FFS)'!N15</f>
        <v>0</v>
      </c>
      <c r="EVO4" s="493">
        <f>'Tasty Brands (FFS)'!O15</f>
        <v>0</v>
      </c>
      <c r="EVP4" s="493">
        <f>'Tasty Brands (FFS)'!P15</f>
        <v>0</v>
      </c>
      <c r="EVQ4" s="493">
        <f>'Tasty Brands (FFS)'!Q15</f>
        <v>0</v>
      </c>
      <c r="EVR4" s="493">
        <f>'Tasty Brands (FFS)'!R15</f>
        <v>0</v>
      </c>
      <c r="EVS4" s="493">
        <f>'Tasty Brands (FFS)'!S15</f>
        <v>0</v>
      </c>
      <c r="EVT4" s="493">
        <f>'Tasty Brands (FFS)'!T15</f>
        <v>0</v>
      </c>
      <c r="EVV4" s="493">
        <f>'Tasty Brands (FFS)'!K16</f>
        <v>0</v>
      </c>
      <c r="EVW4" s="493">
        <f>'Tasty Brands (FFS)'!L16</f>
        <v>0</v>
      </c>
      <c r="EVX4" s="493">
        <f>'Tasty Brands (FFS)'!M16</f>
        <v>0</v>
      </c>
      <c r="EVY4" s="493">
        <f>'Tasty Brands (FFS)'!N16</f>
        <v>0</v>
      </c>
      <c r="EVZ4" s="493">
        <f>'Tasty Brands (FFS)'!O16</f>
        <v>0</v>
      </c>
      <c r="EWA4" s="493">
        <f>'Tasty Brands (FFS)'!P16</f>
        <v>0</v>
      </c>
      <c r="EWB4" s="493">
        <f>'Tasty Brands (FFS)'!Q16</f>
        <v>0</v>
      </c>
      <c r="EWC4" s="493">
        <f>'Tasty Brands (FFS)'!R16</f>
        <v>0</v>
      </c>
      <c r="EWD4" s="493">
        <f>'Tasty Brands (FFS)'!S16</f>
        <v>0</v>
      </c>
      <c r="EWE4" s="493">
        <f>'Tasty Brands (FFS)'!T16</f>
        <v>0</v>
      </c>
      <c r="EWG4" s="493">
        <f>'Tasty Brands (FFS)'!K17</f>
        <v>0</v>
      </c>
      <c r="EWH4" s="493">
        <f>'Tasty Brands (FFS)'!L17</f>
        <v>0</v>
      </c>
      <c r="EWI4" s="493">
        <f>'Tasty Brands (FFS)'!M17</f>
        <v>0</v>
      </c>
      <c r="EWJ4" s="493">
        <f>'Tasty Brands (FFS)'!N17</f>
        <v>0</v>
      </c>
      <c r="EWK4" s="493">
        <f>'Tasty Brands (FFS)'!O17</f>
        <v>0</v>
      </c>
      <c r="EWL4" s="493">
        <f>'Tasty Brands (FFS)'!P17</f>
        <v>0</v>
      </c>
      <c r="EWM4" s="493">
        <f>'Tasty Brands (FFS)'!Q17</f>
        <v>0</v>
      </c>
      <c r="EWN4" s="493">
        <f>'Tasty Brands (FFS)'!R17</f>
        <v>0</v>
      </c>
      <c r="EWO4" s="493">
        <f>'Tasty Brands (FFS)'!S17</f>
        <v>0</v>
      </c>
      <c r="EWP4" s="493">
        <f>'Tasty Brands (FFS)'!T17</f>
        <v>0</v>
      </c>
      <c r="EWR4" s="493">
        <f>'Tasty Brands (FFS)'!K18</f>
        <v>0</v>
      </c>
      <c r="EWS4" s="493">
        <f>'Tasty Brands (FFS)'!L18</f>
        <v>0</v>
      </c>
      <c r="EWT4" s="493">
        <f>'Tasty Brands (FFS)'!M18</f>
        <v>0</v>
      </c>
      <c r="EWU4" s="493">
        <f>'Tasty Brands (FFS)'!N18</f>
        <v>0</v>
      </c>
      <c r="EWV4" s="493">
        <f>'Tasty Brands (FFS)'!O18</f>
        <v>0</v>
      </c>
      <c r="EWW4" s="493">
        <f>'Tasty Brands (FFS)'!P18</f>
        <v>0</v>
      </c>
      <c r="EWX4" s="493">
        <f>'Tasty Brands (FFS)'!Q18</f>
        <v>0</v>
      </c>
      <c r="EWY4" s="493">
        <f>'Tasty Brands (FFS)'!R18</f>
        <v>0</v>
      </c>
      <c r="EWZ4" s="493">
        <f>'Tasty Brands (FFS)'!S18</f>
        <v>0</v>
      </c>
      <c r="EXA4" s="493">
        <f>'Tasty Brands (FFS)'!T18</f>
        <v>0</v>
      </c>
      <c r="EXC4" s="493">
        <f>'Tasty Brands (FFS)'!K19</f>
        <v>0</v>
      </c>
      <c r="EXD4" s="493">
        <f>'Tasty Brands (FFS)'!L19</f>
        <v>0</v>
      </c>
      <c r="EXE4" s="493">
        <f>'Tasty Brands (FFS)'!M19</f>
        <v>0</v>
      </c>
      <c r="EXF4" s="493">
        <f>'Tasty Brands (FFS)'!N19</f>
        <v>0</v>
      </c>
      <c r="EXG4" s="493">
        <f>'Tasty Brands (FFS)'!O19</f>
        <v>0</v>
      </c>
      <c r="EXH4" s="493">
        <f>'Tasty Brands (FFS)'!P19</f>
        <v>0</v>
      </c>
      <c r="EXI4" s="493">
        <f>'Tasty Brands (FFS)'!Q19</f>
        <v>0</v>
      </c>
      <c r="EXJ4" s="493">
        <f>'Tasty Brands (FFS)'!R19</f>
        <v>0</v>
      </c>
      <c r="EXK4" s="493">
        <f>'Tasty Brands (FFS)'!S19</f>
        <v>0</v>
      </c>
      <c r="EXL4" s="493">
        <f>'Tasty Brands (FFS)'!T19</f>
        <v>0</v>
      </c>
      <c r="EXN4" s="493">
        <f>'Tasty Brands (FFS)'!K20</f>
        <v>0</v>
      </c>
      <c r="EXO4" s="493">
        <f>'Tasty Brands (FFS)'!L20</f>
        <v>0</v>
      </c>
      <c r="EXP4" s="493">
        <f>'Tasty Brands (FFS)'!M20</f>
        <v>0</v>
      </c>
      <c r="EXQ4" s="493">
        <f>'Tasty Brands (FFS)'!N20</f>
        <v>0</v>
      </c>
      <c r="EXR4" s="493">
        <f>'Tasty Brands (FFS)'!O20</f>
        <v>0</v>
      </c>
      <c r="EXS4" s="493">
        <f>'Tasty Brands (FFS)'!P20</f>
        <v>0</v>
      </c>
      <c r="EXT4" s="493">
        <f>'Tasty Brands (FFS)'!Q20</f>
        <v>0</v>
      </c>
      <c r="EXU4" s="493">
        <f>'Tasty Brands (FFS)'!R20</f>
        <v>0</v>
      </c>
      <c r="EXV4" s="493">
        <f>'Tasty Brands (FFS)'!S20</f>
        <v>0</v>
      </c>
      <c r="EXW4" s="493">
        <f>'Tasty Brands (FFS)'!T20</f>
        <v>0</v>
      </c>
      <c r="EXY4" s="493">
        <f>'Tasty Brands (FFS)'!K21</f>
        <v>0</v>
      </c>
      <c r="EXZ4" s="493">
        <f>'Tasty Brands (FFS)'!L21</f>
        <v>0</v>
      </c>
      <c r="EYA4" s="493">
        <f>'Tasty Brands (FFS)'!M21</f>
        <v>0</v>
      </c>
      <c r="EYB4" s="493">
        <f>'Tasty Brands (FFS)'!N21</f>
        <v>0</v>
      </c>
      <c r="EYC4" s="493">
        <f>'Tasty Brands (FFS)'!O21</f>
        <v>0</v>
      </c>
      <c r="EYD4" s="493">
        <f>'Tasty Brands (FFS)'!P21</f>
        <v>0</v>
      </c>
      <c r="EYE4" s="493">
        <f>'Tasty Brands (FFS)'!Q21</f>
        <v>0</v>
      </c>
      <c r="EYF4" s="493">
        <f>'Tasty Brands (FFS)'!R21</f>
        <v>0</v>
      </c>
      <c r="EYG4" s="493">
        <f>'Tasty Brands (FFS)'!S21</f>
        <v>0</v>
      </c>
      <c r="EYH4" s="493">
        <f>'Tasty Brands (FFS)'!T21</f>
        <v>0</v>
      </c>
      <c r="EYJ4" s="493">
        <f>'Tasty Brands (FFS)'!K22</f>
        <v>0</v>
      </c>
      <c r="EYK4" s="493">
        <f>'Tasty Brands (FFS)'!L22</f>
        <v>0</v>
      </c>
      <c r="EYL4" s="493">
        <f>'Tasty Brands (FFS)'!M22</f>
        <v>0</v>
      </c>
      <c r="EYM4" s="493">
        <f>'Tasty Brands (FFS)'!N22</f>
        <v>0</v>
      </c>
      <c r="EYN4" s="493">
        <f>'Tasty Brands (FFS)'!O22</f>
        <v>0</v>
      </c>
      <c r="EYO4" s="493">
        <f>'Tasty Brands (FFS)'!P22</f>
        <v>0</v>
      </c>
      <c r="EYP4" s="493">
        <f>'Tasty Brands (FFS)'!Q22</f>
        <v>0</v>
      </c>
      <c r="EYQ4" s="493">
        <f>'Tasty Brands (FFS)'!R22</f>
        <v>0</v>
      </c>
      <c r="EYR4" s="493">
        <f>'Tasty Brands (FFS)'!S22</f>
        <v>0</v>
      </c>
      <c r="EYS4" s="493">
        <f>'Tasty Brands (FFS)'!T22</f>
        <v>0</v>
      </c>
      <c r="EYU4" s="493">
        <f>'Tasty Brands (FFS)'!K23</f>
        <v>0</v>
      </c>
      <c r="EYV4" s="493">
        <f>'Tasty Brands (FFS)'!L23</f>
        <v>0</v>
      </c>
      <c r="EYW4" s="493">
        <f>'Tasty Brands (FFS)'!M23</f>
        <v>0</v>
      </c>
      <c r="EYX4" s="493">
        <f>'Tasty Brands (FFS)'!N23</f>
        <v>0</v>
      </c>
      <c r="EYY4" s="493">
        <f>'Tasty Brands (FFS)'!O23</f>
        <v>0</v>
      </c>
      <c r="EYZ4" s="493">
        <f>'Tasty Brands (FFS)'!P23</f>
        <v>0</v>
      </c>
      <c r="EZA4" s="493">
        <f>'Tasty Brands (FFS)'!Q23</f>
        <v>0</v>
      </c>
      <c r="EZB4" s="493">
        <f>'Tasty Brands (FFS)'!R23</f>
        <v>0</v>
      </c>
      <c r="EZC4" s="493">
        <f>'Tasty Brands (FFS)'!S23</f>
        <v>0</v>
      </c>
      <c r="EZD4" s="493">
        <f>'Tasty Brands (FFS)'!T23</f>
        <v>0</v>
      </c>
      <c r="EZF4" s="493">
        <f>'Tasty Brands (FFS)'!K24</f>
        <v>0</v>
      </c>
      <c r="EZG4" s="493">
        <f>'Tasty Brands (FFS)'!L24</f>
        <v>0</v>
      </c>
      <c r="EZH4" s="493">
        <f>'Tasty Brands (FFS)'!M24</f>
        <v>0</v>
      </c>
      <c r="EZI4" s="493">
        <f>'Tasty Brands (FFS)'!N24</f>
        <v>0</v>
      </c>
      <c r="EZJ4" s="493">
        <f>'Tasty Brands (FFS)'!O24</f>
        <v>0</v>
      </c>
      <c r="EZK4" s="493">
        <f>'Tasty Brands (FFS)'!P24</f>
        <v>0</v>
      </c>
      <c r="EZL4" s="493">
        <f>'Tasty Brands (FFS)'!Q24</f>
        <v>0</v>
      </c>
      <c r="EZM4" s="493">
        <f>'Tasty Brands (FFS)'!R24</f>
        <v>0</v>
      </c>
      <c r="EZN4" s="493">
        <f>'Tasty Brands (FFS)'!S24</f>
        <v>0</v>
      </c>
      <c r="EZO4" s="493">
        <f>'Tasty Brands (FFS)'!T24</f>
        <v>0</v>
      </c>
      <c r="EZQ4" s="493">
        <f>'Tasty Brands (FFS)'!K25</f>
        <v>0</v>
      </c>
      <c r="EZR4" s="493">
        <f>'Tasty Brands (FFS)'!L25</f>
        <v>0</v>
      </c>
      <c r="EZS4" s="493">
        <f>'Tasty Brands (FFS)'!M25</f>
        <v>0</v>
      </c>
      <c r="EZT4" s="493">
        <f>'Tasty Brands (FFS)'!N25</f>
        <v>0</v>
      </c>
      <c r="EZU4" s="493">
        <f>'Tasty Brands (FFS)'!O25</f>
        <v>0</v>
      </c>
      <c r="EZV4" s="493">
        <f>'Tasty Brands (FFS)'!P25</f>
        <v>0</v>
      </c>
      <c r="EZW4" s="493">
        <f>'Tasty Brands (FFS)'!Q25</f>
        <v>0</v>
      </c>
      <c r="EZX4" s="493">
        <f>'Tasty Brands (FFS)'!R25</f>
        <v>0</v>
      </c>
      <c r="EZY4" s="493">
        <f>'Tasty Brands (FFS)'!S25</f>
        <v>0</v>
      </c>
      <c r="EZZ4" s="493">
        <f>'Tasty Brands (FFS)'!T25</f>
        <v>0</v>
      </c>
      <c r="FAB4" s="493">
        <f>'Tasty Brands (FFS)'!K26</f>
        <v>0</v>
      </c>
      <c r="FAC4" s="493">
        <f>'Tasty Brands (FFS)'!L26</f>
        <v>0</v>
      </c>
      <c r="FAD4" s="493">
        <f>'Tasty Brands (FFS)'!M26</f>
        <v>0</v>
      </c>
      <c r="FAE4" s="493">
        <f>'Tasty Brands (FFS)'!N26</f>
        <v>0</v>
      </c>
      <c r="FAF4" s="493">
        <f>'Tasty Brands (FFS)'!O26</f>
        <v>0</v>
      </c>
      <c r="FAG4" s="493">
        <f>'Tasty Brands (FFS)'!P26</f>
        <v>0</v>
      </c>
      <c r="FAH4" s="493">
        <f>'Tasty Brands (FFS)'!Q26</f>
        <v>0</v>
      </c>
      <c r="FAI4" s="493">
        <f>'Tasty Brands (FFS)'!R26</f>
        <v>0</v>
      </c>
      <c r="FAJ4" s="493">
        <f>'Tasty Brands (FFS)'!S26</f>
        <v>0</v>
      </c>
      <c r="FAK4" s="493">
        <f>'Tasty Brands (FFS)'!T26</f>
        <v>0</v>
      </c>
      <c r="FAL4" s="493">
        <f>'Tasty Brands (NOI)'!L8</f>
        <v>0</v>
      </c>
      <c r="FAM4" s="629"/>
      <c r="FAN4" s="493">
        <f>'Tyson - Pork (NOI)'!L8</f>
        <v>0</v>
      </c>
      <c r="FAO4" s="629"/>
      <c r="FAP4" s="493">
        <f>'Tyson - Cheese (NOI)'!L8</f>
        <v>0</v>
      </c>
      <c r="FAQ4" s="629"/>
      <c r="FAR4" s="493">
        <f>'Tyson - Chicken (NOI)'!L8</f>
        <v>0</v>
      </c>
      <c r="FAS4" s="629"/>
      <c r="FAT4" s="493">
        <f>'Tyson - Beef (NOI)'!L8</f>
        <v>0</v>
      </c>
      <c r="FAU4" s="629"/>
      <c r="FAV4" s="493">
        <f>'Yang''s 5th Taste (FFS)'!K9</f>
        <v>0</v>
      </c>
      <c r="FAW4" s="493">
        <f>'Yang''s 5th Taste (FFS)'!L9</f>
        <v>0</v>
      </c>
      <c r="FAX4" s="493">
        <f>'Yang''s 5th Taste (FFS)'!M9</f>
        <v>0</v>
      </c>
      <c r="FAY4" s="493">
        <f>'Yang''s 5th Taste (FFS)'!N9</f>
        <v>0</v>
      </c>
      <c r="FAZ4" s="493">
        <f>'Yang''s 5th Taste (FFS)'!O9</f>
        <v>0</v>
      </c>
      <c r="FBA4" s="493">
        <f>'Yang''s 5th Taste (FFS)'!P9</f>
        <v>0</v>
      </c>
      <c r="FBB4" s="493">
        <f>'Yang''s 5th Taste (FFS)'!Q9</f>
        <v>0</v>
      </c>
      <c r="FBC4" s="493">
        <f>'Yang''s 5th Taste (FFS)'!R9</f>
        <v>0</v>
      </c>
      <c r="FBD4" s="493">
        <f>'Yang''s 5th Taste (FFS)'!S9</f>
        <v>0</v>
      </c>
      <c r="FBE4" s="493">
        <f>'Yang''s 5th Taste (FFS)'!T9</f>
        <v>0</v>
      </c>
      <c r="FBG4" s="493">
        <f>'Yang''s 5th Taste (FFS)'!K10</f>
        <v>0</v>
      </c>
      <c r="FBH4" s="493">
        <f>'Yang''s 5th Taste (FFS)'!L10</f>
        <v>0</v>
      </c>
      <c r="FBI4" s="493">
        <f>'Yang''s 5th Taste (FFS)'!M10</f>
        <v>0</v>
      </c>
      <c r="FBJ4" s="493">
        <f>'Yang''s 5th Taste (FFS)'!N10</f>
        <v>0</v>
      </c>
      <c r="FBK4" s="493">
        <f>'Yang''s 5th Taste (FFS)'!O10</f>
        <v>0</v>
      </c>
      <c r="FBL4" s="493">
        <f>'Yang''s 5th Taste (FFS)'!P10</f>
        <v>0</v>
      </c>
      <c r="FBM4" s="493">
        <f>'Yang''s 5th Taste (FFS)'!Q10</f>
        <v>0</v>
      </c>
      <c r="FBN4" s="493">
        <f>'Yang''s 5th Taste (FFS)'!R10</f>
        <v>0</v>
      </c>
      <c r="FBO4" s="493">
        <f>'Yang''s 5th Taste (FFS)'!S10</f>
        <v>0</v>
      </c>
      <c r="FBP4" s="493">
        <f>'Yang''s 5th Taste (FFS)'!T10</f>
        <v>0</v>
      </c>
      <c r="FBR4" s="493">
        <f>'Yang''s 5th Taste (FFS)'!K11</f>
        <v>0</v>
      </c>
      <c r="FBS4" s="493">
        <f>'Yang''s 5th Taste (FFS)'!L11</f>
        <v>0</v>
      </c>
      <c r="FBT4" s="493">
        <f>'Yang''s 5th Taste (FFS)'!M11</f>
        <v>0</v>
      </c>
      <c r="FBU4" s="493">
        <f>'Yang''s 5th Taste (FFS)'!N11</f>
        <v>0</v>
      </c>
      <c r="FBV4" s="493">
        <f>'Yang''s 5th Taste (FFS)'!O11</f>
        <v>0</v>
      </c>
      <c r="FBW4" s="493">
        <f>'Yang''s 5th Taste (FFS)'!P11</f>
        <v>0</v>
      </c>
      <c r="FBX4" s="493">
        <f>'Yang''s 5th Taste (FFS)'!Q11</f>
        <v>0</v>
      </c>
      <c r="FBY4" s="493">
        <f>'Yang''s 5th Taste (FFS)'!R11</f>
        <v>0</v>
      </c>
      <c r="FBZ4" s="493">
        <f>'Yang''s 5th Taste (FFS)'!S11</f>
        <v>0</v>
      </c>
      <c r="FCA4" s="493">
        <f>'Yang''s 5th Taste (FFS)'!T11</f>
        <v>0</v>
      </c>
      <c r="FCC4" s="493">
        <f>'Yang''s 5th Taste (FFS)'!K12</f>
        <v>0</v>
      </c>
      <c r="FCD4" s="493">
        <f>'Yang''s 5th Taste (FFS)'!L12</f>
        <v>0</v>
      </c>
      <c r="FCE4" s="493">
        <f>'Yang''s 5th Taste (FFS)'!M12</f>
        <v>0</v>
      </c>
      <c r="FCF4" s="493">
        <f>'Yang''s 5th Taste (FFS)'!N12</f>
        <v>0</v>
      </c>
      <c r="FCG4" s="493">
        <f>'Yang''s 5th Taste (FFS)'!O12</f>
        <v>0</v>
      </c>
      <c r="FCH4" s="493">
        <f>'Yang''s 5th Taste (FFS)'!P12</f>
        <v>0</v>
      </c>
      <c r="FCI4" s="493">
        <f>'Yang''s 5th Taste (FFS)'!Q12</f>
        <v>0</v>
      </c>
      <c r="FCJ4" s="493">
        <f>'Yang''s 5th Taste (FFS)'!R12</f>
        <v>0</v>
      </c>
      <c r="FCK4" s="493">
        <f>'Yang''s 5th Taste (FFS)'!S12</f>
        <v>0</v>
      </c>
      <c r="FCL4" s="493">
        <f>'Yang''s 5th Taste (FFS)'!T12</f>
        <v>0</v>
      </c>
      <c r="FCN4" s="493">
        <f>'Yang''s 5th Taste (FFS)'!K13</f>
        <v>0</v>
      </c>
      <c r="FCO4" s="493">
        <f>'Yang''s 5th Taste (FFS)'!L13</f>
        <v>0</v>
      </c>
      <c r="FCP4" s="493">
        <f>'Yang''s 5th Taste (FFS)'!M13</f>
        <v>0</v>
      </c>
      <c r="FCQ4" s="493">
        <f>'Yang''s 5th Taste (FFS)'!N13</f>
        <v>0</v>
      </c>
      <c r="FCR4" s="493">
        <f>'Yang''s 5th Taste (FFS)'!O13</f>
        <v>0</v>
      </c>
      <c r="FCS4" s="493">
        <f>'Yang''s 5th Taste (FFS)'!P13</f>
        <v>0</v>
      </c>
      <c r="FCT4" s="493">
        <f>'Yang''s 5th Taste (FFS)'!Q13</f>
        <v>0</v>
      </c>
      <c r="FCU4" s="493">
        <f>'Yang''s 5th Taste (FFS)'!R13</f>
        <v>0</v>
      </c>
      <c r="FCV4" s="493">
        <f>'Yang''s 5th Taste (FFS)'!S13</f>
        <v>0</v>
      </c>
      <c r="FCW4" s="493">
        <f>'Yang''s 5th Taste (FFS)'!T13</f>
        <v>0</v>
      </c>
      <c r="FCY4" s="493">
        <f>'Yang''s 5th Taste (FFS)'!K14</f>
        <v>0</v>
      </c>
      <c r="FCZ4" s="493">
        <f>'Yang''s 5th Taste (FFS)'!L14</f>
        <v>0</v>
      </c>
      <c r="FDA4" s="493">
        <f>'Yang''s 5th Taste (FFS)'!M14</f>
        <v>0</v>
      </c>
      <c r="FDB4" s="493">
        <f>'Yang''s 5th Taste (FFS)'!N14</f>
        <v>0</v>
      </c>
      <c r="FDC4" s="493">
        <f>'Yang''s 5th Taste (FFS)'!O14</f>
        <v>0</v>
      </c>
      <c r="FDD4" s="493">
        <f>'Yang''s 5th Taste (FFS)'!P14</f>
        <v>0</v>
      </c>
      <c r="FDE4" s="493">
        <f>'Yang''s 5th Taste (FFS)'!Q14</f>
        <v>0</v>
      </c>
      <c r="FDF4" s="493">
        <f>'Yang''s 5th Taste (FFS)'!R14</f>
        <v>0</v>
      </c>
      <c r="FDG4" s="493">
        <f>'Yang''s 5th Taste (FFS)'!S14</f>
        <v>0</v>
      </c>
      <c r="FDH4" s="493">
        <f>'Yang''s 5th Taste (FFS)'!T14</f>
        <v>0</v>
      </c>
      <c r="FDJ4" s="493">
        <f>'Yang''s 5th Taste (FFS)'!K15</f>
        <v>0</v>
      </c>
      <c r="FDK4" s="493">
        <f>'Yang''s 5th Taste (FFS)'!L15</f>
        <v>0</v>
      </c>
      <c r="FDL4" s="493">
        <f>'Yang''s 5th Taste (FFS)'!M15</f>
        <v>0</v>
      </c>
      <c r="FDM4" s="493">
        <f>'Yang''s 5th Taste (FFS)'!N15</f>
        <v>0</v>
      </c>
      <c r="FDN4" s="493">
        <f>'Yang''s 5th Taste (FFS)'!O15</f>
        <v>0</v>
      </c>
      <c r="FDO4" s="493">
        <f>'Yang''s 5th Taste (FFS)'!P15</f>
        <v>0</v>
      </c>
      <c r="FDP4" s="493">
        <f>'Yang''s 5th Taste (FFS)'!Q15</f>
        <v>0</v>
      </c>
      <c r="FDQ4" s="493">
        <f>'Yang''s 5th Taste (FFS)'!R15</f>
        <v>0</v>
      </c>
      <c r="FDR4" s="493">
        <f>'Yang''s 5th Taste (FFS)'!S15</f>
        <v>0</v>
      </c>
      <c r="FDS4" s="493">
        <f>'Yang''s 5th Taste (FFS)'!T15</f>
        <v>0</v>
      </c>
      <c r="FDU4" s="493">
        <f>'Yang''s 5th Taste (FFS)'!K16</f>
        <v>0</v>
      </c>
      <c r="FDV4" s="493">
        <f>'Yang''s 5th Taste (FFS)'!L16</f>
        <v>0</v>
      </c>
      <c r="FDW4" s="493">
        <f>'Yang''s 5th Taste (FFS)'!M16</f>
        <v>0</v>
      </c>
      <c r="FDX4" s="493">
        <f>'Yang''s 5th Taste (FFS)'!N16</f>
        <v>0</v>
      </c>
      <c r="FDY4" s="493">
        <f>'Yang''s 5th Taste (FFS)'!O16</f>
        <v>0</v>
      </c>
      <c r="FDZ4" s="493">
        <f>'Yang''s 5th Taste (FFS)'!P16</f>
        <v>0</v>
      </c>
      <c r="FEA4" s="493">
        <f>'Yang''s 5th Taste (FFS)'!Q16</f>
        <v>0</v>
      </c>
      <c r="FEB4" s="493">
        <f>'Yang''s 5th Taste (FFS)'!R16</f>
        <v>0</v>
      </c>
      <c r="FEC4" s="493">
        <f>'Yang''s 5th Taste (FFS)'!S16</f>
        <v>0</v>
      </c>
      <c r="FED4" s="493">
        <f>'Yang''s 5th Taste (FFS)'!T16</f>
        <v>0</v>
      </c>
      <c r="FEF4" s="493">
        <f>'Yang''s 5th Taste (FFS)'!K17</f>
        <v>0</v>
      </c>
      <c r="FEG4" s="493">
        <f>'Yang''s 5th Taste (FFS)'!L17</f>
        <v>0</v>
      </c>
      <c r="FEH4" s="493">
        <f>'Yang''s 5th Taste (FFS)'!M17</f>
        <v>0</v>
      </c>
      <c r="FEI4" s="493">
        <f>'Yang''s 5th Taste (FFS)'!N17</f>
        <v>0</v>
      </c>
      <c r="FEJ4" s="493">
        <f>'Yang''s 5th Taste (FFS)'!O17</f>
        <v>0</v>
      </c>
      <c r="FEK4" s="493">
        <f>'Yang''s 5th Taste (FFS)'!P17</f>
        <v>0</v>
      </c>
      <c r="FEL4" s="493">
        <f>'Yang''s 5th Taste (FFS)'!Q17</f>
        <v>0</v>
      </c>
      <c r="FEM4" s="493">
        <f>'Yang''s 5th Taste (FFS)'!R17</f>
        <v>0</v>
      </c>
      <c r="FEN4" s="493">
        <f>'Yang''s 5th Taste (FFS)'!S17</f>
        <v>0</v>
      </c>
      <c r="FEO4" s="493">
        <f>'Yang''s 5th Taste (FFS)'!T17</f>
        <v>0</v>
      </c>
      <c r="FEQ4" s="493">
        <f>'Yang''s 5th Taste (FFS)'!K18</f>
        <v>0</v>
      </c>
      <c r="FER4" s="493">
        <f>'Yang''s 5th Taste (FFS)'!L18</f>
        <v>0</v>
      </c>
      <c r="FES4" s="493">
        <f>'Yang''s 5th Taste (FFS)'!M18</f>
        <v>0</v>
      </c>
      <c r="FET4" s="493">
        <f>'Yang''s 5th Taste (FFS)'!N18</f>
        <v>0</v>
      </c>
      <c r="FEU4" s="493">
        <f>'Yang''s 5th Taste (FFS)'!O18</f>
        <v>0</v>
      </c>
      <c r="FEV4" s="493">
        <f>'Yang''s 5th Taste (FFS)'!P18</f>
        <v>0</v>
      </c>
      <c r="FEW4" s="493">
        <f>'Yang''s 5th Taste (FFS)'!Q18</f>
        <v>0</v>
      </c>
      <c r="FEX4" s="493">
        <f>'Yang''s 5th Taste (FFS)'!R18</f>
        <v>0</v>
      </c>
      <c r="FEY4" s="493">
        <f>'Yang''s 5th Taste (FFS)'!S18</f>
        <v>0</v>
      </c>
      <c r="FEZ4" s="493">
        <f>'Yang''s 5th Taste (FFS)'!T18</f>
        <v>0</v>
      </c>
      <c r="FFB4" s="493">
        <f>'Yang''s 5th Taste (FFS)'!K19</f>
        <v>0</v>
      </c>
      <c r="FFC4" s="493">
        <f>'Yang''s 5th Taste (FFS)'!L19</f>
        <v>0</v>
      </c>
      <c r="FFD4" s="493">
        <f>'Yang''s 5th Taste (FFS)'!M19</f>
        <v>0</v>
      </c>
      <c r="FFE4" s="493">
        <f>'Yang''s 5th Taste (FFS)'!N19</f>
        <v>0</v>
      </c>
      <c r="FFF4" s="493">
        <f>'Yang''s 5th Taste (FFS)'!O19</f>
        <v>0</v>
      </c>
      <c r="FFG4" s="493">
        <f>'Yang''s 5th Taste (FFS)'!P19</f>
        <v>0</v>
      </c>
      <c r="FFH4" s="493">
        <f>'Yang''s 5th Taste (FFS)'!Q19</f>
        <v>0</v>
      </c>
      <c r="FFI4" s="493">
        <f>'Yang''s 5th Taste (FFS)'!R19</f>
        <v>0</v>
      </c>
      <c r="FFJ4" s="493">
        <f>'Yang''s 5th Taste (FFS)'!S19</f>
        <v>0</v>
      </c>
      <c r="FFK4" s="493">
        <f>'Yang''s 5th Taste (FFS)'!T19</f>
        <v>0</v>
      </c>
      <c r="FFM4" s="493">
        <f>'Yang''s 5th Taste (FFS)'!K20</f>
        <v>0</v>
      </c>
      <c r="FFN4" s="493">
        <f>'Yang''s 5th Taste (FFS)'!L20</f>
        <v>0</v>
      </c>
      <c r="FFO4" s="493">
        <f>'Yang''s 5th Taste (FFS)'!M20</f>
        <v>0</v>
      </c>
      <c r="FFP4" s="493">
        <f>'Yang''s 5th Taste (FFS)'!N20</f>
        <v>0</v>
      </c>
      <c r="FFQ4" s="493">
        <f>'Yang''s 5th Taste (FFS)'!O20</f>
        <v>0</v>
      </c>
      <c r="FFR4" s="493">
        <f>'Yang''s 5th Taste (FFS)'!P20</f>
        <v>0</v>
      </c>
      <c r="FFS4" s="493">
        <f>'Yang''s 5th Taste (FFS)'!Q20</f>
        <v>0</v>
      </c>
      <c r="FFT4" s="493">
        <f>'Yang''s 5th Taste (FFS)'!R20</f>
        <v>0</v>
      </c>
      <c r="FFU4" s="493">
        <f>'Yang''s 5th Taste (FFS)'!S20</f>
        <v>0</v>
      </c>
      <c r="FFV4" s="493">
        <f>'Yang''s 5th Taste (FFS)'!T20</f>
        <v>0</v>
      </c>
      <c r="FFW4" s="493">
        <f>'Yang''s 5th Taste (NOI)'!L8</f>
        <v>0</v>
      </c>
      <c r="FFX4" s="629"/>
    </row>
    <row r="5" spans="1:4236" s="542" customFormat="1" ht="9" customHeight="1" x14ac:dyDescent="0.25">
      <c r="A5" s="628"/>
      <c r="B5" s="628"/>
      <c r="C5" s="628"/>
      <c r="D5" s="628"/>
      <c r="E5" s="628"/>
      <c r="F5" s="628"/>
      <c r="G5" s="628"/>
      <c r="H5" s="628"/>
      <c r="I5" s="628"/>
      <c r="J5" s="628"/>
      <c r="K5" s="628"/>
      <c r="L5" s="628"/>
      <c r="M5" s="628"/>
      <c r="N5" s="628"/>
      <c r="O5" s="628"/>
      <c r="P5" s="628"/>
      <c r="Q5" s="628"/>
      <c r="R5" s="628"/>
      <c r="S5" s="628"/>
      <c r="T5" s="628"/>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c r="AT5" s="628"/>
      <c r="AU5" s="628"/>
      <c r="AV5" s="628"/>
      <c r="AW5" s="628"/>
      <c r="AX5" s="628"/>
      <c r="AY5" s="628"/>
      <c r="AZ5" s="628"/>
      <c r="BA5" s="628"/>
      <c r="BB5" s="628"/>
      <c r="BC5" s="628"/>
      <c r="BD5" s="628"/>
      <c r="BE5" s="628"/>
      <c r="BF5" s="628"/>
      <c r="BG5" s="628"/>
      <c r="BH5" s="628"/>
      <c r="BI5" s="628"/>
      <c r="BJ5" s="628"/>
      <c r="BK5" s="628"/>
      <c r="BL5" s="628"/>
      <c r="BM5" s="628"/>
      <c r="BN5" s="628"/>
      <c r="BO5" s="628"/>
      <c r="BP5" s="628"/>
      <c r="BQ5" s="628"/>
      <c r="BR5" s="628"/>
      <c r="BS5" s="628"/>
      <c r="BT5" s="628"/>
      <c r="BU5" s="628"/>
      <c r="BV5" s="628"/>
      <c r="BW5" s="628"/>
      <c r="BX5" s="628"/>
      <c r="BY5" s="628"/>
      <c r="BZ5" s="628"/>
      <c r="CA5" s="628"/>
      <c r="CB5" s="628"/>
      <c r="CC5" s="628"/>
      <c r="CD5" s="628"/>
      <c r="CE5" s="628"/>
      <c r="CF5" s="628"/>
      <c r="CG5" s="628"/>
      <c r="CH5" s="628"/>
      <c r="CI5" s="628"/>
      <c r="CJ5" s="628"/>
      <c r="CK5" s="628"/>
      <c r="CL5" s="628"/>
      <c r="CM5" s="628"/>
      <c r="CN5" s="628"/>
      <c r="CO5" s="628"/>
      <c r="CP5" s="628"/>
      <c r="CQ5" s="628"/>
      <c r="CR5" s="628"/>
      <c r="CS5" s="628"/>
      <c r="CT5" s="628"/>
      <c r="CU5" s="628"/>
      <c r="CV5" s="628"/>
      <c r="CW5" s="628"/>
      <c r="CX5" s="628"/>
      <c r="CY5" s="628"/>
      <c r="CZ5" s="628"/>
      <c r="DA5" s="628"/>
      <c r="DB5" s="628"/>
      <c r="DC5" s="628"/>
      <c r="DD5" s="628"/>
      <c r="DE5" s="628"/>
      <c r="DF5" s="628"/>
      <c r="DG5" s="628"/>
      <c r="DH5" s="628"/>
      <c r="DI5" s="628"/>
      <c r="DJ5" s="628"/>
      <c r="DK5" s="628"/>
      <c r="DL5" s="628"/>
      <c r="DM5" s="628"/>
      <c r="DN5" s="628"/>
      <c r="DO5" s="628"/>
      <c r="DP5" s="628"/>
      <c r="DQ5" s="628"/>
      <c r="DR5" s="628"/>
      <c r="DS5" s="628"/>
      <c r="DT5" s="628"/>
      <c r="DU5" s="628"/>
      <c r="DV5" s="628"/>
      <c r="DW5" s="628"/>
      <c r="DX5" s="628"/>
      <c r="DY5" s="628"/>
      <c r="DZ5" s="628"/>
      <c r="EA5" s="628"/>
      <c r="EB5" s="628"/>
      <c r="EC5" s="628"/>
      <c r="ED5" s="628"/>
      <c r="EE5" s="628"/>
      <c r="EF5" s="628"/>
      <c r="EG5" s="628"/>
      <c r="EH5" s="628"/>
      <c r="EI5" s="628"/>
      <c r="EJ5" s="628"/>
      <c r="EK5" s="628"/>
      <c r="EL5" s="628"/>
      <c r="EM5" s="628"/>
      <c r="EN5" s="628"/>
      <c r="EO5" s="628"/>
      <c r="EP5" s="628"/>
      <c r="EQ5" s="628"/>
      <c r="ER5" s="628"/>
      <c r="ES5" s="628"/>
      <c r="ET5" s="628"/>
      <c r="EU5" s="628"/>
      <c r="EV5" s="628"/>
      <c r="EW5" s="628"/>
      <c r="EX5" s="628"/>
      <c r="EY5" s="628"/>
      <c r="EZ5" s="628"/>
      <c r="FA5" s="628"/>
      <c r="FB5" s="628"/>
      <c r="FC5" s="628"/>
      <c r="FD5" s="628"/>
      <c r="FE5" s="628"/>
      <c r="FF5" s="628"/>
      <c r="FG5" s="628"/>
      <c r="FH5" s="628"/>
      <c r="FI5" s="628"/>
      <c r="FJ5" s="628"/>
      <c r="FK5" s="628"/>
      <c r="FL5" s="628"/>
      <c r="FM5" s="628"/>
      <c r="FN5" s="628"/>
      <c r="FO5" s="628"/>
      <c r="FP5" s="628"/>
      <c r="FQ5" s="628"/>
      <c r="FR5" s="628"/>
      <c r="FS5" s="628"/>
      <c r="FT5" s="628"/>
      <c r="FU5" s="628"/>
      <c r="FV5" s="628"/>
      <c r="FW5" s="628"/>
      <c r="FX5" s="628"/>
      <c r="FY5" s="628"/>
      <c r="FZ5" s="628"/>
      <c r="GA5" s="628"/>
      <c r="GB5" s="628"/>
      <c r="GC5" s="628"/>
      <c r="GD5" s="628"/>
      <c r="GE5" s="628"/>
      <c r="GF5" s="628"/>
      <c r="GG5" s="628"/>
      <c r="GH5" s="628"/>
      <c r="GI5" s="628"/>
      <c r="GJ5" s="628"/>
      <c r="GK5" s="628"/>
      <c r="GL5" s="628"/>
      <c r="GM5" s="628"/>
      <c r="GN5" s="628"/>
      <c r="GO5" s="628"/>
      <c r="GP5" s="628"/>
      <c r="GQ5" s="628"/>
      <c r="GR5" s="628"/>
      <c r="GS5" s="628"/>
      <c r="GT5" s="628"/>
      <c r="GU5" s="628"/>
      <c r="GV5" s="628"/>
      <c r="GW5" s="628"/>
      <c r="GX5" s="628"/>
      <c r="GY5" s="628"/>
      <c r="GZ5" s="628"/>
      <c r="HA5" s="628"/>
      <c r="HB5" s="628"/>
      <c r="HC5" s="628"/>
      <c r="HD5" s="628"/>
      <c r="HE5" s="628"/>
      <c r="HF5" s="628"/>
      <c r="HG5" s="628"/>
      <c r="HH5" s="628"/>
      <c r="HI5" s="628"/>
      <c r="HJ5" s="628"/>
      <c r="HK5" s="628"/>
      <c r="HL5" s="628"/>
      <c r="HM5" s="628"/>
      <c r="HN5" s="628"/>
      <c r="HO5" s="628"/>
      <c r="HP5" s="628"/>
      <c r="HQ5" s="628"/>
      <c r="HR5" s="628"/>
      <c r="HS5" s="628"/>
      <c r="HT5" s="628"/>
      <c r="HU5" s="628"/>
      <c r="HV5" s="628"/>
      <c r="HW5" s="628"/>
      <c r="HX5" s="628"/>
      <c r="HY5" s="628"/>
      <c r="HZ5" s="628"/>
      <c r="IA5" s="628"/>
      <c r="IB5" s="628"/>
      <c r="IC5" s="628"/>
      <c r="ID5" s="628"/>
      <c r="IE5" s="628"/>
      <c r="IF5" s="628"/>
      <c r="IG5" s="628"/>
      <c r="IH5" s="628"/>
      <c r="II5" s="628"/>
      <c r="IJ5" s="628"/>
      <c r="IK5" s="628"/>
      <c r="IL5" s="628"/>
      <c r="IM5" s="628"/>
      <c r="IN5" s="628"/>
      <c r="IO5" s="628"/>
      <c r="IP5" s="628"/>
      <c r="IQ5" s="628"/>
      <c r="IR5" s="628"/>
      <c r="IS5" s="628"/>
      <c r="IT5" s="628"/>
      <c r="IU5" s="628"/>
      <c r="IV5" s="628"/>
      <c r="IW5" s="628"/>
      <c r="IX5" s="628"/>
      <c r="IY5" s="628"/>
      <c r="IZ5" s="628"/>
      <c r="JA5" s="628"/>
      <c r="JB5" s="628"/>
      <c r="JC5" s="628"/>
      <c r="JD5" s="628"/>
      <c r="JE5" s="628"/>
      <c r="JF5" s="628"/>
      <c r="JG5" s="628"/>
      <c r="JH5" s="628"/>
      <c r="JI5" s="628"/>
      <c r="JJ5" s="628"/>
      <c r="JK5" s="628"/>
      <c r="JL5" s="628"/>
      <c r="JM5" s="628"/>
      <c r="JN5" s="628"/>
      <c r="JO5" s="628"/>
      <c r="JP5" s="628"/>
      <c r="JQ5" s="628"/>
      <c r="JR5" s="628"/>
      <c r="JS5" s="628"/>
      <c r="JT5" s="628"/>
      <c r="JU5" s="628"/>
      <c r="JV5" s="628"/>
      <c r="JW5" s="628"/>
      <c r="JX5" s="628"/>
      <c r="JY5" s="628"/>
      <c r="JZ5" s="628"/>
      <c r="KA5" s="628"/>
      <c r="KB5" s="628"/>
      <c r="KC5" s="628"/>
      <c r="KD5" s="628"/>
      <c r="KE5" s="628"/>
      <c r="KF5" s="628"/>
      <c r="KG5" s="628"/>
      <c r="KH5" s="628"/>
      <c r="KI5" s="628"/>
      <c r="KJ5" s="628"/>
      <c r="KK5" s="628"/>
      <c r="KL5" s="628"/>
      <c r="KM5" s="628"/>
      <c r="KN5" s="628"/>
      <c r="KO5" s="628"/>
      <c r="KP5" s="628"/>
      <c r="KQ5" s="628"/>
      <c r="KR5" s="628"/>
      <c r="KS5" s="628"/>
      <c r="KT5" s="628"/>
      <c r="KU5" s="628"/>
      <c r="KV5" s="628"/>
      <c r="KW5" s="628"/>
      <c r="KX5" s="628"/>
      <c r="KY5" s="628"/>
      <c r="KZ5" s="628"/>
      <c r="LA5" s="628"/>
      <c r="LB5" s="628"/>
      <c r="LC5" s="628"/>
      <c r="LD5" s="628"/>
      <c r="LE5" s="628"/>
      <c r="LF5" s="628"/>
      <c r="LG5" s="628"/>
      <c r="LH5" s="628"/>
      <c r="LI5" s="628"/>
      <c r="LJ5" s="628"/>
      <c r="LK5" s="628"/>
      <c r="LL5" s="628"/>
      <c r="LM5" s="628"/>
      <c r="LN5" s="628"/>
      <c r="LO5" s="628"/>
      <c r="LP5" s="628"/>
      <c r="LQ5" s="628"/>
      <c r="LR5" s="628"/>
      <c r="LS5" s="628"/>
      <c r="LT5" s="628"/>
      <c r="LU5" s="628"/>
      <c r="LV5" s="628"/>
      <c r="LW5" s="628"/>
      <c r="LX5" s="628"/>
      <c r="LY5" s="628"/>
      <c r="LZ5" s="628"/>
      <c r="MA5" s="628"/>
      <c r="MB5" s="628"/>
      <c r="MC5" s="628"/>
      <c r="MD5" s="628"/>
      <c r="ME5" s="628"/>
      <c r="MF5" s="628"/>
      <c r="MG5" s="628"/>
      <c r="MH5" s="628"/>
      <c r="MI5" s="628"/>
      <c r="MJ5" s="628"/>
      <c r="MK5" s="628"/>
      <c r="ML5" s="628"/>
      <c r="MM5" s="628"/>
      <c r="MN5" s="628"/>
      <c r="MO5" s="628"/>
      <c r="MP5" s="628"/>
      <c r="MQ5" s="628"/>
      <c r="MR5" s="628"/>
      <c r="MS5" s="628"/>
      <c r="MT5" s="628"/>
      <c r="MU5" s="628"/>
      <c r="MV5" s="628"/>
      <c r="MW5" s="628"/>
      <c r="MX5" s="628"/>
      <c r="MY5" s="628"/>
      <c r="MZ5" s="628"/>
      <c r="NA5" s="628"/>
      <c r="NB5" s="628"/>
      <c r="NC5" s="628"/>
      <c r="ND5" s="628"/>
      <c r="NE5" s="628"/>
      <c r="NF5" s="628"/>
      <c r="NG5" s="628"/>
      <c r="NH5" s="628"/>
      <c r="NI5" s="628"/>
      <c r="NJ5" s="628"/>
      <c r="NK5" s="628"/>
      <c r="NL5" s="628"/>
      <c r="NM5" s="628"/>
      <c r="NN5" s="628"/>
      <c r="NO5" s="628"/>
      <c r="NP5" s="628"/>
      <c r="NQ5" s="628"/>
      <c r="NR5" s="628"/>
      <c r="NS5" s="628"/>
      <c r="NT5" s="628"/>
      <c r="NU5" s="628"/>
      <c r="NV5" s="628"/>
      <c r="NW5" s="628"/>
      <c r="NX5" s="628"/>
      <c r="NY5" s="628"/>
      <c r="NZ5" s="628"/>
      <c r="OA5" s="628"/>
      <c r="OB5" s="628"/>
      <c r="OC5" s="628"/>
      <c r="OD5" s="628"/>
      <c r="OE5" s="628"/>
      <c r="OF5" s="628"/>
      <c r="OG5" s="628"/>
      <c r="OH5" s="628"/>
      <c r="OI5" s="628"/>
      <c r="OJ5" s="628"/>
      <c r="OK5" s="628"/>
      <c r="OL5" s="628"/>
      <c r="OM5" s="628"/>
      <c r="ON5" s="628"/>
      <c r="OO5" s="628"/>
      <c r="OP5" s="628"/>
      <c r="OQ5" s="628"/>
      <c r="OR5" s="628"/>
      <c r="OS5" s="628"/>
      <c r="OT5" s="628"/>
      <c r="OU5" s="628"/>
      <c r="OV5" s="628"/>
      <c r="OW5" s="628"/>
      <c r="OX5" s="628"/>
      <c r="OY5" s="628"/>
      <c r="OZ5" s="628"/>
      <c r="PA5" s="628"/>
      <c r="PB5" s="628"/>
      <c r="PC5" s="628"/>
      <c r="PD5" s="628"/>
      <c r="PE5" s="628"/>
      <c r="PF5" s="628"/>
      <c r="PG5" s="628"/>
      <c r="PH5" s="628"/>
      <c r="PI5" s="628"/>
      <c r="PJ5" s="628"/>
      <c r="PK5" s="628"/>
      <c r="PL5" s="628"/>
      <c r="PM5" s="628"/>
      <c r="PN5" s="628"/>
      <c r="PO5" s="628"/>
      <c r="PP5" s="628"/>
      <c r="PQ5" s="628"/>
      <c r="PR5" s="628"/>
      <c r="PS5" s="628"/>
      <c r="PT5" s="628"/>
      <c r="PU5" s="628"/>
      <c r="PV5" s="628"/>
      <c r="PW5" s="628"/>
      <c r="PX5" s="628"/>
      <c r="PY5" s="628"/>
      <c r="PZ5" s="628"/>
      <c r="QA5" s="628"/>
      <c r="QB5" s="628"/>
      <c r="QC5" s="628"/>
      <c r="QD5" s="628"/>
      <c r="QE5" s="628"/>
      <c r="QF5" s="628"/>
      <c r="QG5" s="628"/>
      <c r="QH5" s="628"/>
      <c r="QI5" s="628"/>
      <c r="QJ5" s="628"/>
      <c r="QK5" s="628"/>
      <c r="QL5" s="628"/>
      <c r="QM5" s="628"/>
      <c r="QN5" s="628"/>
      <c r="QO5" s="628"/>
      <c r="QP5" s="628"/>
      <c r="QQ5" s="628"/>
      <c r="QR5" s="628"/>
      <c r="QS5" s="628"/>
      <c r="QT5" s="628"/>
      <c r="QU5" s="628"/>
      <c r="QV5" s="628"/>
      <c r="QW5" s="628"/>
      <c r="QX5" s="628"/>
      <c r="QY5" s="628"/>
      <c r="QZ5" s="628"/>
      <c r="RA5" s="628"/>
      <c r="RB5" s="628"/>
      <c r="RC5" s="628"/>
      <c r="RD5" s="628"/>
      <c r="RE5" s="628"/>
      <c r="RF5" s="628"/>
      <c r="RG5" s="628"/>
      <c r="RH5" s="628"/>
      <c r="RI5" s="628"/>
      <c r="RJ5" s="628"/>
      <c r="RK5" s="628"/>
      <c r="RL5" s="628"/>
      <c r="RM5" s="628"/>
      <c r="RN5" s="628"/>
      <c r="RO5" s="628"/>
      <c r="RP5" s="628"/>
      <c r="RQ5" s="628"/>
      <c r="RR5" s="628"/>
      <c r="RS5" s="628"/>
      <c r="RT5" s="628"/>
      <c r="RU5" s="628"/>
      <c r="RV5" s="628"/>
      <c r="RW5" s="628"/>
      <c r="RX5" s="628"/>
      <c r="RY5" s="628"/>
      <c r="RZ5" s="628"/>
      <c r="SA5" s="628"/>
      <c r="SB5" s="628"/>
      <c r="SC5" s="628"/>
      <c r="SD5" s="628"/>
      <c r="SE5" s="628"/>
      <c r="SF5" s="628"/>
      <c r="SG5" s="628"/>
      <c r="SH5" s="628"/>
      <c r="SI5" s="628"/>
      <c r="SJ5" s="628"/>
      <c r="SK5" s="628"/>
      <c r="SL5" s="628"/>
      <c r="SM5" s="628"/>
      <c r="SN5" s="628"/>
      <c r="SO5" s="628"/>
      <c r="SP5" s="628"/>
      <c r="SQ5" s="628"/>
      <c r="SR5" s="628"/>
      <c r="SS5" s="628"/>
      <c r="ST5" s="628"/>
      <c r="SU5" s="628"/>
      <c r="SV5" s="628"/>
      <c r="SW5" s="628"/>
      <c r="SX5" s="628"/>
      <c r="SY5" s="628"/>
      <c r="SZ5" s="628"/>
      <c r="TA5" s="628"/>
      <c r="TB5" s="628"/>
      <c r="TC5" s="628"/>
      <c r="TD5" s="628"/>
      <c r="TE5" s="628"/>
      <c r="TF5" s="628"/>
      <c r="TG5" s="628"/>
      <c r="TH5" s="628"/>
      <c r="TI5" s="628"/>
      <c r="TJ5" s="628"/>
      <c r="TK5" s="628"/>
      <c r="TL5" s="628"/>
      <c r="TM5" s="628"/>
      <c r="TN5" s="628"/>
      <c r="TO5" s="628"/>
      <c r="TP5" s="628"/>
      <c r="TQ5" s="628"/>
      <c r="TR5" s="628"/>
      <c r="TS5" s="628"/>
      <c r="TT5" s="628"/>
      <c r="TU5" s="628"/>
      <c r="TV5" s="628"/>
      <c r="TW5" s="628"/>
      <c r="TX5" s="628"/>
      <c r="TY5" s="628"/>
      <c r="TZ5" s="628"/>
      <c r="UA5" s="628"/>
      <c r="UB5" s="628"/>
      <c r="UC5" s="628"/>
      <c r="UD5" s="628"/>
      <c r="UE5" s="628"/>
      <c r="UF5" s="628"/>
      <c r="UG5" s="628"/>
      <c r="UH5" s="628"/>
      <c r="UI5" s="628"/>
      <c r="UJ5" s="628"/>
      <c r="UK5" s="628"/>
      <c r="UL5" s="628"/>
      <c r="UM5" s="628"/>
      <c r="UN5" s="628"/>
      <c r="UO5" s="628"/>
      <c r="UP5" s="628"/>
      <c r="UQ5" s="628"/>
      <c r="UR5" s="628"/>
      <c r="US5" s="628"/>
      <c r="UT5" s="628"/>
      <c r="UU5" s="628"/>
      <c r="UV5" s="628"/>
      <c r="UW5" s="628"/>
      <c r="UX5" s="628"/>
      <c r="UY5" s="628"/>
      <c r="UZ5" s="628"/>
      <c r="VA5" s="628"/>
      <c r="VB5" s="628"/>
      <c r="VC5" s="628"/>
      <c r="VD5" s="628"/>
      <c r="VE5" s="628"/>
      <c r="VF5" s="628"/>
      <c r="VG5" s="628"/>
      <c r="VH5" s="628"/>
      <c r="VI5" s="628"/>
      <c r="VJ5" s="628"/>
      <c r="VK5" s="628"/>
      <c r="VL5" s="628"/>
      <c r="VM5" s="628"/>
      <c r="VN5" s="628"/>
      <c r="VO5" s="628"/>
      <c r="VP5" s="628"/>
      <c r="VQ5" s="628"/>
      <c r="VR5" s="628"/>
      <c r="VS5" s="628"/>
      <c r="VT5" s="628"/>
      <c r="VU5" s="628"/>
      <c r="VV5" s="628"/>
      <c r="VW5" s="628"/>
      <c r="VX5" s="628"/>
      <c r="VY5" s="628"/>
      <c r="VZ5" s="628"/>
      <c r="WA5" s="628"/>
      <c r="WB5" s="628"/>
      <c r="WC5" s="628"/>
      <c r="WD5" s="628"/>
      <c r="WE5" s="628"/>
      <c r="WF5" s="628"/>
      <c r="WG5" s="628"/>
      <c r="WH5" s="628"/>
      <c r="WI5" s="628"/>
      <c r="WJ5" s="628"/>
      <c r="WK5" s="628"/>
      <c r="WL5" s="628"/>
      <c r="WM5" s="628"/>
      <c r="WN5" s="628"/>
      <c r="WO5" s="628"/>
      <c r="WP5" s="628"/>
      <c r="WQ5" s="628"/>
      <c r="WR5" s="628"/>
      <c r="WS5" s="628"/>
      <c r="WT5" s="628"/>
      <c r="WU5" s="628"/>
      <c r="WV5" s="628"/>
      <c r="WW5" s="628"/>
      <c r="WX5" s="628"/>
      <c r="WY5" s="628"/>
      <c r="WZ5" s="628"/>
      <c r="XA5" s="628"/>
      <c r="XB5" s="628"/>
      <c r="XC5" s="628"/>
      <c r="XD5" s="628"/>
      <c r="XE5" s="628"/>
      <c r="XF5" s="628"/>
      <c r="XG5" s="628"/>
      <c r="XH5" s="628"/>
      <c r="XI5" s="628"/>
      <c r="XJ5" s="628"/>
      <c r="XK5" s="628"/>
      <c r="XL5" s="628"/>
      <c r="XM5" s="628"/>
      <c r="XN5" s="628"/>
      <c r="XO5" s="628"/>
      <c r="XP5" s="628"/>
      <c r="XQ5" s="628"/>
      <c r="XR5" s="628"/>
      <c r="XS5" s="628"/>
      <c r="XT5" s="628"/>
      <c r="XU5" s="628"/>
      <c r="XV5" s="628"/>
      <c r="XW5" s="628"/>
      <c r="XX5" s="628"/>
      <c r="XY5" s="628"/>
      <c r="XZ5" s="628"/>
      <c r="YA5" s="628"/>
      <c r="YB5" s="628"/>
      <c r="YC5" s="628"/>
      <c r="YD5" s="628"/>
      <c r="YE5" s="628"/>
      <c r="YF5" s="628"/>
      <c r="YG5" s="628"/>
      <c r="YH5" s="628"/>
      <c r="YI5" s="628"/>
      <c r="YJ5" s="628"/>
      <c r="YK5" s="628"/>
      <c r="YL5" s="628"/>
      <c r="YM5" s="628"/>
      <c r="YN5" s="628"/>
      <c r="YO5" s="628"/>
      <c r="YP5" s="628"/>
      <c r="YQ5" s="628"/>
      <c r="YR5" s="628"/>
      <c r="YS5" s="628"/>
      <c r="YT5" s="628"/>
      <c r="YU5" s="628"/>
      <c r="YV5" s="628"/>
      <c r="YW5" s="628"/>
      <c r="YX5" s="628"/>
      <c r="YY5" s="628"/>
      <c r="YZ5" s="628"/>
      <c r="ZA5" s="628"/>
      <c r="ZB5" s="628"/>
      <c r="ZC5" s="628"/>
      <c r="ZD5" s="628"/>
      <c r="ZE5" s="628"/>
      <c r="ZF5" s="628"/>
      <c r="ZG5" s="628"/>
      <c r="ZH5" s="628"/>
      <c r="ZI5" s="628"/>
      <c r="ZJ5" s="628"/>
      <c r="ZK5" s="628"/>
      <c r="ZL5" s="628"/>
      <c r="ZM5" s="628"/>
      <c r="ZN5" s="628"/>
      <c r="ZO5" s="628"/>
      <c r="ZP5" s="628"/>
      <c r="ZQ5" s="628"/>
      <c r="ZR5" s="628"/>
      <c r="ZS5" s="628"/>
      <c r="ZT5" s="628"/>
      <c r="ZU5" s="628"/>
      <c r="ZV5" s="628"/>
      <c r="ZW5" s="628"/>
      <c r="ZX5" s="628"/>
      <c r="ZY5" s="628"/>
      <c r="ZZ5" s="628"/>
      <c r="AAA5" s="628"/>
      <c r="AAB5" s="628"/>
      <c r="AAC5" s="628"/>
      <c r="AAD5" s="628"/>
      <c r="AAE5" s="628"/>
      <c r="AAF5" s="628"/>
      <c r="AAG5" s="628"/>
      <c r="AAH5" s="628"/>
      <c r="AAI5" s="628"/>
      <c r="AAJ5" s="628"/>
      <c r="AAK5" s="628"/>
      <c r="AAL5" s="628"/>
      <c r="AAM5" s="628"/>
      <c r="AAN5" s="628"/>
      <c r="AAO5" s="628"/>
      <c r="AAP5" s="628"/>
      <c r="AAQ5" s="628"/>
      <c r="AAR5" s="628"/>
      <c r="AAS5" s="628"/>
      <c r="AAT5" s="628"/>
      <c r="AAU5" s="628"/>
      <c r="AAV5" s="628"/>
      <c r="AAW5" s="628"/>
      <c r="AAX5" s="628"/>
      <c r="AAY5" s="628"/>
      <c r="AAZ5" s="628"/>
      <c r="ABA5" s="628"/>
      <c r="ABB5" s="628"/>
      <c r="ABC5" s="628"/>
      <c r="ABD5" s="628"/>
      <c r="ABE5" s="628"/>
      <c r="ABF5" s="628"/>
      <c r="ABG5" s="628"/>
      <c r="ABH5" s="628"/>
      <c r="ABI5" s="628"/>
      <c r="ABJ5" s="628"/>
      <c r="ABK5" s="628"/>
      <c r="ABL5" s="628"/>
      <c r="ABM5" s="628"/>
      <c r="ABN5" s="628"/>
      <c r="ABO5" s="628"/>
      <c r="ABP5" s="628"/>
      <c r="ABQ5" s="628"/>
      <c r="ABR5" s="628"/>
      <c r="ABS5" s="628"/>
      <c r="ABT5" s="628"/>
      <c r="ABU5" s="628"/>
      <c r="ABV5" s="628"/>
      <c r="ABW5" s="628"/>
      <c r="ABX5" s="628"/>
      <c r="ABY5" s="628"/>
      <c r="ABZ5" s="628"/>
      <c r="ACA5" s="628"/>
      <c r="ACB5" s="628"/>
      <c r="ACC5" s="628"/>
      <c r="ACD5" s="628"/>
      <c r="ACE5" s="628"/>
      <c r="ACF5" s="628"/>
      <c r="ACG5" s="628"/>
      <c r="ACH5" s="628"/>
      <c r="ACI5" s="628"/>
      <c r="ACJ5" s="628"/>
      <c r="ACK5" s="628"/>
      <c r="ACL5" s="628"/>
      <c r="ACM5" s="628"/>
      <c r="ACN5" s="628"/>
      <c r="ACO5" s="628"/>
      <c r="ACP5" s="628"/>
      <c r="ACQ5" s="628"/>
      <c r="ACR5" s="628"/>
      <c r="ACS5" s="628"/>
      <c r="ACT5" s="628"/>
      <c r="ACU5" s="628"/>
      <c r="ACV5" s="628"/>
      <c r="ACW5" s="628"/>
      <c r="ACX5" s="628"/>
      <c r="ACY5" s="628"/>
      <c r="ACZ5" s="628"/>
      <c r="ADA5" s="628"/>
      <c r="ADB5" s="628"/>
      <c r="ADC5" s="628"/>
      <c r="ADD5" s="628"/>
      <c r="ADE5" s="628"/>
      <c r="ADF5" s="628"/>
      <c r="ADG5" s="628"/>
      <c r="ADH5" s="628"/>
      <c r="ADI5" s="628"/>
      <c r="ADJ5" s="628"/>
      <c r="ADK5" s="628"/>
      <c r="ADL5" s="628"/>
      <c r="ADM5" s="628"/>
      <c r="ADN5" s="628"/>
      <c r="ADO5" s="628"/>
      <c r="ADP5" s="628"/>
      <c r="ADQ5" s="628"/>
      <c r="ADR5" s="628"/>
      <c r="ADS5" s="628"/>
      <c r="ADT5" s="628"/>
      <c r="ADU5" s="628"/>
      <c r="ADV5" s="628"/>
      <c r="ADW5" s="628"/>
      <c r="ADX5" s="628"/>
      <c r="ADY5" s="628"/>
      <c r="ADZ5" s="628"/>
      <c r="AEA5" s="628"/>
      <c r="AEB5" s="628"/>
      <c r="AEC5" s="628"/>
      <c r="AED5" s="628"/>
      <c r="AEE5" s="628"/>
      <c r="AEF5" s="628"/>
      <c r="AEG5" s="628"/>
      <c r="AEH5" s="628"/>
      <c r="AEI5" s="628"/>
      <c r="AEJ5" s="628"/>
      <c r="AEK5" s="628"/>
      <c r="AEL5" s="628"/>
      <c r="AEM5" s="628"/>
      <c r="AEN5" s="628"/>
      <c r="AEO5" s="628"/>
      <c r="AEP5" s="628"/>
      <c r="AEQ5" s="628"/>
      <c r="AER5" s="628"/>
      <c r="AES5" s="628"/>
      <c r="AET5" s="628"/>
      <c r="AEU5" s="628"/>
      <c r="AEV5" s="628"/>
      <c r="AEW5" s="628"/>
      <c r="AEX5" s="628"/>
      <c r="AEY5" s="628"/>
      <c r="AEZ5" s="628"/>
      <c r="AFA5" s="628"/>
      <c r="AFB5" s="628"/>
      <c r="AFC5" s="628"/>
      <c r="AFD5" s="628"/>
      <c r="AFE5" s="628"/>
      <c r="AFF5" s="628"/>
      <c r="AFG5" s="628"/>
      <c r="AFH5" s="628"/>
      <c r="AFI5" s="628"/>
      <c r="AFJ5" s="628"/>
      <c r="AFK5" s="628"/>
      <c r="AFL5" s="628"/>
      <c r="AFM5" s="628"/>
      <c r="AFN5" s="628"/>
      <c r="AFO5" s="628"/>
      <c r="AFP5" s="628"/>
      <c r="AFQ5" s="628"/>
      <c r="AFR5" s="628"/>
      <c r="AFS5" s="628"/>
      <c r="AFT5" s="628"/>
      <c r="AFU5" s="628"/>
      <c r="AFV5" s="628"/>
      <c r="AFW5" s="628"/>
      <c r="AFX5" s="628"/>
      <c r="AFY5" s="628"/>
      <c r="AFZ5" s="628"/>
      <c r="AGA5" s="628"/>
      <c r="AGB5" s="628"/>
      <c r="AGC5" s="628"/>
      <c r="AGD5" s="628"/>
      <c r="AGE5" s="628"/>
      <c r="AGF5" s="628"/>
      <c r="AGG5" s="628"/>
      <c r="AGH5" s="628"/>
      <c r="AGI5" s="628"/>
      <c r="AGJ5" s="628"/>
      <c r="AGK5" s="628"/>
      <c r="AGL5" s="628"/>
      <c r="AGM5" s="628"/>
      <c r="AGN5" s="628"/>
      <c r="AGO5" s="628"/>
      <c r="AGP5" s="628"/>
      <c r="AGQ5" s="628"/>
      <c r="AGR5" s="628"/>
      <c r="AGS5" s="628"/>
      <c r="AGT5" s="628"/>
      <c r="AGU5" s="628"/>
      <c r="AGV5" s="628"/>
      <c r="AGW5" s="628"/>
      <c r="AGX5" s="628"/>
      <c r="AGY5" s="628"/>
      <c r="AGZ5" s="628"/>
      <c r="AHA5" s="628"/>
      <c r="AHB5" s="628"/>
      <c r="AHC5" s="628"/>
      <c r="AHD5" s="628"/>
      <c r="AHE5" s="628"/>
      <c r="AHF5" s="628"/>
      <c r="AHG5" s="628"/>
      <c r="AHH5" s="628"/>
      <c r="AHI5" s="628"/>
      <c r="AHJ5" s="628"/>
      <c r="AHK5" s="628"/>
      <c r="AHL5" s="628"/>
      <c r="AHM5" s="628"/>
      <c r="AHN5" s="628"/>
      <c r="AHO5" s="628"/>
      <c r="AHP5" s="628"/>
      <c r="AHQ5" s="628"/>
      <c r="AHR5" s="628"/>
      <c r="AHS5" s="628"/>
      <c r="AHT5" s="628"/>
      <c r="AHU5" s="628"/>
      <c r="AHV5" s="628"/>
      <c r="AHW5" s="628"/>
      <c r="AHX5" s="628"/>
      <c r="AHY5" s="628"/>
      <c r="AHZ5" s="628"/>
      <c r="AIA5" s="628"/>
      <c r="AIB5" s="628"/>
      <c r="AIC5" s="628"/>
      <c r="AID5" s="628"/>
      <c r="AIE5" s="784"/>
      <c r="AIF5" s="628"/>
      <c r="AIG5" s="628"/>
      <c r="AIH5" s="628"/>
      <c r="AII5" s="628"/>
      <c r="AIJ5" s="628"/>
      <c r="AIK5" s="628"/>
      <c r="AIL5" s="628"/>
      <c r="AIM5" s="628"/>
      <c r="AIN5" s="628"/>
      <c r="AIO5" s="628"/>
      <c r="AIP5" s="628"/>
      <c r="AIQ5" s="628"/>
      <c r="AIR5" s="628"/>
      <c r="AIS5" s="628"/>
      <c r="AIT5" s="628"/>
      <c r="AIU5" s="628"/>
      <c r="AIV5" s="628"/>
      <c r="AIW5" s="628"/>
      <c r="AIX5" s="628"/>
      <c r="AIY5" s="628"/>
      <c r="AIZ5" s="628"/>
      <c r="AJA5" s="628"/>
      <c r="AJB5" s="628"/>
      <c r="AJC5" s="628"/>
      <c r="AJD5" s="628"/>
      <c r="AJE5" s="628"/>
      <c r="AJF5" s="628"/>
      <c r="AJG5" s="628"/>
      <c r="AJH5" s="628"/>
      <c r="AJI5" s="628"/>
      <c r="AJJ5" s="628"/>
      <c r="AJK5" s="628"/>
      <c r="AJL5" s="628"/>
      <c r="AJM5" s="628"/>
      <c r="AJN5" s="628"/>
      <c r="AJO5" s="628"/>
      <c r="AJP5" s="628"/>
      <c r="AJQ5" s="628"/>
      <c r="AJR5" s="628"/>
      <c r="AJS5" s="628"/>
      <c r="AJT5" s="628"/>
      <c r="AJU5" s="628"/>
      <c r="AJV5" s="628"/>
      <c r="AJW5" s="628"/>
      <c r="AJX5" s="628"/>
      <c r="AJY5" s="628"/>
      <c r="AJZ5" s="628"/>
      <c r="AKA5" s="628"/>
      <c r="AKB5" s="628"/>
      <c r="AKC5" s="628"/>
      <c r="AKD5" s="628"/>
      <c r="AKE5" s="628"/>
      <c r="AKF5" s="628"/>
      <c r="AKG5" s="628"/>
      <c r="AKH5" s="628"/>
      <c r="AKI5" s="628"/>
      <c r="AKJ5" s="628"/>
      <c r="AKK5" s="628"/>
      <c r="AKL5" s="628"/>
      <c r="AKM5" s="628"/>
      <c r="AKN5" s="628"/>
      <c r="AKO5" s="628"/>
      <c r="AKP5" s="628"/>
      <c r="AKQ5" s="628"/>
      <c r="AKR5" s="628"/>
      <c r="AKS5" s="628"/>
      <c r="AKT5" s="628"/>
      <c r="AKU5" s="628"/>
      <c r="AKV5" s="628"/>
      <c r="AKW5" s="628"/>
      <c r="AKX5" s="628"/>
      <c r="AKY5" s="628"/>
      <c r="AKZ5" s="628"/>
      <c r="ALA5" s="628"/>
      <c r="ALB5" s="628"/>
      <c r="ALC5" s="628"/>
      <c r="ALD5" s="628"/>
      <c r="ALE5" s="628"/>
      <c r="ALF5" s="628"/>
      <c r="ALG5" s="628"/>
      <c r="ALH5" s="628"/>
      <c r="ALI5" s="628"/>
      <c r="ALJ5" s="628"/>
      <c r="ALK5" s="628"/>
      <c r="ALL5" s="628"/>
      <c r="ALM5" s="628"/>
      <c r="ALN5" s="628"/>
      <c r="ALO5" s="628"/>
      <c r="ALP5" s="628"/>
      <c r="ALQ5" s="628"/>
      <c r="ALR5" s="628"/>
      <c r="ALS5" s="628"/>
      <c r="ALT5" s="628"/>
      <c r="ALU5" s="628"/>
      <c r="ALV5" s="628"/>
      <c r="ALW5" s="628"/>
      <c r="ALX5" s="628"/>
      <c r="ALY5" s="628"/>
      <c r="ALZ5" s="628"/>
      <c r="AMA5" s="628"/>
      <c r="AMB5" s="628"/>
      <c r="AMC5" s="628"/>
      <c r="AMD5" s="628"/>
      <c r="AME5" s="628"/>
      <c r="AMF5" s="628"/>
      <c r="AMG5" s="628"/>
      <c r="AMH5" s="628"/>
      <c r="AMI5" s="628"/>
      <c r="AMJ5" s="628"/>
      <c r="AMK5" s="628"/>
      <c r="AML5" s="628"/>
      <c r="AMM5" s="628"/>
      <c r="AMN5" s="628"/>
      <c r="AMO5" s="628"/>
      <c r="AMP5" s="628"/>
      <c r="AMQ5" s="628"/>
      <c r="AMR5" s="628"/>
      <c r="AMS5" s="628"/>
      <c r="AMT5" s="628"/>
      <c r="AMU5" s="628"/>
      <c r="AMV5" s="628"/>
      <c r="AMW5" s="628"/>
      <c r="AMX5" s="628"/>
      <c r="AMY5" s="628"/>
      <c r="AMZ5" s="628"/>
      <c r="ANA5" s="628"/>
      <c r="ANB5" s="628"/>
      <c r="ANC5" s="628"/>
      <c r="AND5" s="628"/>
      <c r="ANE5" s="628"/>
      <c r="ANF5" s="628"/>
      <c r="ANG5" s="628"/>
      <c r="ANH5" s="628"/>
      <c r="ANI5" s="628"/>
      <c r="ANJ5" s="628"/>
      <c r="ANK5" s="628"/>
      <c r="ANL5" s="628"/>
      <c r="ANM5" s="628"/>
      <c r="ANN5" s="628"/>
      <c r="ANO5" s="628"/>
      <c r="ANP5" s="628"/>
      <c r="ANQ5" s="628"/>
      <c r="ANR5" s="628"/>
      <c r="ANS5" s="628"/>
      <c r="ANT5" s="628"/>
      <c r="ANU5" s="628"/>
      <c r="ANV5" s="628"/>
      <c r="ANW5" s="628"/>
      <c r="ANX5" s="628"/>
      <c r="ANY5" s="628"/>
      <c r="ANZ5" s="628"/>
      <c r="AOA5" s="628"/>
      <c r="AOB5" s="628"/>
      <c r="AOC5" s="628"/>
      <c r="AOD5" s="628"/>
      <c r="AOE5" s="628"/>
      <c r="AOF5" s="628"/>
      <c r="AOG5" s="628"/>
      <c r="AOH5" s="628"/>
      <c r="AOI5" s="628"/>
      <c r="AOJ5" s="628"/>
      <c r="AOK5" s="628"/>
      <c r="AOL5" s="628"/>
      <c r="AOM5" s="628"/>
      <c r="AON5" s="628"/>
      <c r="AOO5" s="628"/>
      <c r="AOP5" s="628"/>
      <c r="AOQ5" s="628"/>
      <c r="AOR5" s="628"/>
      <c r="AOS5" s="628"/>
      <c r="AOT5" s="628"/>
      <c r="AOU5" s="628"/>
      <c r="AOV5" s="628"/>
      <c r="AOW5" s="628"/>
      <c r="AOX5" s="628"/>
      <c r="AOY5" s="628"/>
      <c r="AOZ5" s="628"/>
      <c r="APA5" s="628"/>
      <c r="APB5" s="628"/>
      <c r="APC5" s="628"/>
      <c r="APD5" s="628"/>
      <c r="APE5" s="628"/>
      <c r="APF5" s="628"/>
      <c r="APG5" s="628"/>
      <c r="APH5" s="628"/>
      <c r="API5" s="628"/>
      <c r="APJ5" s="628"/>
      <c r="APK5" s="628"/>
      <c r="APL5" s="628"/>
      <c r="APM5" s="628"/>
      <c r="APN5" s="628"/>
      <c r="APO5" s="628"/>
      <c r="APP5" s="628"/>
      <c r="APQ5" s="628"/>
      <c r="APR5" s="628"/>
      <c r="APS5" s="628"/>
      <c r="APT5" s="628"/>
      <c r="APU5" s="628"/>
      <c r="APV5" s="628"/>
      <c r="APW5" s="628"/>
      <c r="APX5" s="628"/>
      <c r="APY5" s="628"/>
      <c r="APZ5" s="628"/>
      <c r="AQA5" s="628"/>
      <c r="AQB5" s="628"/>
      <c r="AQC5" s="628"/>
      <c r="AQD5" s="628"/>
      <c r="AQE5" s="628"/>
      <c r="AQF5" s="628"/>
      <c r="AQG5" s="628"/>
      <c r="AQH5" s="628"/>
      <c r="AQI5" s="628"/>
      <c r="AQJ5" s="628"/>
      <c r="AQK5" s="628"/>
      <c r="AQL5" s="628"/>
      <c r="AQM5" s="628"/>
      <c r="AQN5" s="628"/>
      <c r="AQO5" s="628"/>
      <c r="AQP5" s="628"/>
      <c r="AQQ5" s="628"/>
      <c r="AQR5" s="628"/>
      <c r="AQS5" s="628"/>
      <c r="AQT5" s="628"/>
      <c r="AQU5" s="628"/>
      <c r="AQV5" s="628"/>
      <c r="AQW5" s="628"/>
      <c r="AQX5" s="628"/>
      <c r="AQY5" s="628"/>
      <c r="AQZ5" s="628"/>
      <c r="ARA5" s="628"/>
      <c r="ARB5" s="628"/>
      <c r="ARC5" s="628"/>
      <c r="ARD5" s="628"/>
      <c r="ARE5" s="628"/>
      <c r="ARF5" s="628"/>
      <c r="ARG5" s="628"/>
      <c r="ARH5" s="628"/>
      <c r="ARI5" s="628"/>
      <c r="ARJ5" s="628"/>
      <c r="ARK5" s="628"/>
      <c r="ARL5" s="628"/>
      <c r="ARM5" s="628"/>
      <c r="ARN5" s="628"/>
      <c r="ARO5" s="628"/>
      <c r="ARP5" s="628"/>
      <c r="ARQ5" s="628"/>
      <c r="ARR5" s="628"/>
      <c r="ARS5" s="628"/>
      <c r="ART5" s="628"/>
      <c r="ARU5" s="628"/>
      <c r="ARV5" s="628"/>
      <c r="ARW5" s="628"/>
      <c r="ARX5" s="628"/>
      <c r="ARY5" s="628"/>
      <c r="ARZ5" s="628"/>
      <c r="ASA5" s="628"/>
      <c r="ASB5" s="628"/>
      <c r="ASC5" s="628"/>
      <c r="ASD5" s="628"/>
      <c r="ASE5" s="628"/>
      <c r="ASF5" s="628"/>
      <c r="ASG5" s="628"/>
      <c r="ASH5" s="628"/>
      <c r="ASI5" s="628"/>
      <c r="ASJ5" s="628"/>
      <c r="ASK5" s="628"/>
      <c r="ASL5" s="628"/>
      <c r="ASM5" s="628"/>
      <c r="ASN5" s="628"/>
      <c r="ASO5" s="628"/>
      <c r="ASP5" s="628"/>
      <c r="ASQ5" s="628"/>
      <c r="ASR5" s="628"/>
      <c r="ASS5" s="628"/>
      <c r="AST5" s="628"/>
      <c r="ASU5" s="628"/>
      <c r="ASV5" s="628"/>
      <c r="ASW5" s="628"/>
      <c r="ASX5" s="628"/>
      <c r="ASY5" s="628"/>
      <c r="ASZ5" s="628"/>
      <c r="ATA5" s="628"/>
      <c r="ATB5" s="628"/>
      <c r="ATC5" s="628"/>
      <c r="ATD5" s="628"/>
      <c r="ATE5" s="628"/>
      <c r="ATF5" s="628"/>
      <c r="ATG5" s="628"/>
      <c r="ATH5" s="628"/>
      <c r="ATI5" s="628"/>
      <c r="ATJ5" s="628"/>
      <c r="ATK5" s="628"/>
      <c r="ATL5" s="628"/>
      <c r="ATM5" s="628"/>
      <c r="ATN5" s="628"/>
      <c r="ATO5" s="628"/>
      <c r="ATP5" s="628"/>
      <c r="ATQ5" s="628"/>
      <c r="ATR5" s="628"/>
      <c r="ATS5" s="628"/>
      <c r="ATT5" s="628"/>
      <c r="ATU5" s="628"/>
      <c r="ATV5" s="628"/>
      <c r="ATW5" s="628"/>
      <c r="ATX5" s="628"/>
      <c r="ATY5" s="628"/>
      <c r="ATZ5" s="628"/>
      <c r="AUA5" s="628"/>
      <c r="AUB5" s="628"/>
      <c r="AUC5" s="628"/>
      <c r="AUD5" s="628"/>
      <c r="AUE5" s="628"/>
      <c r="AUF5" s="628"/>
      <c r="AUG5" s="628"/>
      <c r="AUH5" s="628"/>
      <c r="AUI5" s="628"/>
      <c r="AUJ5" s="628"/>
      <c r="AUK5" s="628"/>
      <c r="AUL5" s="628"/>
      <c r="AUM5" s="628"/>
      <c r="AUN5" s="628"/>
      <c r="AUO5" s="628"/>
      <c r="AUP5" s="628"/>
      <c r="AUQ5" s="628"/>
      <c r="AUR5" s="628"/>
      <c r="AUS5" s="628"/>
      <c r="AUT5" s="628"/>
      <c r="AUU5" s="628"/>
      <c r="AUV5" s="628"/>
      <c r="AUW5" s="628"/>
      <c r="AUX5" s="628"/>
      <c r="AUY5" s="628"/>
      <c r="AUZ5" s="628"/>
      <c r="AVA5" s="628"/>
      <c r="AVB5" s="628"/>
      <c r="AVC5" s="628"/>
      <c r="AVD5" s="628"/>
      <c r="AVE5" s="628"/>
      <c r="AVF5" s="628"/>
      <c r="AVG5" s="628"/>
      <c r="AVH5" s="628"/>
      <c r="AVI5" s="628"/>
      <c r="AVJ5" s="628"/>
      <c r="AVK5" s="628"/>
      <c r="AVL5" s="628"/>
      <c r="AVM5" s="628"/>
      <c r="AVN5" s="628"/>
      <c r="AVO5" s="628"/>
      <c r="AVP5" s="628"/>
      <c r="AVQ5" s="628"/>
      <c r="AVR5" s="628"/>
      <c r="AVS5" s="628"/>
      <c r="AVT5" s="628"/>
      <c r="AVU5" s="628"/>
      <c r="AVV5" s="628"/>
      <c r="AVW5" s="628"/>
      <c r="AVX5" s="628"/>
      <c r="AVY5" s="628"/>
      <c r="AVZ5" s="628"/>
      <c r="AWA5" s="628"/>
      <c r="AWB5" s="628"/>
      <c r="AWC5" s="628"/>
      <c r="AWD5" s="628"/>
      <c r="AWE5" s="628"/>
      <c r="AWF5" s="628"/>
      <c r="AWG5" s="628"/>
      <c r="AWH5" s="628"/>
      <c r="AWI5" s="628"/>
      <c r="AWJ5" s="628"/>
      <c r="AWK5" s="628"/>
      <c r="AWL5" s="628"/>
      <c r="AWM5" s="628"/>
      <c r="AWN5" s="628"/>
      <c r="AWO5" s="628"/>
      <c r="AWP5" s="628"/>
      <c r="AWQ5" s="628"/>
      <c r="AWR5" s="628"/>
      <c r="AWS5" s="628"/>
      <c r="AWT5" s="628"/>
      <c r="AWU5" s="628"/>
      <c r="AWV5" s="628"/>
      <c r="AWW5" s="628"/>
      <c r="AWX5" s="628"/>
      <c r="AWY5" s="628"/>
      <c r="AWZ5" s="628"/>
      <c r="AXA5" s="628"/>
      <c r="AXB5" s="628"/>
      <c r="AXC5" s="628"/>
      <c r="AXD5" s="628"/>
      <c r="AXE5" s="628"/>
      <c r="AXF5" s="628"/>
      <c r="AXG5" s="628"/>
      <c r="AXH5" s="628"/>
      <c r="AXI5" s="628"/>
      <c r="AXJ5" s="628"/>
      <c r="AXK5" s="628"/>
      <c r="AXL5" s="628"/>
      <c r="AXM5" s="628"/>
      <c r="AXN5" s="628"/>
      <c r="AXO5" s="628"/>
      <c r="AXP5" s="628"/>
      <c r="AXQ5" s="628"/>
      <c r="AXR5" s="628"/>
      <c r="AXS5" s="628"/>
      <c r="AXT5" s="628"/>
      <c r="AXU5" s="628"/>
      <c r="AXV5" s="628"/>
      <c r="AXW5" s="628"/>
      <c r="AXX5" s="628"/>
      <c r="AXY5" s="628"/>
      <c r="AXZ5" s="628"/>
      <c r="AYA5" s="628"/>
      <c r="AYB5" s="628"/>
      <c r="AYC5" s="628"/>
      <c r="AYD5" s="628"/>
      <c r="AYE5" s="628"/>
      <c r="AYF5" s="628"/>
      <c r="AYG5" s="628"/>
      <c r="AYH5" s="628"/>
      <c r="AYI5" s="628"/>
      <c r="AYJ5" s="628"/>
      <c r="AYK5" s="628"/>
      <c r="AYL5" s="628"/>
      <c r="AYM5" s="628"/>
      <c r="AYN5" s="628"/>
      <c r="AYO5" s="628"/>
      <c r="AYP5" s="628"/>
      <c r="AYQ5" s="628"/>
      <c r="AYR5" s="628"/>
      <c r="AYS5" s="628"/>
      <c r="AYT5" s="628"/>
      <c r="AYU5" s="628"/>
      <c r="AYV5" s="628"/>
      <c r="AYW5" s="628"/>
      <c r="AYX5" s="628"/>
      <c r="AYY5" s="628"/>
      <c r="AYZ5" s="628"/>
      <c r="AZA5" s="628"/>
      <c r="AZB5" s="628"/>
      <c r="AZC5" s="628"/>
      <c r="AZD5" s="628"/>
      <c r="AZE5" s="628"/>
      <c r="AZF5" s="628"/>
      <c r="AZG5" s="628"/>
      <c r="AZH5" s="628"/>
      <c r="AZI5" s="628"/>
      <c r="AZJ5" s="628"/>
      <c r="AZK5" s="628"/>
      <c r="AZL5" s="628"/>
      <c r="AZM5" s="628"/>
      <c r="AZN5" s="628"/>
      <c r="AZO5" s="628"/>
      <c r="AZP5" s="628"/>
      <c r="AZQ5" s="628"/>
      <c r="AZR5" s="628"/>
      <c r="AZS5" s="628"/>
      <c r="AZT5" s="628"/>
      <c r="AZU5" s="628"/>
      <c r="AZV5" s="628"/>
      <c r="AZW5" s="628"/>
      <c r="AZX5" s="628"/>
      <c r="AZY5" s="628"/>
      <c r="AZZ5" s="628"/>
      <c r="BAA5" s="628"/>
      <c r="BAB5" s="628"/>
      <c r="BAC5" s="628"/>
      <c r="BAD5" s="628"/>
      <c r="BAE5" s="628"/>
      <c r="BAF5" s="628"/>
      <c r="BAG5" s="628"/>
      <c r="BAH5" s="628"/>
      <c r="BAI5" s="628"/>
      <c r="BAJ5" s="628"/>
      <c r="BAK5" s="628"/>
      <c r="BAL5" s="628"/>
      <c r="BAM5" s="628"/>
      <c r="BAN5" s="628"/>
      <c r="BAO5" s="628"/>
      <c r="BAP5" s="628"/>
      <c r="BAQ5" s="628"/>
      <c r="BAR5" s="628"/>
      <c r="BAS5" s="628"/>
      <c r="BAT5" s="628"/>
      <c r="BAU5" s="628"/>
      <c r="BAV5" s="628"/>
      <c r="BAW5" s="628"/>
      <c r="BAX5" s="628"/>
      <c r="BAY5" s="628"/>
      <c r="BAZ5" s="628"/>
      <c r="BBA5" s="628"/>
      <c r="BBB5" s="628"/>
      <c r="BBC5" s="628"/>
      <c r="BBD5" s="628"/>
      <c r="BBE5" s="628"/>
      <c r="BBF5" s="628"/>
      <c r="BBG5" s="628"/>
      <c r="BBH5" s="628"/>
      <c r="BBI5" s="628"/>
      <c r="BBJ5" s="628"/>
      <c r="BBK5" s="628"/>
      <c r="BBL5" s="628"/>
      <c r="BBM5" s="628"/>
      <c r="BBN5" s="628"/>
      <c r="BBO5" s="628"/>
      <c r="BBP5" s="628"/>
      <c r="BBQ5" s="628"/>
      <c r="BBR5" s="628"/>
      <c r="BBS5" s="628"/>
      <c r="BBT5" s="628"/>
      <c r="BBU5" s="628"/>
      <c r="BBV5" s="628"/>
      <c r="BBW5" s="628"/>
      <c r="BBX5" s="628"/>
      <c r="BBY5" s="628"/>
      <c r="BBZ5" s="628"/>
      <c r="BCA5" s="628"/>
      <c r="BCB5" s="628"/>
      <c r="BCC5" s="628"/>
      <c r="BCD5" s="628"/>
      <c r="BCE5" s="628"/>
      <c r="BCF5" s="628"/>
      <c r="BCG5" s="628"/>
      <c r="BCH5" s="628"/>
      <c r="BCI5" s="628"/>
      <c r="BCJ5" s="628"/>
      <c r="BCK5" s="628"/>
      <c r="BCL5" s="628"/>
      <c r="BCM5" s="628"/>
      <c r="BCN5" s="628"/>
      <c r="BCO5" s="628"/>
      <c r="BCP5" s="628"/>
      <c r="BCQ5" s="628"/>
      <c r="BCR5" s="628"/>
      <c r="BCS5" s="628"/>
      <c r="BCT5" s="628"/>
      <c r="BCU5" s="628"/>
      <c r="BCV5" s="628"/>
      <c r="BCW5" s="628"/>
      <c r="BCX5" s="628"/>
      <c r="BCY5" s="628"/>
      <c r="BCZ5" s="628"/>
      <c r="BDA5" s="628"/>
      <c r="BDB5" s="628"/>
      <c r="BDC5" s="628"/>
      <c r="BDD5" s="628"/>
      <c r="BDE5" s="628"/>
      <c r="BDF5" s="628"/>
      <c r="BDG5" s="628"/>
      <c r="BDH5" s="628"/>
      <c r="BDI5" s="628"/>
      <c r="BDJ5" s="628"/>
      <c r="BDK5" s="628"/>
      <c r="BDL5" s="628"/>
      <c r="BDM5" s="628"/>
      <c r="BDN5" s="628"/>
      <c r="BDO5" s="628"/>
      <c r="BDP5" s="628"/>
      <c r="BDQ5" s="628"/>
      <c r="BDR5" s="628"/>
      <c r="BDS5" s="628"/>
      <c r="BDT5" s="628"/>
      <c r="BDU5" s="628"/>
      <c r="BDV5" s="628"/>
      <c r="BDW5" s="628"/>
      <c r="BDX5" s="628"/>
      <c r="BDY5" s="628"/>
      <c r="BDZ5" s="628"/>
      <c r="BEA5" s="628"/>
      <c r="BEB5" s="628"/>
      <c r="BEC5" s="628"/>
      <c r="BED5" s="628"/>
      <c r="BEE5" s="628"/>
      <c r="BEF5" s="628"/>
      <c r="BEG5" s="628"/>
      <c r="BEH5" s="628"/>
      <c r="BEI5" s="628"/>
      <c r="BEJ5" s="628"/>
      <c r="BEK5" s="628"/>
      <c r="BEL5" s="628"/>
      <c r="BEM5" s="628"/>
      <c r="BEN5" s="628"/>
      <c r="BEO5" s="628"/>
      <c r="BEP5" s="628"/>
      <c r="BEQ5" s="628"/>
      <c r="BER5" s="628"/>
      <c r="BES5" s="628"/>
      <c r="BET5" s="628"/>
      <c r="BEU5" s="628"/>
      <c r="BEV5" s="628"/>
      <c r="BEW5" s="628"/>
      <c r="BEX5" s="628"/>
      <c r="BEY5" s="628"/>
      <c r="BEZ5" s="628"/>
      <c r="BFA5" s="628"/>
      <c r="BFB5" s="628"/>
      <c r="BFC5" s="628"/>
      <c r="BFD5" s="628"/>
      <c r="BFE5" s="628"/>
      <c r="BFF5" s="628"/>
      <c r="BFG5" s="628"/>
      <c r="BFH5" s="628"/>
      <c r="BFI5" s="628"/>
      <c r="BFJ5" s="628"/>
      <c r="BFK5" s="628"/>
      <c r="BFL5" s="628"/>
      <c r="BFM5" s="628"/>
      <c r="BFN5" s="628"/>
      <c r="BFO5" s="628"/>
      <c r="BFP5" s="628"/>
      <c r="BFQ5" s="628"/>
      <c r="BFR5" s="628"/>
      <c r="BFS5" s="628"/>
      <c r="BFT5" s="628"/>
      <c r="BFU5" s="628"/>
      <c r="BFV5" s="628"/>
      <c r="BFW5" s="628"/>
      <c r="BFX5" s="628"/>
      <c r="BFY5" s="628"/>
      <c r="BFZ5" s="628"/>
      <c r="BGA5" s="628"/>
      <c r="BGB5" s="628"/>
      <c r="BGC5" s="628"/>
      <c r="BGD5" s="628"/>
      <c r="BGE5" s="628"/>
      <c r="BGF5" s="628"/>
      <c r="BGG5" s="628"/>
      <c r="BGH5" s="628"/>
      <c r="BGI5" s="628"/>
      <c r="BGJ5" s="628"/>
      <c r="BGK5" s="628"/>
      <c r="BGL5" s="628"/>
      <c r="BGM5" s="628"/>
      <c r="BGN5" s="628"/>
      <c r="BGO5" s="628"/>
      <c r="BGP5" s="628"/>
      <c r="BGQ5" s="628"/>
      <c r="BGR5" s="628"/>
      <c r="BGS5" s="628"/>
      <c r="BGT5" s="628"/>
      <c r="BGU5" s="628"/>
      <c r="BGV5" s="628"/>
      <c r="BGW5" s="628"/>
      <c r="BGX5" s="628"/>
      <c r="BGY5" s="628"/>
      <c r="BGZ5" s="628"/>
      <c r="BHA5" s="628"/>
      <c r="BHB5" s="628"/>
      <c r="BHC5" s="628"/>
      <c r="BHD5" s="628"/>
      <c r="BHE5" s="628"/>
      <c r="BHF5" s="628"/>
      <c r="BHG5" s="628"/>
      <c r="BHH5" s="628"/>
      <c r="BHI5" s="628"/>
      <c r="BHJ5" s="628"/>
      <c r="BHK5" s="628"/>
      <c r="BHL5" s="628"/>
      <c r="BHM5" s="628"/>
      <c r="BHN5" s="628"/>
      <c r="BHO5" s="628"/>
      <c r="BHP5" s="628"/>
      <c r="BHQ5" s="628"/>
      <c r="BHR5" s="628"/>
      <c r="BHS5" s="628"/>
      <c r="BHT5" s="628"/>
      <c r="BHU5" s="628"/>
      <c r="BHV5" s="628"/>
      <c r="BHW5" s="628"/>
      <c r="BHX5" s="628"/>
      <c r="BHY5" s="628"/>
      <c r="BHZ5" s="628"/>
      <c r="BIA5" s="628"/>
      <c r="BIB5" s="628"/>
      <c r="BIC5" s="628"/>
      <c r="BID5" s="628"/>
      <c r="BIE5" s="628"/>
      <c r="BIF5" s="628"/>
      <c r="BIG5" s="628"/>
      <c r="BIH5" s="628"/>
      <c r="BII5" s="628"/>
      <c r="BIJ5" s="628"/>
      <c r="BIK5" s="628"/>
      <c r="BIL5" s="628"/>
      <c r="BIM5" s="628"/>
      <c r="BIN5" s="628"/>
      <c r="BIO5" s="628"/>
      <c r="BIP5" s="628"/>
      <c r="BIQ5" s="628"/>
      <c r="BIR5" s="628"/>
      <c r="BIS5" s="628"/>
      <c r="BIT5" s="628"/>
      <c r="BIU5" s="628"/>
      <c r="BIV5" s="628"/>
      <c r="BIW5" s="628"/>
      <c r="BIX5" s="628"/>
      <c r="BIY5" s="628"/>
      <c r="BIZ5" s="628"/>
      <c r="BJA5" s="628"/>
      <c r="BJB5" s="628"/>
      <c r="BJC5" s="628"/>
      <c r="BJD5" s="628"/>
      <c r="BJE5" s="628"/>
      <c r="BJF5" s="628"/>
      <c r="BJG5" s="628"/>
      <c r="BJH5" s="628"/>
      <c r="BJI5" s="628"/>
      <c r="BJJ5" s="628"/>
      <c r="BJK5" s="628"/>
      <c r="BJL5" s="628"/>
      <c r="BJM5" s="628"/>
      <c r="BJN5" s="628"/>
      <c r="BJO5" s="628"/>
      <c r="BJP5" s="628"/>
      <c r="BJQ5" s="628"/>
      <c r="BJR5" s="628"/>
      <c r="BJS5" s="628"/>
      <c r="BJT5" s="628"/>
      <c r="BJU5" s="628"/>
      <c r="BJV5" s="628"/>
      <c r="BJW5" s="628"/>
      <c r="BJX5" s="628"/>
      <c r="BJY5" s="628"/>
      <c r="BJZ5" s="628"/>
      <c r="BKA5" s="628"/>
      <c r="BKB5" s="628"/>
      <c r="BKC5" s="628"/>
      <c r="BKD5" s="628"/>
      <c r="BKE5" s="628"/>
      <c r="BKF5" s="628"/>
      <c r="BKG5" s="628"/>
      <c r="BKH5" s="628"/>
      <c r="BKI5" s="628"/>
      <c r="BKJ5" s="628"/>
      <c r="BKK5" s="628"/>
      <c r="BKL5" s="628"/>
      <c r="BKM5" s="628"/>
      <c r="BKN5" s="628"/>
      <c r="BKO5" s="628"/>
      <c r="BKP5" s="628"/>
      <c r="BKQ5" s="628"/>
      <c r="BKR5" s="628"/>
      <c r="BKS5" s="628"/>
      <c r="BKT5" s="628"/>
      <c r="BKU5" s="628"/>
      <c r="BKV5" s="628"/>
      <c r="BKW5" s="628"/>
      <c r="BKX5" s="628"/>
      <c r="BKY5" s="628"/>
      <c r="BKZ5" s="628"/>
      <c r="BLA5" s="628"/>
      <c r="BLB5" s="628"/>
      <c r="BLC5" s="628"/>
      <c r="BLD5" s="628"/>
      <c r="BLE5" s="628"/>
      <c r="BLF5" s="628"/>
      <c r="BLG5" s="628"/>
      <c r="BLH5" s="628"/>
      <c r="BLI5" s="628"/>
      <c r="BLJ5" s="628"/>
      <c r="BLK5" s="628"/>
      <c r="BLL5" s="628"/>
      <c r="BLM5" s="628"/>
      <c r="BLN5" s="628"/>
      <c r="BLO5" s="628"/>
      <c r="BLP5" s="628"/>
      <c r="BLQ5" s="628"/>
      <c r="BLR5" s="628"/>
      <c r="BLS5" s="628"/>
      <c r="BLT5" s="628"/>
      <c r="BLU5" s="628"/>
      <c r="BLV5" s="628"/>
      <c r="BLW5" s="628"/>
      <c r="BLX5" s="628"/>
      <c r="BLY5" s="628"/>
      <c r="BLZ5" s="628"/>
      <c r="BMA5" s="628"/>
      <c r="BMB5" s="628"/>
      <c r="BMC5" s="628"/>
      <c r="BMD5" s="628"/>
      <c r="BME5" s="628"/>
      <c r="BMF5" s="628"/>
      <c r="BMG5" s="628"/>
      <c r="BMH5" s="628"/>
      <c r="BMI5" s="628"/>
      <c r="BMJ5" s="628"/>
      <c r="BMK5" s="628"/>
      <c r="BML5" s="628"/>
      <c r="BMM5" s="628"/>
      <c r="BMN5" s="628"/>
      <c r="BMO5" s="628"/>
      <c r="BMP5" s="628"/>
      <c r="BMQ5" s="628"/>
      <c r="BMR5" s="628"/>
      <c r="BMS5" s="628"/>
      <c r="BMT5" s="628"/>
      <c r="BMU5" s="628"/>
      <c r="BMV5" s="628"/>
      <c r="BMW5" s="628"/>
      <c r="BMX5" s="628"/>
      <c r="BMY5" s="628"/>
      <c r="BMZ5" s="628"/>
      <c r="BNA5" s="628"/>
      <c r="BNB5" s="628"/>
      <c r="BNC5" s="628"/>
      <c r="BND5" s="628"/>
      <c r="BNE5" s="628"/>
      <c r="BNF5" s="628"/>
      <c r="BNG5" s="628"/>
      <c r="BNH5" s="628"/>
      <c r="BNI5" s="628"/>
      <c r="BNJ5" s="628"/>
      <c r="BNK5" s="628"/>
      <c r="BNL5" s="628"/>
      <c r="BNM5" s="628"/>
      <c r="BNN5" s="628"/>
      <c r="BNO5" s="628"/>
      <c r="BNP5" s="628"/>
      <c r="BNQ5" s="628"/>
      <c r="BNR5" s="628"/>
      <c r="BNS5" s="628"/>
      <c r="BNT5" s="628"/>
      <c r="BNU5" s="628"/>
      <c r="BNV5" s="628"/>
      <c r="BNW5" s="628"/>
      <c r="BNX5" s="628"/>
      <c r="BNY5" s="628"/>
      <c r="BNZ5" s="628"/>
      <c r="BOA5" s="628"/>
      <c r="BOB5" s="628"/>
      <c r="BOC5" s="628"/>
      <c r="BOD5" s="628"/>
      <c r="BOE5" s="628"/>
      <c r="BOF5" s="628"/>
      <c r="BOG5" s="628"/>
      <c r="BOH5" s="628"/>
      <c r="BOI5" s="628"/>
      <c r="BOJ5" s="628"/>
      <c r="BOK5" s="628"/>
      <c r="BOL5" s="628"/>
      <c r="BOM5" s="628"/>
      <c r="BON5" s="628"/>
      <c r="BOO5" s="628"/>
      <c r="BOP5" s="628"/>
      <c r="BOQ5" s="628"/>
      <c r="BOR5" s="628"/>
      <c r="BOS5" s="628"/>
      <c r="BOT5" s="628"/>
      <c r="BOU5" s="628"/>
      <c r="BOV5" s="628"/>
      <c r="BOW5" s="628"/>
      <c r="BOX5" s="628"/>
      <c r="BOY5" s="628"/>
      <c r="BOZ5" s="628"/>
      <c r="BPA5" s="628"/>
      <c r="BPB5" s="628"/>
      <c r="BPC5" s="628"/>
      <c r="BPD5" s="628"/>
      <c r="BPE5" s="628"/>
      <c r="BPF5" s="628"/>
      <c r="BPG5" s="628"/>
      <c r="BPH5" s="628"/>
      <c r="BPI5" s="628"/>
      <c r="BPJ5" s="628"/>
      <c r="BPK5" s="628"/>
      <c r="BPL5" s="628"/>
      <c r="BPM5" s="628"/>
      <c r="BPN5" s="628"/>
      <c r="BPO5" s="628"/>
      <c r="BPP5" s="628"/>
      <c r="BPQ5" s="628"/>
      <c r="BPR5" s="628"/>
      <c r="BPS5" s="628"/>
      <c r="BPT5" s="628"/>
      <c r="BPU5" s="628"/>
      <c r="BPV5" s="628"/>
      <c r="BPW5" s="628"/>
      <c r="BPX5" s="628"/>
      <c r="BPY5" s="628"/>
      <c r="BPZ5" s="628"/>
      <c r="BQA5" s="628"/>
      <c r="BQB5" s="628"/>
      <c r="BQC5" s="628"/>
      <c r="BQD5" s="628"/>
      <c r="BQE5" s="628"/>
      <c r="BQF5" s="628"/>
      <c r="BQG5" s="628"/>
      <c r="BQH5" s="628"/>
      <c r="BQI5" s="628"/>
      <c r="BQJ5" s="628"/>
      <c r="BQK5" s="628"/>
      <c r="BQL5" s="628"/>
      <c r="BQM5" s="628"/>
      <c r="BQN5" s="628"/>
      <c r="BQO5" s="628"/>
      <c r="BQP5" s="628"/>
      <c r="BQQ5" s="628"/>
      <c r="BQR5" s="628"/>
      <c r="BQS5" s="628"/>
      <c r="BQT5" s="628"/>
      <c r="BQU5" s="628"/>
      <c r="BQV5" s="628"/>
      <c r="BQW5" s="628"/>
      <c r="BQX5" s="628"/>
      <c r="BQY5" s="628"/>
      <c r="BQZ5" s="628"/>
      <c r="BRA5" s="628"/>
      <c r="BRB5" s="628"/>
      <c r="BRC5" s="628"/>
      <c r="BRD5" s="628"/>
      <c r="BRE5" s="628"/>
      <c r="BRF5" s="628"/>
      <c r="BRG5" s="628"/>
      <c r="BRH5" s="628"/>
      <c r="BRI5" s="628"/>
      <c r="BRJ5" s="628"/>
      <c r="BRK5" s="628"/>
      <c r="BRL5" s="628"/>
      <c r="BRM5" s="628"/>
      <c r="BRN5" s="628"/>
      <c r="BRO5" s="628"/>
      <c r="BRP5" s="628"/>
      <c r="BRQ5" s="628"/>
      <c r="BRR5" s="628"/>
      <c r="BRS5" s="628"/>
      <c r="BRT5" s="628"/>
      <c r="BRU5" s="628"/>
      <c r="BRV5" s="628"/>
      <c r="BRW5" s="628"/>
      <c r="BRX5" s="628"/>
      <c r="BRY5" s="628"/>
      <c r="BRZ5" s="628"/>
      <c r="BSA5" s="628"/>
      <c r="BSB5" s="628"/>
      <c r="BSC5" s="628"/>
      <c r="BSD5" s="628"/>
      <c r="BSE5" s="628"/>
      <c r="BSF5" s="628"/>
      <c r="BSG5" s="628"/>
      <c r="BSH5" s="628"/>
      <c r="BSI5" s="628"/>
      <c r="BSJ5" s="628"/>
      <c r="BSK5" s="628"/>
      <c r="BSL5" s="628"/>
      <c r="BSM5" s="628"/>
      <c r="BSN5" s="628"/>
      <c r="BSO5" s="628"/>
      <c r="BSP5" s="628"/>
      <c r="BSQ5" s="628"/>
      <c r="BSR5" s="628"/>
      <c r="BSS5" s="628"/>
      <c r="BST5" s="628"/>
      <c r="BSU5" s="628"/>
      <c r="BSV5" s="628"/>
      <c r="BSW5" s="628"/>
      <c r="BSX5" s="628"/>
      <c r="BSY5" s="628"/>
      <c r="BSZ5" s="628"/>
      <c r="BTA5" s="628"/>
      <c r="BTB5" s="628"/>
      <c r="BTC5" s="628"/>
      <c r="BTD5" s="628"/>
      <c r="BTE5" s="628"/>
      <c r="BTF5" s="628"/>
      <c r="BTG5" s="628"/>
      <c r="BTH5" s="628"/>
      <c r="BTI5" s="628"/>
      <c r="BTJ5" s="628"/>
      <c r="BTK5" s="628"/>
      <c r="BTL5" s="628"/>
      <c r="BTM5" s="628"/>
      <c r="BTN5" s="628"/>
      <c r="BTO5" s="628"/>
      <c r="BTP5" s="628"/>
      <c r="BTQ5" s="628"/>
      <c r="BTR5" s="628"/>
      <c r="BTS5" s="628"/>
      <c r="BTT5" s="628"/>
      <c r="BTU5" s="628"/>
      <c r="BTV5" s="628"/>
      <c r="BTW5" s="628"/>
      <c r="BTX5" s="628"/>
      <c r="BTY5" s="628"/>
      <c r="BTZ5" s="628"/>
      <c r="BUA5" s="628"/>
      <c r="BUB5" s="628"/>
      <c r="BUC5" s="628"/>
      <c r="BUD5" s="628"/>
      <c r="BUE5" s="628"/>
      <c r="BUF5" s="628"/>
      <c r="BUG5" s="628"/>
      <c r="BUH5" s="628"/>
      <c r="BUI5" s="628"/>
      <c r="BUJ5" s="628"/>
      <c r="BUK5" s="628"/>
      <c r="BUL5" s="628"/>
      <c r="BUM5" s="628"/>
      <c r="BUN5" s="628"/>
      <c r="BUO5" s="628"/>
      <c r="BUP5" s="628"/>
      <c r="BUQ5" s="628"/>
      <c r="BUR5" s="628"/>
      <c r="BUS5" s="628"/>
      <c r="BUT5" s="628"/>
      <c r="BUU5" s="628"/>
      <c r="BUV5" s="628"/>
      <c r="BUW5" s="628"/>
      <c r="BUX5" s="628"/>
      <c r="BUY5" s="628"/>
      <c r="BUZ5" s="628"/>
      <c r="BVA5" s="628"/>
      <c r="BVB5" s="628"/>
      <c r="BVC5" s="628"/>
      <c r="BVD5" s="628"/>
      <c r="BVE5" s="628"/>
      <c r="BVF5" s="628"/>
      <c r="BVG5" s="628"/>
      <c r="BVH5" s="628"/>
      <c r="BVI5" s="628"/>
      <c r="BVJ5" s="628"/>
      <c r="BVK5" s="628"/>
      <c r="BVL5" s="628"/>
      <c r="BVM5" s="628"/>
      <c r="BVN5" s="628"/>
      <c r="BVO5" s="628"/>
      <c r="BVP5" s="628"/>
      <c r="BVQ5" s="628"/>
      <c r="BVR5" s="628"/>
      <c r="BVS5" s="628"/>
      <c r="BVT5" s="628"/>
      <c r="BVU5" s="628"/>
      <c r="BVV5" s="628"/>
      <c r="BVW5" s="628"/>
      <c r="BVX5" s="628"/>
      <c r="BVY5" s="628"/>
      <c r="BVZ5" s="628"/>
      <c r="BWA5" s="628"/>
      <c r="BWB5" s="628"/>
      <c r="BWC5" s="628"/>
      <c r="BWD5" s="628"/>
      <c r="BWE5" s="628"/>
      <c r="BWF5" s="628"/>
      <c r="BWG5" s="628"/>
      <c r="BWH5" s="628"/>
      <c r="BWI5" s="628"/>
      <c r="BWJ5" s="628"/>
      <c r="BWK5" s="628"/>
      <c r="BWL5" s="628"/>
      <c r="BWM5" s="628"/>
      <c r="BWN5" s="628"/>
      <c r="BWO5" s="628"/>
      <c r="BWP5" s="628"/>
      <c r="BWQ5" s="628"/>
      <c r="BWR5" s="628"/>
      <c r="BWS5" s="628"/>
      <c r="BWT5" s="628"/>
      <c r="BWU5" s="628"/>
      <c r="BWV5" s="628"/>
      <c r="BWW5" s="628"/>
      <c r="BWX5" s="628"/>
      <c r="BWY5" s="628"/>
      <c r="BWZ5" s="628"/>
      <c r="BXA5" s="628"/>
      <c r="BXB5" s="628"/>
      <c r="BXC5" s="628"/>
      <c r="BXD5" s="628"/>
      <c r="BXE5" s="628"/>
      <c r="BXF5" s="628"/>
      <c r="BXG5" s="628"/>
      <c r="BXH5" s="628"/>
      <c r="BXI5" s="628"/>
      <c r="BXJ5" s="628"/>
      <c r="BXK5" s="628"/>
      <c r="BXL5" s="628"/>
      <c r="BXM5" s="628"/>
      <c r="BXN5" s="628"/>
      <c r="BXO5" s="628"/>
      <c r="BXP5" s="628"/>
      <c r="BXQ5" s="628"/>
      <c r="BXR5" s="628"/>
      <c r="BXS5" s="628"/>
      <c r="BXT5" s="628"/>
      <c r="BXU5" s="628"/>
      <c r="BXV5" s="628"/>
      <c r="BXW5" s="628"/>
      <c r="BXX5" s="628"/>
      <c r="BXY5" s="628"/>
      <c r="BXZ5" s="628"/>
      <c r="BYA5" s="628"/>
      <c r="BYB5" s="628"/>
      <c r="BYC5" s="628"/>
      <c r="BYD5" s="628"/>
      <c r="BYE5" s="628"/>
      <c r="BYF5" s="628"/>
      <c r="BYG5" s="628"/>
      <c r="BYH5" s="628"/>
      <c r="BYI5" s="628"/>
      <c r="BYJ5" s="628"/>
      <c r="BYK5" s="628"/>
      <c r="BYL5" s="628"/>
      <c r="BYM5" s="628"/>
      <c r="BYN5" s="628"/>
      <c r="BYO5" s="628"/>
      <c r="BYP5" s="628"/>
      <c r="BYQ5" s="628"/>
      <c r="BYR5" s="628"/>
      <c r="BYS5" s="628"/>
      <c r="BYT5" s="628"/>
      <c r="BYU5" s="628"/>
      <c r="BYV5" s="628"/>
      <c r="BYW5" s="628"/>
      <c r="BYX5" s="628"/>
      <c r="BYY5" s="628"/>
      <c r="BYZ5" s="628"/>
      <c r="BZA5" s="628"/>
      <c r="BZB5" s="628"/>
      <c r="BZC5" s="628"/>
      <c r="BZD5" s="628"/>
      <c r="BZE5" s="628"/>
      <c r="BZF5" s="628"/>
      <c r="BZG5" s="628"/>
      <c r="BZH5" s="628"/>
      <c r="BZI5" s="628"/>
      <c r="BZJ5" s="628"/>
      <c r="BZK5" s="628"/>
      <c r="BZL5" s="628"/>
      <c r="BZM5" s="628"/>
      <c r="BZN5" s="628"/>
      <c r="BZO5" s="628"/>
      <c r="BZP5" s="628"/>
      <c r="BZQ5" s="628"/>
      <c r="BZR5" s="628"/>
      <c r="BZS5" s="628"/>
      <c r="BZT5" s="628"/>
      <c r="BZU5" s="628"/>
      <c r="BZV5" s="628"/>
      <c r="BZW5" s="628"/>
      <c r="BZX5" s="628"/>
      <c r="BZY5" s="628"/>
      <c r="BZZ5" s="628"/>
      <c r="CAA5" s="628"/>
      <c r="CAB5" s="628"/>
      <c r="CAC5" s="628"/>
      <c r="CAD5" s="628"/>
      <c r="CAE5" s="628"/>
      <c r="CAF5" s="628"/>
      <c r="CAG5" s="628"/>
      <c r="CAH5" s="628"/>
      <c r="CAI5" s="628"/>
      <c r="CAJ5" s="628"/>
      <c r="CAK5" s="628"/>
      <c r="CAL5" s="628"/>
      <c r="CAM5" s="628"/>
      <c r="CAN5" s="628"/>
      <c r="CAO5" s="628"/>
      <c r="CAP5" s="628"/>
      <c r="CAQ5" s="628"/>
      <c r="CAR5" s="628"/>
      <c r="CAS5" s="628"/>
      <c r="CAT5" s="628"/>
      <c r="CAU5" s="628"/>
      <c r="CAV5" s="628"/>
      <c r="CAW5" s="628"/>
      <c r="CAX5" s="628"/>
      <c r="CAY5" s="628"/>
      <c r="CAZ5" s="628"/>
      <c r="CBA5" s="628"/>
      <c r="CBB5" s="628"/>
      <c r="CBC5" s="628"/>
      <c r="CBD5" s="628"/>
      <c r="CBE5" s="628"/>
      <c r="CBF5" s="628"/>
      <c r="CBG5" s="628"/>
      <c r="CBH5" s="628"/>
      <c r="CBI5" s="628"/>
      <c r="CBJ5" s="628"/>
      <c r="CBK5" s="628"/>
      <c r="CBL5" s="628"/>
      <c r="CBM5" s="628"/>
      <c r="CBN5" s="628"/>
      <c r="CBO5" s="628"/>
      <c r="CBP5" s="628"/>
      <c r="CBQ5" s="628"/>
      <c r="CBR5" s="628"/>
      <c r="CBS5" s="628"/>
      <c r="CBT5" s="628"/>
      <c r="CBU5" s="628"/>
      <c r="CBV5" s="628"/>
      <c r="CBW5" s="628"/>
      <c r="CBX5" s="628"/>
      <c r="CBY5" s="628"/>
      <c r="CBZ5" s="628"/>
      <c r="CCA5" s="628"/>
      <c r="CCB5" s="628"/>
      <c r="CCC5" s="628"/>
      <c r="CCD5" s="628"/>
      <c r="CCE5" s="628"/>
      <c r="CCF5" s="628"/>
      <c r="CCG5" s="628"/>
      <c r="CCH5" s="628"/>
      <c r="CCI5" s="628"/>
      <c r="CCJ5" s="628"/>
      <c r="CCK5" s="628"/>
      <c r="CCL5" s="628"/>
      <c r="CCM5" s="628"/>
      <c r="CCN5" s="628"/>
      <c r="CCO5" s="628"/>
      <c r="CCP5" s="628"/>
      <c r="CCQ5" s="628"/>
      <c r="CCR5" s="628"/>
      <c r="CCS5" s="628"/>
      <c r="CCT5" s="628"/>
      <c r="CCU5" s="628"/>
      <c r="CCV5" s="628"/>
      <c r="CCW5" s="628"/>
      <c r="CCX5" s="628"/>
      <c r="CCY5" s="628"/>
      <c r="CCZ5" s="628"/>
      <c r="CDA5" s="628"/>
      <c r="CDB5" s="628"/>
      <c r="CDC5" s="628"/>
      <c r="CDD5" s="628"/>
      <c r="CDE5" s="628"/>
      <c r="CDF5" s="628"/>
      <c r="CDG5" s="628"/>
      <c r="CDH5" s="628"/>
      <c r="CDI5" s="628"/>
      <c r="CDJ5" s="628"/>
      <c r="CDK5" s="628"/>
      <c r="CDL5" s="628"/>
      <c r="CDM5" s="628"/>
      <c r="CDN5" s="628"/>
      <c r="CDO5" s="628"/>
      <c r="CDP5" s="628"/>
      <c r="CDQ5" s="628"/>
      <c r="CDR5" s="628"/>
      <c r="CDS5" s="628"/>
      <c r="CDT5" s="628"/>
      <c r="CDU5" s="628"/>
      <c r="CDV5" s="628"/>
      <c r="CDW5" s="628"/>
      <c r="CDX5" s="628"/>
      <c r="CDY5" s="628"/>
      <c r="CDZ5" s="628"/>
      <c r="CEA5" s="628"/>
      <c r="CEB5" s="628"/>
      <c r="CEC5" s="628"/>
      <c r="CED5" s="628"/>
      <c r="CEE5" s="628"/>
      <c r="CEF5" s="628"/>
      <c r="CEG5" s="628"/>
      <c r="CEH5" s="628"/>
      <c r="CEI5" s="628"/>
      <c r="CEJ5" s="628"/>
      <c r="CEK5" s="628"/>
      <c r="CEL5" s="628"/>
      <c r="CEM5" s="628"/>
      <c r="CEN5" s="628"/>
      <c r="CEO5" s="628"/>
      <c r="CEP5" s="628"/>
      <c r="CEQ5" s="628"/>
      <c r="CER5" s="628"/>
      <c r="CES5" s="628"/>
      <c r="CET5" s="628"/>
      <c r="CEU5" s="628"/>
      <c r="CEV5" s="628"/>
      <c r="CEW5" s="628"/>
      <c r="CEX5" s="628"/>
      <c r="CEY5" s="628"/>
      <c r="CEZ5" s="628"/>
      <c r="CFA5" s="628"/>
      <c r="CFB5" s="628"/>
      <c r="CFC5" s="628"/>
      <c r="CFD5" s="628"/>
      <c r="CFE5" s="628"/>
      <c r="CFF5" s="628"/>
      <c r="CFG5" s="628"/>
      <c r="CFH5" s="628"/>
      <c r="CFI5" s="628"/>
      <c r="CFJ5" s="628"/>
      <c r="CFK5" s="628"/>
      <c r="CFL5" s="628"/>
      <c r="CFM5" s="628"/>
      <c r="CFN5" s="628"/>
      <c r="CFO5" s="628"/>
      <c r="CFP5" s="628"/>
      <c r="CFQ5" s="628"/>
      <c r="CFR5" s="628"/>
      <c r="CFS5" s="628"/>
      <c r="CFT5" s="628"/>
      <c r="CFU5" s="628"/>
      <c r="CFV5" s="628"/>
      <c r="CFW5" s="628"/>
      <c r="CFX5" s="628"/>
      <c r="CFY5" s="628"/>
      <c r="CFZ5" s="628"/>
      <c r="CGA5" s="628"/>
      <c r="CGB5" s="628"/>
      <c r="CGC5" s="628"/>
      <c r="CGD5" s="628"/>
      <c r="CGE5" s="628"/>
      <c r="CGF5" s="628"/>
      <c r="CGG5" s="628"/>
      <c r="CGH5" s="628"/>
      <c r="CGI5" s="628"/>
      <c r="CGJ5" s="628"/>
      <c r="CGK5" s="628"/>
      <c r="CGL5" s="628"/>
      <c r="CGM5" s="628"/>
      <c r="CGN5" s="628"/>
      <c r="CGO5" s="628"/>
      <c r="CGP5" s="628"/>
      <c r="CGQ5" s="628"/>
      <c r="CGR5" s="628"/>
      <c r="CGS5" s="628"/>
      <c r="CGT5" s="628"/>
      <c r="CGU5" s="628"/>
      <c r="CGV5" s="628"/>
      <c r="CGW5" s="628"/>
      <c r="CGX5" s="628"/>
      <c r="CGY5" s="628"/>
      <c r="CGZ5" s="628"/>
      <c r="CHA5" s="628"/>
      <c r="CHB5" s="628"/>
      <c r="CHC5" s="628"/>
      <c r="CHD5" s="628"/>
      <c r="CHE5" s="628"/>
      <c r="CHF5" s="628"/>
      <c r="CHG5" s="628"/>
      <c r="CHH5" s="628"/>
      <c r="CHI5" s="628"/>
      <c r="CHJ5" s="628"/>
      <c r="CHK5" s="628"/>
      <c r="CHL5" s="628"/>
      <c r="CHM5" s="628"/>
      <c r="CHN5" s="628"/>
      <c r="CHO5" s="628"/>
      <c r="CHP5" s="628"/>
      <c r="CHQ5" s="628"/>
      <c r="CHR5" s="628"/>
      <c r="CHS5" s="628"/>
      <c r="CHT5" s="628"/>
      <c r="CHU5" s="628"/>
      <c r="CHV5" s="628"/>
      <c r="CHW5" s="628"/>
      <c r="CHX5" s="628"/>
      <c r="CHY5" s="628"/>
      <c r="CHZ5" s="628"/>
      <c r="CIA5" s="628"/>
      <c r="CIB5" s="628"/>
      <c r="CIC5" s="628"/>
      <c r="CID5" s="628"/>
      <c r="CIE5" s="628"/>
      <c r="CIF5" s="628"/>
      <c r="CIG5" s="628"/>
      <c r="CIH5" s="628"/>
      <c r="CII5" s="628"/>
      <c r="CIJ5" s="628"/>
      <c r="CIK5" s="628"/>
      <c r="CIL5" s="628"/>
      <c r="CIM5" s="628"/>
      <c r="CIN5" s="628"/>
      <c r="CIO5" s="628"/>
      <c r="CIP5" s="628"/>
      <c r="CIQ5" s="628"/>
      <c r="CIR5" s="628"/>
      <c r="CIS5" s="628"/>
      <c r="CIT5" s="628"/>
      <c r="CIU5" s="628"/>
      <c r="CIV5" s="628"/>
      <c r="CIW5" s="628"/>
      <c r="CIX5" s="628"/>
      <c r="CIY5" s="628"/>
      <c r="CIZ5" s="628"/>
      <c r="CJA5" s="628"/>
      <c r="CJB5" s="628"/>
      <c r="CJC5" s="628"/>
      <c r="CJD5" s="628"/>
      <c r="CJE5" s="628"/>
      <c r="CJF5" s="628"/>
      <c r="CJG5" s="628"/>
      <c r="CJH5" s="628"/>
      <c r="CJI5" s="628"/>
      <c r="CJJ5" s="628"/>
      <c r="CJK5" s="628"/>
      <c r="CJL5" s="628"/>
      <c r="CJM5" s="628"/>
      <c r="CJN5" s="628"/>
      <c r="CJO5" s="628"/>
      <c r="CJP5" s="628"/>
      <c r="CJQ5" s="628"/>
      <c r="CJR5" s="628"/>
      <c r="CJS5" s="628"/>
      <c r="CJT5" s="628"/>
      <c r="CJU5" s="628"/>
      <c r="CJV5" s="628"/>
      <c r="CJW5" s="628"/>
      <c r="CJX5" s="628"/>
      <c r="CJY5" s="628"/>
      <c r="CJZ5" s="628"/>
      <c r="CKA5" s="628"/>
      <c r="CKB5" s="628"/>
      <c r="CKC5" s="628"/>
      <c r="CKD5" s="628"/>
      <c r="CKE5" s="628"/>
      <c r="CKF5" s="628"/>
      <c r="CKG5" s="628"/>
      <c r="CKH5" s="628"/>
      <c r="CKI5" s="628"/>
      <c r="CKJ5" s="628"/>
      <c r="CKK5" s="628"/>
      <c r="CKL5" s="628"/>
      <c r="CKM5" s="628"/>
      <c r="CKN5" s="628"/>
      <c r="CKO5" s="628"/>
      <c r="CKP5" s="628"/>
      <c r="CKQ5" s="628"/>
      <c r="CKR5" s="628"/>
      <c r="CKS5" s="628"/>
      <c r="CKT5" s="628"/>
      <c r="CKU5" s="628"/>
      <c r="CKV5" s="628"/>
      <c r="CKW5" s="628"/>
      <c r="CKX5" s="628"/>
      <c r="CKY5" s="628"/>
      <c r="CKZ5" s="628"/>
      <c r="CLA5" s="628"/>
      <c r="CLB5" s="628"/>
      <c r="CLC5" s="628"/>
      <c r="CLD5" s="628"/>
      <c r="CLE5" s="628"/>
      <c r="CLF5" s="628"/>
      <c r="CLG5" s="628"/>
      <c r="CLH5" s="628"/>
      <c r="CLI5" s="628"/>
      <c r="CLJ5" s="628"/>
      <c r="CLK5" s="628"/>
      <c r="CLL5" s="628"/>
      <c r="CLM5" s="628"/>
      <c r="CLN5" s="628"/>
      <c r="CLO5" s="628"/>
      <c r="CLP5" s="628"/>
      <c r="CLQ5" s="628"/>
      <c r="CLR5" s="628"/>
      <c r="CLS5" s="628"/>
      <c r="CLT5" s="628"/>
      <c r="CLU5" s="628"/>
      <c r="CLV5" s="628"/>
      <c r="CLW5" s="628"/>
      <c r="CLX5" s="628"/>
      <c r="CLY5" s="628"/>
      <c r="CLZ5" s="628"/>
      <c r="CMA5" s="628"/>
      <c r="CMB5" s="628"/>
      <c r="CMC5" s="628"/>
      <c r="CMD5" s="628"/>
      <c r="CME5" s="628"/>
      <c r="CMF5" s="628"/>
      <c r="CMG5" s="628"/>
      <c r="CMH5" s="628"/>
      <c r="CMI5" s="628"/>
      <c r="CMJ5" s="628"/>
      <c r="CMK5" s="628"/>
      <c r="CML5" s="628"/>
      <c r="CMM5" s="628"/>
      <c r="CMN5" s="628"/>
      <c r="CMO5" s="628"/>
      <c r="CMP5" s="628"/>
      <c r="CMQ5" s="628"/>
      <c r="CMR5" s="628"/>
      <c r="CMS5" s="628"/>
      <c r="CMT5" s="628"/>
      <c r="CMU5" s="628"/>
      <c r="CMV5" s="628"/>
      <c r="CMW5" s="628"/>
      <c r="CMX5" s="628"/>
      <c r="CMY5" s="628"/>
      <c r="CMZ5" s="628"/>
      <c r="CNA5" s="628"/>
      <c r="CNB5" s="628"/>
      <c r="CNC5" s="628"/>
      <c r="CND5" s="628"/>
      <c r="CNE5" s="628"/>
      <c r="CNF5" s="628"/>
      <c r="CNG5" s="628"/>
      <c r="CNH5" s="628"/>
      <c r="CNI5" s="628"/>
      <c r="CNJ5" s="628"/>
      <c r="CNK5" s="628"/>
      <c r="CNL5" s="628"/>
      <c r="CNM5" s="628"/>
      <c r="CNN5" s="628"/>
      <c r="CNO5" s="628"/>
      <c r="CNP5" s="628"/>
      <c r="CNQ5" s="628"/>
      <c r="CNR5" s="628"/>
      <c r="CNS5" s="628"/>
      <c r="CNT5" s="628"/>
      <c r="CNU5" s="628"/>
      <c r="CNV5" s="628"/>
      <c r="CNW5" s="628"/>
      <c r="CNX5" s="628"/>
      <c r="CNY5" s="628"/>
      <c r="CNZ5" s="628"/>
      <c r="COA5" s="628"/>
      <c r="COB5" s="628"/>
      <c r="COC5" s="628"/>
      <c r="COD5" s="628"/>
      <c r="COE5" s="628"/>
      <c r="COF5" s="628"/>
      <c r="COG5" s="628"/>
      <c r="COH5" s="628"/>
      <c r="COI5" s="628"/>
      <c r="COJ5" s="628"/>
      <c r="COK5" s="628"/>
      <c r="COL5" s="628"/>
      <c r="COM5" s="628"/>
      <c r="CON5" s="628"/>
      <c r="COO5" s="628"/>
      <c r="COP5" s="628"/>
      <c r="COQ5" s="628"/>
      <c r="COR5" s="628"/>
      <c r="COS5" s="628"/>
      <c r="COT5" s="628"/>
      <c r="COU5" s="628"/>
      <c r="COV5" s="628"/>
      <c r="COW5" s="628"/>
      <c r="COX5" s="628"/>
      <c r="COY5" s="628"/>
      <c r="COZ5" s="628"/>
      <c r="CPA5" s="628"/>
      <c r="CPB5" s="628"/>
      <c r="CPC5" s="628"/>
      <c r="CPD5" s="628"/>
      <c r="CPE5" s="628"/>
      <c r="CPF5" s="628"/>
      <c r="CPG5" s="628"/>
      <c r="CPH5" s="628"/>
      <c r="CPI5" s="628"/>
      <c r="CPJ5" s="628"/>
      <c r="CPK5" s="628"/>
      <c r="CPL5" s="628"/>
      <c r="CPM5" s="628"/>
      <c r="CPN5" s="628"/>
      <c r="CPO5" s="628"/>
      <c r="CPP5" s="628"/>
      <c r="CPQ5" s="628"/>
      <c r="CPR5" s="628"/>
      <c r="CPS5" s="628"/>
      <c r="CPT5" s="628"/>
      <c r="CPU5" s="628"/>
      <c r="CPV5" s="628"/>
      <c r="CPW5" s="628"/>
      <c r="CPX5" s="628"/>
      <c r="CPY5" s="628"/>
      <c r="CPZ5" s="628"/>
      <c r="CQA5" s="628"/>
      <c r="CQB5" s="628"/>
      <c r="CQC5" s="628"/>
      <c r="CQD5" s="628"/>
      <c r="CQE5" s="628"/>
      <c r="CQF5" s="628"/>
      <c r="CQG5" s="628"/>
      <c r="CQH5" s="628"/>
      <c r="CQI5" s="628"/>
      <c r="CQJ5" s="628"/>
      <c r="CQK5" s="628"/>
      <c r="CQL5" s="628"/>
      <c r="CQM5" s="628"/>
      <c r="CQN5" s="628"/>
      <c r="CQO5" s="628"/>
      <c r="CQP5" s="628"/>
      <c r="CQQ5" s="628"/>
      <c r="CQR5" s="628"/>
      <c r="CQS5" s="628"/>
      <c r="CQT5" s="628"/>
      <c r="CQU5" s="628"/>
      <c r="CQV5" s="628"/>
      <c r="CQW5" s="628"/>
      <c r="CQX5" s="628"/>
      <c r="CQY5" s="628"/>
      <c r="CQZ5" s="628"/>
      <c r="CRA5" s="628"/>
      <c r="CRB5" s="628"/>
      <c r="CRC5" s="628"/>
      <c r="CRD5" s="628"/>
      <c r="CRE5" s="628"/>
      <c r="CRF5" s="628"/>
      <c r="CRG5" s="628"/>
      <c r="CRH5" s="628"/>
      <c r="CRI5" s="628"/>
      <c r="CRJ5" s="628"/>
      <c r="CRK5" s="628"/>
      <c r="CRL5" s="628"/>
      <c r="CRM5" s="628"/>
      <c r="CRN5" s="628"/>
      <c r="CRO5" s="628"/>
      <c r="CRP5" s="628"/>
      <c r="CRQ5" s="628"/>
      <c r="CRR5" s="628"/>
      <c r="CRS5" s="628"/>
      <c r="CRT5" s="628"/>
      <c r="CRU5" s="628"/>
      <c r="CRV5" s="628"/>
      <c r="CRW5" s="628"/>
      <c r="CRX5" s="628"/>
      <c r="CRY5" s="628"/>
      <c r="CRZ5" s="628"/>
      <c r="CSA5" s="628"/>
      <c r="CSB5" s="628"/>
      <c r="CSC5" s="628"/>
      <c r="CSD5" s="628"/>
      <c r="CSE5" s="628"/>
      <c r="CSF5" s="628"/>
      <c r="CSG5" s="628"/>
      <c r="CSH5" s="628"/>
      <c r="CSI5" s="628"/>
      <c r="CSJ5" s="628"/>
      <c r="CSK5" s="628"/>
      <c r="CSL5" s="628"/>
      <c r="CSM5" s="628"/>
      <c r="CSN5" s="628"/>
      <c r="CSO5" s="628"/>
      <c r="CSP5" s="628"/>
      <c r="CSQ5" s="628"/>
      <c r="CSR5" s="628"/>
      <c r="CSS5" s="628"/>
      <c r="CST5" s="628"/>
      <c r="CSU5" s="628"/>
      <c r="CSV5" s="628"/>
      <c r="CSW5" s="628"/>
      <c r="CSX5" s="628"/>
      <c r="CSY5" s="628"/>
      <c r="CSZ5" s="628"/>
      <c r="CTA5" s="628"/>
      <c r="CTB5" s="628"/>
      <c r="CTC5" s="628"/>
      <c r="CTD5" s="628"/>
      <c r="CTE5" s="628"/>
      <c r="CTF5" s="628"/>
      <c r="CTG5" s="628"/>
      <c r="CTH5" s="628"/>
      <c r="CTI5" s="628"/>
      <c r="CTJ5" s="628"/>
      <c r="CTK5" s="628"/>
      <c r="CTL5" s="628"/>
      <c r="CTM5" s="628"/>
      <c r="CTN5" s="628"/>
      <c r="CTO5" s="628"/>
      <c r="CTP5" s="628"/>
      <c r="CTQ5" s="628"/>
      <c r="CTR5" s="628"/>
      <c r="CTS5" s="628"/>
      <c r="CTT5" s="628"/>
      <c r="CTU5" s="628"/>
      <c r="CTV5" s="628"/>
      <c r="CTW5" s="628"/>
      <c r="CTX5" s="628"/>
      <c r="CTY5" s="628"/>
      <c r="CTZ5" s="628"/>
      <c r="CUA5" s="628"/>
      <c r="CUB5" s="628"/>
      <c r="CUC5" s="628"/>
      <c r="CUD5" s="628"/>
      <c r="CUE5" s="628"/>
      <c r="CUF5" s="628"/>
      <c r="CUG5" s="628"/>
      <c r="CUH5" s="628"/>
      <c r="CUI5" s="628"/>
      <c r="CUJ5" s="628"/>
      <c r="CUK5" s="628"/>
      <c r="CUL5" s="628"/>
      <c r="CUM5" s="628"/>
      <c r="CUN5" s="628"/>
      <c r="CUO5" s="628"/>
      <c r="CUP5" s="628"/>
      <c r="CUQ5" s="628"/>
      <c r="CUR5" s="628"/>
      <c r="CUS5" s="628"/>
      <c r="CUT5" s="628"/>
      <c r="CUU5" s="628"/>
      <c r="CUV5" s="628"/>
      <c r="CUW5" s="628"/>
      <c r="CUX5" s="628"/>
      <c r="CUY5" s="628"/>
      <c r="CUZ5" s="628"/>
      <c r="CVA5" s="628"/>
      <c r="CVB5" s="628"/>
      <c r="CVC5" s="628"/>
      <c r="CVD5" s="628"/>
      <c r="CVE5" s="628"/>
      <c r="CVF5" s="628"/>
      <c r="CVG5" s="628"/>
      <c r="CVH5" s="628"/>
      <c r="CVI5" s="628"/>
      <c r="CVJ5" s="628"/>
      <c r="CVK5" s="628"/>
      <c r="CVL5" s="628"/>
      <c r="CVM5" s="628"/>
      <c r="CVN5" s="628"/>
      <c r="CVO5" s="628"/>
      <c r="CVP5" s="628"/>
      <c r="CVQ5" s="628"/>
      <c r="CVR5" s="628"/>
      <c r="CVS5" s="628"/>
      <c r="CVT5" s="628"/>
      <c r="CVU5" s="628"/>
      <c r="CVV5" s="628"/>
      <c r="CVW5" s="628"/>
      <c r="CVX5" s="628"/>
      <c r="CVY5" s="628"/>
      <c r="CVZ5" s="628"/>
      <c r="CWA5" s="628"/>
      <c r="CWB5" s="628"/>
      <c r="CWC5" s="628"/>
      <c r="CWD5" s="628"/>
      <c r="CWE5" s="628"/>
      <c r="CWF5" s="628"/>
      <c r="CWG5" s="628"/>
      <c r="CWH5" s="628"/>
      <c r="CWI5" s="628"/>
      <c r="CWJ5" s="628"/>
      <c r="CWK5" s="628"/>
      <c r="CWL5" s="628"/>
      <c r="CWM5" s="628"/>
      <c r="CWN5" s="628"/>
      <c r="CWO5" s="628"/>
      <c r="CWP5" s="628"/>
      <c r="CWQ5" s="628"/>
      <c r="CWR5" s="628"/>
      <c r="CWS5" s="628"/>
      <c r="CWT5" s="628"/>
      <c r="CWU5" s="628"/>
      <c r="CWV5" s="628"/>
      <c r="CWW5" s="628"/>
      <c r="CWX5" s="628"/>
      <c r="CWY5" s="628"/>
      <c r="CWZ5" s="628"/>
      <c r="CXA5" s="628"/>
      <c r="CXB5" s="628"/>
      <c r="CXC5" s="628"/>
      <c r="CXD5" s="628"/>
      <c r="CXE5" s="628"/>
      <c r="CXF5" s="628"/>
      <c r="CXG5" s="628"/>
      <c r="CXH5" s="628"/>
      <c r="CXI5" s="628"/>
      <c r="CXJ5" s="628"/>
      <c r="CXK5" s="628"/>
      <c r="CXL5" s="628"/>
      <c r="CXM5" s="628"/>
      <c r="CXN5" s="628"/>
      <c r="CXO5" s="628"/>
      <c r="CXP5" s="628"/>
      <c r="CXQ5" s="628"/>
      <c r="CXR5" s="628"/>
      <c r="CXS5" s="628"/>
      <c r="CXT5" s="628"/>
      <c r="CXU5" s="628"/>
      <c r="CXV5" s="628"/>
      <c r="CXW5" s="628"/>
      <c r="CXX5" s="628"/>
      <c r="CXY5" s="628"/>
      <c r="CXZ5" s="628"/>
      <c r="CYA5" s="628"/>
      <c r="CYB5" s="628"/>
      <c r="CYC5" s="628"/>
      <c r="CYD5" s="628"/>
      <c r="CYE5" s="628"/>
      <c r="CYF5" s="628"/>
      <c r="CYG5" s="628"/>
      <c r="CYH5" s="628"/>
      <c r="CYI5" s="628"/>
      <c r="CYJ5" s="628"/>
      <c r="CYK5" s="628"/>
      <c r="CYL5" s="628"/>
      <c r="CYM5" s="628"/>
      <c r="CYN5" s="628"/>
      <c r="CYO5" s="628"/>
      <c r="CYP5" s="628"/>
      <c r="CYQ5" s="628"/>
      <c r="CYR5" s="628"/>
      <c r="CYS5" s="628"/>
      <c r="CYT5" s="628"/>
      <c r="CYU5" s="628"/>
      <c r="CYV5" s="628"/>
      <c r="CYW5" s="628"/>
      <c r="CYX5" s="628"/>
      <c r="CYY5" s="628"/>
      <c r="CYZ5" s="628"/>
      <c r="CZA5" s="628"/>
      <c r="CZB5" s="628"/>
      <c r="CZC5" s="628"/>
      <c r="CZD5" s="628"/>
      <c r="CZE5" s="628"/>
      <c r="CZF5" s="628"/>
      <c r="CZG5" s="628"/>
      <c r="CZH5" s="628"/>
      <c r="CZI5" s="628"/>
      <c r="CZJ5" s="628"/>
      <c r="CZK5" s="628"/>
      <c r="CZL5" s="628"/>
      <c r="CZM5" s="628"/>
      <c r="CZN5" s="628"/>
      <c r="CZO5" s="628"/>
      <c r="CZP5" s="628"/>
      <c r="CZQ5" s="628"/>
      <c r="CZR5" s="628"/>
      <c r="CZS5" s="628"/>
      <c r="CZT5" s="628"/>
      <c r="CZU5" s="628"/>
      <c r="CZV5" s="628"/>
      <c r="CZW5" s="628"/>
      <c r="CZX5" s="628"/>
      <c r="CZY5" s="628"/>
      <c r="CZZ5" s="628"/>
      <c r="DAA5" s="628"/>
      <c r="DAB5" s="628"/>
      <c r="DAC5" s="628"/>
      <c r="DAD5" s="628"/>
      <c r="DAE5" s="628"/>
      <c r="DAF5" s="628"/>
      <c r="DAG5" s="628"/>
      <c r="DAH5" s="628"/>
      <c r="DAI5" s="628"/>
      <c r="DAJ5" s="628"/>
      <c r="DAK5" s="628"/>
      <c r="DAL5" s="628"/>
      <c r="DAM5" s="628"/>
      <c r="DAN5" s="628"/>
      <c r="DAO5" s="628"/>
      <c r="DAP5" s="628"/>
      <c r="DAQ5" s="628"/>
      <c r="DAR5" s="628"/>
      <c r="DAS5" s="628"/>
      <c r="DAT5" s="628"/>
      <c r="DAU5" s="628"/>
      <c r="DAV5" s="628"/>
      <c r="DAW5" s="628"/>
      <c r="DAX5" s="628"/>
      <c r="DAY5" s="628"/>
      <c r="DAZ5" s="628"/>
      <c r="DBA5" s="628"/>
      <c r="DBB5" s="628"/>
      <c r="DBC5" s="628"/>
      <c r="DBD5" s="628"/>
      <c r="DBE5" s="628"/>
      <c r="DBF5" s="628"/>
      <c r="DBG5" s="628"/>
      <c r="DBH5" s="628"/>
      <c r="DBI5" s="628"/>
      <c r="DBJ5" s="628"/>
      <c r="DBK5" s="628"/>
      <c r="DBL5" s="628"/>
      <c r="DBM5" s="628"/>
      <c r="DBN5" s="628"/>
      <c r="DBO5" s="628"/>
      <c r="DBP5" s="628"/>
      <c r="DBQ5" s="628"/>
      <c r="DBR5" s="628"/>
      <c r="DBS5" s="628"/>
      <c r="DBT5" s="628"/>
      <c r="DBU5" s="628"/>
      <c r="DBV5" s="628"/>
      <c r="DBW5" s="628"/>
      <c r="DBX5" s="628"/>
      <c r="DBY5" s="628"/>
      <c r="DBZ5" s="628"/>
      <c r="DCA5" s="628"/>
      <c r="DCB5" s="628"/>
      <c r="DCC5" s="628"/>
      <c r="DCD5" s="628"/>
      <c r="DCE5" s="628"/>
      <c r="DCF5" s="628"/>
      <c r="DCG5" s="628"/>
      <c r="DCH5" s="628"/>
      <c r="DCI5" s="628"/>
      <c r="DCJ5" s="628"/>
      <c r="DCK5" s="628"/>
      <c r="DCL5" s="628"/>
      <c r="DCM5" s="628"/>
      <c r="DCN5" s="628"/>
      <c r="DCO5" s="628"/>
      <c r="DCP5" s="628"/>
      <c r="DCQ5" s="628"/>
      <c r="DCR5" s="628"/>
      <c r="DCS5" s="628"/>
      <c r="DCT5" s="628"/>
      <c r="DCU5" s="628"/>
      <c r="DCV5" s="628"/>
      <c r="DCW5" s="628"/>
      <c r="DCX5" s="628"/>
      <c r="DCY5" s="628"/>
      <c r="DCZ5" s="628"/>
      <c r="DDA5" s="628"/>
      <c r="DDB5" s="628"/>
      <c r="DDC5" s="628"/>
      <c r="DDD5" s="628"/>
      <c r="DDE5" s="628"/>
      <c r="DDF5" s="628"/>
      <c r="DDG5" s="628"/>
      <c r="DDH5" s="628"/>
      <c r="DDI5" s="628"/>
      <c r="DDJ5" s="628"/>
      <c r="DDK5" s="628"/>
      <c r="DDL5" s="628"/>
      <c r="DDM5" s="628"/>
      <c r="DDN5" s="628"/>
      <c r="DDO5" s="628"/>
      <c r="DDP5" s="628"/>
      <c r="DDQ5" s="628"/>
      <c r="DDR5" s="628"/>
      <c r="DDS5" s="628"/>
      <c r="DDT5" s="628"/>
      <c r="DDU5" s="628"/>
      <c r="DDV5" s="628"/>
      <c r="DDW5" s="628"/>
      <c r="DDX5" s="628"/>
      <c r="DDY5" s="628"/>
      <c r="DDZ5" s="628"/>
      <c r="DEA5" s="628"/>
      <c r="DEB5" s="628"/>
      <c r="DEC5" s="628"/>
      <c r="DED5" s="628"/>
      <c r="DEE5" s="628"/>
      <c r="DEF5" s="628"/>
      <c r="DEG5" s="628"/>
      <c r="DEH5" s="628"/>
      <c r="DEI5" s="628"/>
      <c r="DEJ5" s="628"/>
      <c r="DEK5" s="628"/>
      <c r="DEL5" s="628"/>
      <c r="DEM5" s="628"/>
      <c r="DEN5" s="628"/>
      <c r="DEO5" s="628"/>
      <c r="DEP5" s="628"/>
      <c r="DEQ5" s="628"/>
      <c r="DER5" s="628"/>
      <c r="DES5" s="628"/>
      <c r="DET5" s="628"/>
      <c r="DEU5" s="628"/>
      <c r="DEV5" s="628"/>
      <c r="DEW5" s="628"/>
      <c r="DEX5" s="628"/>
      <c r="DEY5" s="628"/>
      <c r="DEZ5" s="628"/>
      <c r="DFA5" s="628"/>
      <c r="DFB5" s="628"/>
      <c r="DFC5" s="628"/>
      <c r="DFD5" s="628"/>
      <c r="DFE5" s="628"/>
      <c r="DFF5" s="628"/>
      <c r="DFG5" s="628"/>
      <c r="DFH5" s="628"/>
      <c r="DFI5" s="628"/>
      <c r="DFJ5" s="628"/>
      <c r="DFK5" s="628"/>
      <c r="DFL5" s="628"/>
      <c r="DFM5" s="628"/>
      <c r="DFN5" s="628"/>
      <c r="DFO5" s="628"/>
      <c r="DFP5" s="628"/>
      <c r="DFQ5" s="628"/>
      <c r="DFR5" s="628"/>
      <c r="DFS5" s="628"/>
      <c r="DFT5" s="628"/>
      <c r="DFU5" s="628"/>
      <c r="DFV5" s="628"/>
      <c r="DFW5" s="628"/>
      <c r="DFX5" s="628"/>
      <c r="DFY5" s="628"/>
      <c r="DFZ5" s="628"/>
      <c r="DGA5" s="628"/>
      <c r="DGB5" s="628"/>
      <c r="DGC5" s="628"/>
      <c r="DGD5" s="628"/>
      <c r="DGE5" s="628"/>
      <c r="DGF5" s="628"/>
      <c r="DGG5" s="628"/>
      <c r="DGH5" s="628"/>
      <c r="DGI5" s="628"/>
      <c r="DGJ5" s="628"/>
      <c r="DGK5" s="628"/>
      <c r="DGL5" s="628"/>
      <c r="DGM5" s="628"/>
      <c r="DGN5" s="628"/>
      <c r="DGO5" s="628"/>
      <c r="DGP5" s="628"/>
      <c r="DGQ5" s="628"/>
      <c r="DGR5" s="628"/>
      <c r="DGS5" s="628"/>
      <c r="DGT5" s="628"/>
      <c r="DGU5" s="628"/>
      <c r="DGV5" s="628"/>
      <c r="DGW5" s="628"/>
      <c r="DGX5" s="628"/>
      <c r="DGY5" s="628"/>
      <c r="DGZ5" s="628"/>
      <c r="DHA5" s="628"/>
      <c r="DHB5" s="628"/>
      <c r="DHC5" s="628"/>
      <c r="DHD5" s="628"/>
      <c r="DHE5" s="628"/>
      <c r="DHF5" s="628"/>
      <c r="DHG5" s="628"/>
      <c r="DHH5" s="628"/>
      <c r="DHI5" s="628"/>
      <c r="DHJ5" s="628"/>
      <c r="DHK5" s="628"/>
      <c r="DHL5" s="628"/>
      <c r="DHM5" s="628"/>
      <c r="DHN5" s="628"/>
      <c r="DHO5" s="628"/>
      <c r="DHP5" s="628"/>
      <c r="DHQ5" s="628"/>
      <c r="DHR5" s="628"/>
      <c r="DHS5" s="628"/>
      <c r="DHT5" s="628"/>
      <c r="DHU5" s="628"/>
      <c r="DHV5" s="628"/>
      <c r="DHW5" s="628"/>
      <c r="DHX5" s="628"/>
      <c r="DHY5" s="628"/>
      <c r="DHZ5" s="628"/>
      <c r="DIA5" s="628"/>
      <c r="DIB5" s="628"/>
      <c r="DIC5" s="628"/>
      <c r="DID5" s="628"/>
      <c r="DIE5" s="628"/>
      <c r="DIF5" s="628"/>
      <c r="DIG5" s="628"/>
      <c r="DIH5" s="628"/>
      <c r="DII5" s="628"/>
      <c r="DIJ5" s="628"/>
      <c r="DIK5" s="628"/>
      <c r="DIL5" s="628"/>
      <c r="DIM5" s="628"/>
      <c r="DIN5" s="628"/>
      <c r="DIO5" s="628"/>
      <c r="DIP5" s="628"/>
      <c r="DIQ5" s="628"/>
      <c r="DIR5" s="628"/>
      <c r="DIS5" s="628"/>
      <c r="DIT5" s="628"/>
      <c r="DIU5" s="628"/>
      <c r="DIV5" s="628"/>
      <c r="DIW5" s="628"/>
      <c r="DIX5" s="628"/>
      <c r="DIY5" s="628"/>
      <c r="DIZ5" s="628"/>
      <c r="DJA5" s="628"/>
      <c r="DJB5" s="628"/>
      <c r="DJC5" s="628"/>
      <c r="DJD5" s="628"/>
      <c r="DJE5" s="628"/>
      <c r="DJF5" s="628"/>
      <c r="DJG5" s="628"/>
      <c r="DJH5" s="628"/>
      <c r="DJI5" s="628"/>
      <c r="DJJ5" s="628"/>
      <c r="DJK5" s="628"/>
      <c r="DJL5" s="628"/>
      <c r="DJM5" s="628"/>
      <c r="DJN5" s="628"/>
      <c r="DJO5" s="628"/>
      <c r="DJP5" s="628"/>
      <c r="DJQ5" s="628"/>
      <c r="DJR5" s="628"/>
      <c r="DJS5" s="628"/>
      <c r="DJT5" s="628"/>
      <c r="DJU5" s="628"/>
      <c r="DJV5" s="628"/>
      <c r="DJW5" s="628"/>
      <c r="DJX5" s="628"/>
      <c r="DJY5" s="628"/>
      <c r="DJZ5" s="628"/>
      <c r="DKA5" s="628"/>
      <c r="DKB5" s="628"/>
      <c r="DKC5" s="628"/>
      <c r="DKD5" s="628"/>
      <c r="DKE5" s="628"/>
      <c r="DKF5" s="628"/>
      <c r="DKG5" s="628"/>
      <c r="DKH5" s="628"/>
      <c r="DKI5" s="628"/>
      <c r="DKJ5" s="628"/>
      <c r="DKK5" s="628"/>
      <c r="DKL5" s="628"/>
      <c r="DKM5" s="628"/>
      <c r="DKN5" s="628"/>
      <c r="DKO5" s="628"/>
      <c r="DKP5" s="628"/>
      <c r="DKQ5" s="628"/>
      <c r="DKR5" s="628"/>
      <c r="DKS5" s="628"/>
      <c r="DKT5" s="628"/>
      <c r="DKU5" s="628"/>
      <c r="DKV5" s="628"/>
      <c r="DKW5" s="628"/>
      <c r="DKX5" s="628"/>
      <c r="DKY5" s="628"/>
      <c r="DKZ5" s="628"/>
      <c r="DLA5" s="628"/>
      <c r="DLB5" s="628"/>
      <c r="DLC5" s="628"/>
      <c r="DLD5" s="628"/>
      <c r="DLE5" s="628"/>
      <c r="DLF5" s="628"/>
      <c r="DLG5" s="628"/>
      <c r="DLH5" s="628"/>
      <c r="DLI5" s="628"/>
      <c r="DLJ5" s="628"/>
      <c r="DLK5" s="628"/>
      <c r="DLL5" s="628"/>
      <c r="DLM5" s="628"/>
      <c r="DLN5" s="628"/>
      <c r="DLO5" s="628"/>
      <c r="DLP5" s="628"/>
      <c r="DLQ5" s="628"/>
      <c r="DLR5" s="628"/>
      <c r="DLS5" s="628"/>
      <c r="DLT5" s="628"/>
      <c r="DLU5" s="628"/>
      <c r="DLV5" s="628"/>
      <c r="DLW5" s="628"/>
      <c r="DLX5" s="628"/>
      <c r="DLY5" s="628"/>
      <c r="DLZ5" s="628"/>
      <c r="DMA5" s="628"/>
      <c r="DMB5" s="628"/>
      <c r="DMC5" s="628"/>
      <c r="DMD5" s="628"/>
      <c r="DME5" s="628"/>
      <c r="DMF5" s="628"/>
      <c r="DMG5" s="628"/>
      <c r="DMH5" s="628"/>
      <c r="DMI5" s="628"/>
      <c r="DMJ5" s="628"/>
      <c r="DMK5" s="628"/>
      <c r="DML5" s="628"/>
      <c r="DMM5" s="628"/>
      <c r="DMN5" s="628"/>
      <c r="DMO5" s="628"/>
      <c r="DMP5" s="628"/>
      <c r="DMQ5" s="628"/>
      <c r="DMR5" s="628"/>
      <c r="DMS5" s="628"/>
      <c r="DMT5" s="628"/>
      <c r="DMU5" s="628"/>
      <c r="DMV5" s="628"/>
      <c r="DMW5" s="628"/>
      <c r="DMX5" s="628"/>
      <c r="DMY5" s="628"/>
      <c r="DMZ5" s="628"/>
      <c r="DNA5" s="628"/>
      <c r="DNB5" s="628"/>
      <c r="DNC5" s="628"/>
      <c r="DND5" s="628"/>
      <c r="DNE5" s="628"/>
      <c r="DNF5" s="628"/>
      <c r="DNG5" s="628"/>
      <c r="DNH5" s="628"/>
      <c r="DNI5" s="628"/>
      <c r="DNJ5" s="628"/>
      <c r="DNK5" s="628"/>
      <c r="DNL5" s="628"/>
      <c r="DNM5" s="628"/>
      <c r="DNN5" s="628"/>
      <c r="DNO5" s="628"/>
      <c r="DNP5" s="628"/>
      <c r="DNQ5" s="628"/>
      <c r="DNR5" s="628"/>
      <c r="DNS5" s="628"/>
      <c r="DNT5" s="628"/>
      <c r="DNU5" s="628"/>
      <c r="DNV5" s="628"/>
      <c r="DNW5" s="628"/>
      <c r="DNX5" s="628"/>
      <c r="DNY5" s="628"/>
      <c r="DNZ5" s="628"/>
      <c r="DOA5" s="628"/>
      <c r="DOB5" s="628"/>
      <c r="DOC5" s="628"/>
      <c r="DOD5" s="628"/>
      <c r="DOE5" s="628"/>
      <c r="DOF5" s="628"/>
      <c r="DOG5" s="628"/>
      <c r="DOH5" s="628"/>
      <c r="DOI5" s="628"/>
      <c r="DOJ5" s="628"/>
      <c r="DOK5" s="628"/>
      <c r="DOL5" s="628"/>
      <c r="DOM5" s="628"/>
      <c r="DON5" s="628"/>
      <c r="DOO5" s="628"/>
      <c r="DOP5" s="628"/>
      <c r="DOQ5" s="628"/>
      <c r="DOR5" s="628"/>
      <c r="DOS5" s="628"/>
      <c r="DOT5" s="628"/>
      <c r="DOU5" s="628"/>
      <c r="DOV5" s="628"/>
      <c r="DOW5" s="628"/>
      <c r="DOX5" s="628"/>
      <c r="DOY5" s="628"/>
      <c r="DOZ5" s="628"/>
      <c r="DPA5" s="628"/>
      <c r="DPB5" s="628"/>
      <c r="DPC5" s="628"/>
      <c r="DPD5" s="628"/>
      <c r="DPE5" s="628"/>
      <c r="DPF5" s="628"/>
      <c r="DPG5" s="628"/>
      <c r="DPH5" s="628"/>
      <c r="DPI5" s="628"/>
      <c r="DPJ5" s="628"/>
      <c r="DPK5" s="628"/>
      <c r="DPL5" s="628"/>
      <c r="DPM5" s="628"/>
      <c r="DPN5" s="628"/>
      <c r="DPO5" s="628"/>
      <c r="DPP5" s="628"/>
      <c r="DPQ5" s="628"/>
      <c r="DPR5" s="628"/>
      <c r="DPS5" s="628"/>
      <c r="DPT5" s="628"/>
      <c r="DPU5" s="628"/>
      <c r="DPV5" s="628"/>
      <c r="DPW5" s="628"/>
      <c r="DPX5" s="628"/>
      <c r="DPY5" s="628"/>
      <c r="DPZ5" s="628"/>
      <c r="DQA5" s="628"/>
      <c r="DQB5" s="628"/>
      <c r="DQC5" s="628"/>
      <c r="DQD5" s="628"/>
      <c r="DQE5" s="628"/>
      <c r="DQF5" s="628"/>
      <c r="DQG5" s="628"/>
      <c r="DQH5" s="628"/>
      <c r="DQI5" s="628"/>
      <c r="DQJ5" s="628"/>
      <c r="DQK5" s="628"/>
      <c r="DQL5" s="628"/>
      <c r="DQM5" s="628"/>
      <c r="DQN5" s="628"/>
      <c r="DQO5" s="628"/>
      <c r="DQP5" s="628"/>
      <c r="DQQ5" s="628"/>
      <c r="DQR5" s="628"/>
      <c r="DQS5" s="628"/>
      <c r="DQT5" s="628"/>
      <c r="DQU5" s="628"/>
      <c r="DQV5" s="628"/>
      <c r="DQW5" s="628"/>
      <c r="DQX5" s="628"/>
      <c r="DQY5" s="628"/>
      <c r="DQZ5" s="628"/>
      <c r="DRA5" s="628"/>
      <c r="DRB5" s="628"/>
      <c r="DRC5" s="628"/>
      <c r="DRD5" s="628"/>
      <c r="DRE5" s="628"/>
      <c r="DRF5" s="628"/>
      <c r="DRG5" s="628"/>
      <c r="DRH5" s="628"/>
      <c r="DRI5" s="628"/>
      <c r="DRJ5" s="628"/>
      <c r="DRK5" s="628"/>
      <c r="DRL5" s="628"/>
      <c r="DRM5" s="628"/>
      <c r="DRN5" s="628"/>
      <c r="DRO5" s="628"/>
      <c r="DRP5" s="628"/>
      <c r="DRQ5" s="628"/>
      <c r="DRR5" s="628"/>
      <c r="DRS5" s="628"/>
      <c r="DRT5" s="628"/>
      <c r="DRU5" s="628"/>
      <c r="DRV5" s="628"/>
      <c r="DRW5" s="628"/>
      <c r="DRX5" s="628"/>
      <c r="DRY5" s="628"/>
      <c r="DRZ5" s="628"/>
      <c r="DSA5" s="628"/>
      <c r="DSB5" s="628"/>
      <c r="DSC5" s="628"/>
      <c r="DSD5" s="628"/>
      <c r="DSE5" s="628"/>
      <c r="DSF5" s="628"/>
      <c r="DSG5" s="628"/>
      <c r="DSH5" s="628"/>
      <c r="DSI5" s="628"/>
      <c r="DSJ5" s="628"/>
      <c r="DSK5" s="628"/>
      <c r="DSL5" s="628"/>
      <c r="DSM5" s="628"/>
      <c r="DSN5" s="628"/>
      <c r="DSO5" s="628"/>
      <c r="DSP5" s="628"/>
      <c r="DSQ5" s="628"/>
      <c r="DSR5" s="628"/>
      <c r="DSS5" s="628"/>
      <c r="DST5" s="628"/>
      <c r="DSU5" s="628"/>
      <c r="DSV5" s="628"/>
      <c r="DSW5" s="628"/>
      <c r="DSX5" s="628"/>
      <c r="DSY5" s="628"/>
      <c r="DSZ5" s="628"/>
      <c r="DTA5" s="628"/>
      <c r="DTB5" s="628"/>
      <c r="DTC5" s="628"/>
      <c r="DTD5" s="628"/>
      <c r="DTE5" s="628"/>
      <c r="DTF5" s="628"/>
      <c r="DTG5" s="628"/>
      <c r="DTH5" s="628"/>
      <c r="DTI5" s="628"/>
      <c r="DTJ5" s="628"/>
      <c r="DTK5" s="628"/>
      <c r="DTL5" s="628"/>
      <c r="DTM5" s="628"/>
      <c r="DTN5" s="628"/>
      <c r="DTO5" s="628"/>
      <c r="DTP5" s="628"/>
      <c r="DTQ5" s="628"/>
      <c r="DTR5" s="628"/>
      <c r="DTS5" s="628"/>
      <c r="DTT5" s="628"/>
      <c r="DTU5" s="628"/>
      <c r="DTV5" s="628"/>
      <c r="DTW5" s="628"/>
      <c r="DTX5" s="628"/>
      <c r="DTY5" s="628"/>
      <c r="DTZ5" s="628"/>
      <c r="DUA5" s="628"/>
      <c r="DUB5" s="628"/>
      <c r="DUC5" s="628"/>
      <c r="DUD5" s="628"/>
      <c r="DUE5" s="628"/>
      <c r="DUF5" s="628"/>
      <c r="DUG5" s="628"/>
      <c r="DUH5" s="628"/>
      <c r="DUI5" s="628"/>
      <c r="DUJ5" s="628"/>
      <c r="DUK5" s="628"/>
      <c r="DUL5" s="628"/>
      <c r="DUM5" s="628"/>
      <c r="DUN5" s="628"/>
      <c r="DUO5" s="628"/>
      <c r="DUP5" s="628"/>
      <c r="DUQ5" s="628"/>
      <c r="DUR5" s="628"/>
      <c r="DUS5" s="628"/>
      <c r="DUT5" s="628"/>
      <c r="DUU5" s="628"/>
      <c r="DUV5" s="628"/>
      <c r="DUW5" s="628"/>
      <c r="DUX5" s="628"/>
      <c r="DUY5" s="628"/>
      <c r="DUZ5" s="628"/>
      <c r="DVA5" s="628"/>
      <c r="DVB5" s="628"/>
      <c r="DVC5" s="628"/>
      <c r="DVD5" s="628"/>
      <c r="DVE5" s="628"/>
      <c r="DVF5" s="628"/>
      <c r="DVG5" s="628"/>
      <c r="DVH5" s="628"/>
      <c r="DVI5" s="628"/>
      <c r="DVJ5" s="628"/>
      <c r="DVK5" s="628"/>
      <c r="DVL5" s="628"/>
      <c r="DVM5" s="628"/>
      <c r="DVN5" s="628"/>
      <c r="DVO5" s="628"/>
      <c r="DVP5" s="628"/>
      <c r="DVQ5" s="628"/>
      <c r="DVR5" s="628"/>
      <c r="DVS5" s="628"/>
      <c r="DVT5" s="628"/>
      <c r="DVU5" s="628"/>
      <c r="DVV5" s="628"/>
      <c r="DVW5" s="628"/>
      <c r="DVX5" s="628"/>
      <c r="DVY5" s="628"/>
      <c r="DVZ5" s="628"/>
      <c r="DWA5" s="628"/>
      <c r="DWB5" s="628"/>
      <c r="DWC5" s="628"/>
      <c r="DWD5" s="628"/>
      <c r="DWE5" s="628"/>
      <c r="DWF5" s="628"/>
      <c r="DWG5" s="628"/>
      <c r="DWH5" s="628"/>
      <c r="DWI5" s="628"/>
      <c r="DWJ5" s="628"/>
      <c r="DWK5" s="628"/>
      <c r="DWL5" s="628"/>
      <c r="DWM5" s="628"/>
      <c r="DWN5" s="628"/>
      <c r="DWO5" s="628"/>
      <c r="DWP5" s="628"/>
      <c r="DWQ5" s="628"/>
      <c r="DWR5" s="628"/>
      <c r="DWS5" s="628"/>
      <c r="DWT5" s="628"/>
      <c r="DWU5" s="628"/>
      <c r="DWV5" s="628"/>
      <c r="DWW5" s="628"/>
      <c r="DWX5" s="628"/>
      <c r="DWY5" s="628"/>
      <c r="DWZ5" s="628"/>
      <c r="DXA5" s="628"/>
      <c r="DXB5" s="628"/>
      <c r="DXC5" s="628"/>
      <c r="DXD5" s="628"/>
      <c r="DXE5" s="628"/>
      <c r="DXF5" s="628"/>
      <c r="DXG5" s="628"/>
      <c r="DXH5" s="628"/>
      <c r="DXI5" s="628"/>
      <c r="DXJ5" s="628"/>
      <c r="DXK5" s="628"/>
      <c r="DXL5" s="628"/>
      <c r="DXM5" s="628"/>
      <c r="DXN5" s="628"/>
      <c r="DXO5" s="628"/>
      <c r="DXP5" s="628"/>
      <c r="DXQ5" s="628"/>
      <c r="DXR5" s="628"/>
      <c r="DXS5" s="628"/>
      <c r="DXT5" s="628"/>
      <c r="DXU5" s="628"/>
      <c r="DXV5" s="628"/>
      <c r="DXW5" s="628"/>
      <c r="DXX5" s="628"/>
      <c r="DXY5" s="628"/>
      <c r="DXZ5" s="628"/>
      <c r="DYA5" s="628"/>
      <c r="DYB5" s="628"/>
      <c r="DYC5" s="628"/>
      <c r="DYD5" s="628"/>
      <c r="DYE5" s="628"/>
      <c r="DYF5" s="628"/>
      <c r="DYG5" s="628"/>
      <c r="DYH5" s="628"/>
      <c r="DYI5" s="628"/>
      <c r="DYJ5" s="628"/>
      <c r="DYK5" s="628"/>
      <c r="DYL5" s="628"/>
      <c r="DYM5" s="628"/>
      <c r="DYN5" s="628"/>
      <c r="DYO5" s="628"/>
      <c r="DYP5" s="628"/>
      <c r="DYQ5" s="628"/>
      <c r="DYR5" s="628"/>
      <c r="DYS5" s="628"/>
      <c r="DYT5" s="628"/>
      <c r="DYU5" s="628"/>
      <c r="DYV5" s="628"/>
      <c r="DYW5" s="628"/>
      <c r="DYX5" s="628"/>
      <c r="DYY5" s="628"/>
      <c r="DYZ5" s="628"/>
      <c r="DZA5" s="628"/>
      <c r="DZB5" s="628"/>
      <c r="DZC5" s="628"/>
      <c r="DZD5" s="628"/>
      <c r="DZE5" s="628"/>
      <c r="DZF5" s="628"/>
      <c r="DZG5" s="628"/>
      <c r="DZH5" s="628"/>
      <c r="DZI5" s="628"/>
      <c r="DZJ5" s="628"/>
      <c r="DZK5" s="628"/>
      <c r="DZL5" s="628"/>
      <c r="DZM5" s="628"/>
      <c r="DZN5" s="628"/>
      <c r="DZO5" s="628"/>
      <c r="DZP5" s="628"/>
      <c r="DZQ5" s="628"/>
      <c r="DZR5" s="628"/>
      <c r="DZS5" s="628"/>
      <c r="DZT5" s="628"/>
      <c r="DZU5" s="628"/>
      <c r="DZV5" s="628"/>
      <c r="DZW5" s="628"/>
      <c r="DZX5" s="628"/>
      <c r="DZY5" s="628"/>
      <c r="DZZ5" s="628"/>
      <c r="EAA5" s="628"/>
      <c r="EAB5" s="628"/>
      <c r="EAC5" s="628"/>
      <c r="EAD5" s="628"/>
      <c r="EAE5" s="628"/>
      <c r="EAF5" s="628"/>
      <c r="EAG5" s="628"/>
      <c r="EAH5" s="628"/>
      <c r="EAI5" s="628"/>
      <c r="EAJ5" s="628"/>
      <c r="EAK5" s="628"/>
      <c r="EAL5" s="628"/>
      <c r="EAM5" s="628"/>
      <c r="EAN5" s="628"/>
      <c r="EAO5" s="628"/>
      <c r="EAP5" s="628"/>
      <c r="EAQ5" s="628"/>
      <c r="EAR5" s="628"/>
      <c r="EAS5" s="628"/>
      <c r="EAT5" s="628"/>
      <c r="EAU5" s="628"/>
      <c r="EAV5" s="628"/>
      <c r="EAW5" s="628"/>
      <c r="EAX5" s="628"/>
      <c r="EAY5" s="628"/>
      <c r="EAZ5" s="628"/>
      <c r="EBA5" s="628"/>
      <c r="EBB5" s="628"/>
      <c r="EBC5" s="628"/>
      <c r="EBD5" s="628"/>
      <c r="EBE5" s="628"/>
      <c r="EBF5" s="628"/>
      <c r="EBG5" s="628"/>
      <c r="EBH5" s="628"/>
      <c r="EBI5" s="628"/>
      <c r="EBJ5" s="628"/>
      <c r="EBK5" s="628"/>
      <c r="EBL5" s="628"/>
      <c r="EBM5" s="628"/>
      <c r="EBN5" s="628"/>
      <c r="EBO5" s="628"/>
      <c r="EBP5" s="628"/>
      <c r="EBQ5" s="628"/>
      <c r="EBR5" s="628"/>
      <c r="EBS5" s="628"/>
      <c r="EBT5" s="628"/>
      <c r="EBU5" s="628"/>
      <c r="EBV5" s="628"/>
      <c r="EBW5" s="628"/>
      <c r="EBX5" s="628"/>
      <c r="EBY5" s="628"/>
      <c r="EBZ5" s="628"/>
      <c r="ECA5" s="628"/>
      <c r="ECB5" s="628"/>
      <c r="ECC5" s="628"/>
      <c r="ECD5" s="628"/>
      <c r="ECE5" s="628"/>
      <c r="ECF5" s="628"/>
      <c r="ECG5" s="628"/>
      <c r="ECH5" s="628"/>
      <c r="ECI5" s="628"/>
      <c r="ECJ5" s="628"/>
      <c r="ECK5" s="628"/>
      <c r="ECL5" s="628"/>
      <c r="ECM5" s="628"/>
      <c r="ECN5" s="628"/>
      <c r="ECO5" s="628"/>
      <c r="ECP5" s="628"/>
      <c r="ECQ5" s="628"/>
      <c r="ECR5" s="628"/>
      <c r="ECS5" s="628"/>
      <c r="ECT5" s="628"/>
      <c r="ECU5" s="628"/>
      <c r="ECV5" s="628"/>
      <c r="ECW5" s="628"/>
      <c r="ECX5" s="628"/>
      <c r="ECY5" s="628"/>
      <c r="ECZ5" s="628"/>
      <c r="EDA5" s="628"/>
      <c r="EDB5" s="628"/>
      <c r="EDC5" s="628"/>
      <c r="EDD5" s="628"/>
      <c r="EDE5" s="628"/>
      <c r="EDF5" s="628"/>
      <c r="EDG5" s="628"/>
      <c r="EDH5" s="628"/>
      <c r="EDI5" s="628"/>
      <c r="EDJ5" s="628"/>
      <c r="EDK5" s="628"/>
      <c r="EDL5" s="628"/>
      <c r="EDM5" s="628"/>
      <c r="EDN5" s="628"/>
      <c r="EDO5" s="628"/>
      <c r="EDP5" s="628"/>
      <c r="EDQ5" s="628"/>
      <c r="EDR5" s="628"/>
      <c r="EDS5" s="628"/>
      <c r="EDT5" s="628"/>
      <c r="EDU5" s="628"/>
      <c r="EDV5" s="628"/>
      <c r="EDW5" s="628"/>
      <c r="EDX5" s="628"/>
      <c r="EDY5" s="628"/>
      <c r="EDZ5" s="628"/>
      <c r="EEA5" s="628"/>
      <c r="EEB5" s="628"/>
      <c r="EEC5" s="628"/>
      <c r="EED5" s="628"/>
      <c r="EEE5" s="628"/>
      <c r="EEF5" s="628"/>
      <c r="EEG5" s="628"/>
      <c r="EEH5" s="628"/>
      <c r="EEI5" s="628"/>
      <c r="EEJ5" s="628"/>
      <c r="EEK5" s="628"/>
      <c r="EEL5" s="628"/>
      <c r="EEM5" s="628"/>
      <c r="EEN5" s="628"/>
      <c r="EEO5" s="628"/>
      <c r="EEP5" s="628"/>
      <c r="EEQ5" s="628"/>
      <c r="EER5" s="628"/>
      <c r="EES5" s="628"/>
      <c r="EET5" s="628"/>
      <c r="EEU5" s="628"/>
      <c r="EEV5" s="628"/>
      <c r="EEW5" s="628"/>
      <c r="EEX5" s="628"/>
      <c r="EEY5" s="628"/>
      <c r="EEZ5" s="628"/>
      <c r="EFA5" s="628"/>
      <c r="EFB5" s="628"/>
      <c r="EFC5" s="628"/>
      <c r="EFD5" s="628"/>
      <c r="EFE5" s="628"/>
      <c r="EFF5" s="628"/>
      <c r="EFG5" s="628"/>
      <c r="EFH5" s="628"/>
      <c r="EFI5" s="628"/>
      <c r="EFJ5" s="628"/>
      <c r="EFK5" s="628"/>
      <c r="EFL5" s="628"/>
      <c r="EFM5" s="628"/>
      <c r="EFN5" s="628"/>
      <c r="EFO5" s="628"/>
      <c r="EFP5" s="628"/>
      <c r="EFQ5" s="628"/>
      <c r="EFR5" s="628"/>
      <c r="EFS5" s="628"/>
      <c r="EFT5" s="628"/>
      <c r="EFU5" s="628"/>
      <c r="EFV5" s="628"/>
      <c r="EFW5" s="628"/>
      <c r="EFX5" s="628"/>
      <c r="EFY5" s="628"/>
      <c r="EFZ5" s="628"/>
      <c r="EGA5" s="628"/>
      <c r="EGB5" s="628"/>
      <c r="EGC5" s="628"/>
      <c r="EGD5" s="628"/>
      <c r="EGE5" s="628"/>
      <c r="EGF5" s="628"/>
      <c r="EGG5" s="628"/>
      <c r="EGH5" s="628"/>
      <c r="EGI5" s="628"/>
      <c r="EGJ5" s="628"/>
      <c r="EGK5" s="628"/>
      <c r="EGL5" s="628"/>
      <c r="EGM5" s="628"/>
      <c r="EGN5" s="628"/>
      <c r="EGO5" s="628"/>
      <c r="EGP5" s="628"/>
      <c r="EGQ5" s="628"/>
      <c r="EGR5" s="628"/>
      <c r="EGS5" s="628"/>
      <c r="EGT5" s="628"/>
      <c r="EGU5" s="628"/>
      <c r="EGV5" s="628"/>
      <c r="EGW5" s="628"/>
      <c r="EGX5" s="628"/>
      <c r="EGY5" s="628"/>
      <c r="EGZ5" s="628"/>
      <c r="EHA5" s="628"/>
      <c r="EHB5" s="628"/>
      <c r="EHC5" s="628"/>
      <c r="EHD5" s="628"/>
      <c r="EHE5" s="628"/>
      <c r="EHF5" s="628"/>
      <c r="EHG5" s="628"/>
      <c r="EHH5" s="628"/>
      <c r="EHI5" s="628"/>
      <c r="EHJ5" s="628"/>
      <c r="EHK5" s="628"/>
      <c r="EHL5" s="628"/>
      <c r="EHM5" s="628"/>
      <c r="EHN5" s="628"/>
      <c r="EHO5" s="628"/>
      <c r="EHP5" s="628"/>
      <c r="EHQ5" s="628"/>
      <c r="EHR5" s="628"/>
      <c r="EHS5" s="628"/>
      <c r="EHT5" s="628"/>
      <c r="EHU5" s="628"/>
      <c r="EHV5" s="628"/>
      <c r="EHW5" s="628"/>
      <c r="EHX5" s="628"/>
      <c r="EHY5" s="628"/>
      <c r="EHZ5" s="628"/>
      <c r="EIA5" s="628"/>
      <c r="EIB5" s="628"/>
      <c r="EIC5" s="628"/>
      <c r="EID5" s="628"/>
      <c r="EIE5" s="628"/>
      <c r="EIF5" s="628"/>
      <c r="EIG5" s="628"/>
      <c r="EIH5" s="628"/>
      <c r="EII5" s="628"/>
      <c r="EIJ5" s="628"/>
      <c r="EIK5" s="628"/>
      <c r="EIL5" s="628"/>
      <c r="EIM5" s="628"/>
      <c r="EIN5" s="628"/>
      <c r="EIO5" s="628"/>
      <c r="EIP5" s="628"/>
      <c r="EIQ5" s="628"/>
      <c r="EIR5" s="628"/>
      <c r="EIS5" s="628"/>
      <c r="EIT5" s="628"/>
      <c r="EIU5" s="628"/>
      <c r="EIV5" s="628"/>
      <c r="EIW5" s="628"/>
      <c r="EIX5" s="628"/>
      <c r="EIY5" s="628"/>
      <c r="EIZ5" s="628"/>
      <c r="EJA5" s="628"/>
      <c r="EJB5" s="628"/>
      <c r="EJC5" s="628"/>
      <c r="EJD5" s="628"/>
      <c r="EJE5" s="628"/>
      <c r="EJF5" s="628"/>
      <c r="EJG5" s="628"/>
      <c r="EJH5" s="628"/>
      <c r="EJI5" s="628"/>
      <c r="EJJ5" s="628"/>
      <c r="EJK5" s="628"/>
      <c r="EJL5" s="628"/>
      <c r="EJM5" s="628"/>
      <c r="EJN5" s="628"/>
      <c r="EJO5" s="628"/>
      <c r="EJP5" s="628"/>
      <c r="EJQ5" s="628"/>
      <c r="EJR5" s="628"/>
      <c r="EJS5" s="628"/>
      <c r="EJT5" s="628"/>
      <c r="EJU5" s="628"/>
      <c r="EJV5" s="628"/>
      <c r="EJW5" s="628"/>
      <c r="EJX5" s="628"/>
      <c r="EJY5" s="628"/>
      <c r="EJZ5" s="628"/>
      <c r="EKA5" s="628"/>
      <c r="EKB5" s="628"/>
      <c r="EKC5" s="628"/>
      <c r="EKD5" s="628"/>
      <c r="EKE5" s="628"/>
      <c r="EKF5" s="628"/>
      <c r="EKG5" s="628"/>
      <c r="EKH5" s="628"/>
      <c r="EKI5" s="628"/>
      <c r="EKJ5" s="628"/>
      <c r="EKK5" s="628"/>
      <c r="EKL5" s="628"/>
      <c r="EKM5" s="628"/>
      <c r="EKN5" s="628"/>
      <c r="EKO5" s="628"/>
      <c r="EKP5" s="628"/>
      <c r="EKQ5" s="628"/>
      <c r="EKR5" s="628"/>
      <c r="EKS5" s="628"/>
      <c r="EKT5" s="628"/>
      <c r="EKU5" s="628"/>
      <c r="EKV5" s="628"/>
      <c r="EKW5" s="628"/>
      <c r="EKX5" s="628"/>
      <c r="EKY5" s="628"/>
      <c r="EKZ5" s="628"/>
      <c r="ELA5" s="628"/>
      <c r="ELB5" s="628"/>
      <c r="ELC5" s="628"/>
      <c r="ELD5" s="628"/>
      <c r="ELE5" s="628"/>
      <c r="ELF5" s="628"/>
      <c r="ELG5" s="628"/>
      <c r="ELH5" s="628"/>
      <c r="ELI5" s="628"/>
      <c r="ELJ5" s="628"/>
      <c r="ELK5" s="628"/>
      <c r="ELL5" s="628"/>
      <c r="ELM5" s="628"/>
      <c r="ELN5" s="628"/>
      <c r="ELO5" s="628"/>
      <c r="ELP5" s="628"/>
      <c r="ELQ5" s="628"/>
      <c r="ELR5" s="628"/>
      <c r="ELS5" s="628"/>
      <c r="ELT5" s="628"/>
      <c r="ELU5" s="628"/>
      <c r="ELV5" s="628"/>
      <c r="ELW5" s="628"/>
      <c r="ELX5" s="628"/>
      <c r="ELY5" s="628"/>
      <c r="ELZ5" s="628"/>
      <c r="EMA5" s="628"/>
      <c r="EMB5" s="628"/>
      <c r="EMC5" s="628"/>
      <c r="EMD5" s="628"/>
      <c r="EME5" s="628"/>
      <c r="EMF5" s="628"/>
      <c r="EMG5" s="628"/>
      <c r="EMH5" s="628"/>
      <c r="EMI5" s="628"/>
      <c r="EMJ5" s="628"/>
      <c r="EMK5" s="628"/>
      <c r="EML5" s="628"/>
      <c r="EMM5" s="628"/>
      <c r="EMN5" s="628"/>
      <c r="EMO5" s="628"/>
      <c r="EMP5" s="628"/>
      <c r="EMQ5" s="628"/>
      <c r="EMR5" s="628"/>
      <c r="EMS5" s="628"/>
      <c r="EMT5" s="628"/>
      <c r="EMU5" s="628"/>
      <c r="EMV5" s="628"/>
      <c r="EMW5" s="628"/>
      <c r="EMX5" s="628"/>
      <c r="EMY5" s="628"/>
      <c r="EMZ5" s="628"/>
      <c r="ENA5" s="628"/>
      <c r="ENB5" s="628"/>
      <c r="ENC5" s="628"/>
      <c r="END5" s="628"/>
      <c r="ENE5" s="628"/>
      <c r="ENF5" s="628"/>
      <c r="ENG5" s="628"/>
      <c r="ENH5" s="628"/>
      <c r="ENI5" s="628"/>
      <c r="ENJ5" s="628"/>
      <c r="ENK5" s="628"/>
      <c r="ENL5" s="628"/>
      <c r="ENM5" s="628"/>
      <c r="ENN5" s="628"/>
      <c r="ENO5" s="628"/>
      <c r="ENP5" s="628"/>
      <c r="ENQ5" s="628"/>
      <c r="ENR5" s="628"/>
      <c r="ENS5" s="628"/>
      <c r="ENT5" s="628"/>
      <c r="ENU5" s="628"/>
      <c r="ENV5" s="628"/>
      <c r="ENW5" s="628"/>
      <c r="ENX5" s="628"/>
      <c r="ENY5" s="628"/>
      <c r="ENZ5" s="628"/>
      <c r="EOA5" s="628"/>
      <c r="EOB5" s="628"/>
      <c r="EOC5" s="628"/>
      <c r="EOD5" s="628"/>
      <c r="EOE5" s="628"/>
      <c r="EOF5" s="628"/>
      <c r="EOG5" s="628"/>
      <c r="EOH5" s="628"/>
      <c r="EOI5" s="628"/>
      <c r="EOJ5" s="628"/>
      <c r="EOK5" s="628"/>
      <c r="EOL5" s="628"/>
      <c r="EOM5" s="628"/>
      <c r="EON5" s="628"/>
      <c r="EOO5" s="628"/>
      <c r="EOP5" s="628"/>
      <c r="EOQ5" s="628"/>
      <c r="EOR5" s="628"/>
      <c r="EOS5" s="628"/>
      <c r="EOT5" s="628"/>
      <c r="EOU5" s="628"/>
      <c r="EOV5" s="628"/>
      <c r="EOW5" s="628"/>
      <c r="EOX5" s="628"/>
      <c r="EOY5" s="628"/>
      <c r="EOZ5" s="628"/>
      <c r="EPA5" s="628"/>
      <c r="EPB5" s="628"/>
      <c r="EPC5" s="628"/>
      <c r="EPD5" s="628"/>
      <c r="EPE5" s="628"/>
      <c r="EPF5" s="628"/>
      <c r="EPG5" s="628"/>
      <c r="EPH5" s="628"/>
      <c r="EPI5" s="628"/>
      <c r="EPJ5" s="628"/>
      <c r="EPK5" s="628"/>
      <c r="EPL5" s="628"/>
      <c r="EPM5" s="628"/>
      <c r="EPN5" s="628"/>
      <c r="EPO5" s="628"/>
      <c r="EPP5" s="628"/>
      <c r="EPQ5" s="628"/>
      <c r="EPR5" s="628"/>
      <c r="EPS5" s="628"/>
      <c r="EPT5" s="628"/>
      <c r="EPU5" s="628"/>
      <c r="EPV5" s="628"/>
      <c r="EPW5" s="628"/>
      <c r="EPX5" s="628"/>
      <c r="EPY5" s="628"/>
      <c r="EPZ5" s="628"/>
      <c r="EQA5" s="628"/>
      <c r="EQB5" s="628"/>
      <c r="EQC5" s="628"/>
      <c r="EQD5" s="628"/>
      <c r="EQE5" s="628"/>
      <c r="EQF5" s="628"/>
      <c r="EQG5" s="628"/>
      <c r="EQH5" s="628"/>
      <c r="EQI5" s="628"/>
      <c r="EQJ5" s="628"/>
      <c r="EQK5" s="628"/>
      <c r="EQL5" s="628"/>
      <c r="EQM5" s="628"/>
      <c r="EQN5" s="628"/>
      <c r="EQO5" s="628"/>
      <c r="EQP5" s="628"/>
      <c r="EQQ5" s="628"/>
      <c r="EQR5" s="628"/>
      <c r="EQS5" s="628"/>
      <c r="EQT5" s="628"/>
      <c r="EQU5" s="628"/>
      <c r="EQV5" s="628"/>
      <c r="EQW5" s="628"/>
      <c r="EQX5" s="628"/>
      <c r="EQY5" s="628"/>
      <c r="EQZ5" s="628"/>
      <c r="ERA5" s="628"/>
      <c r="ERB5" s="628"/>
      <c r="ERC5" s="628"/>
      <c r="ERD5" s="628"/>
      <c r="ERE5" s="628"/>
      <c r="ERF5" s="628"/>
      <c r="ERG5" s="628"/>
      <c r="ERH5" s="628"/>
      <c r="ERI5" s="628"/>
      <c r="ERJ5" s="628"/>
      <c r="ERK5" s="628"/>
      <c r="ERL5" s="628"/>
      <c r="ERM5" s="628"/>
      <c r="ERN5" s="628"/>
      <c r="ERO5" s="628"/>
      <c r="ERP5" s="628"/>
      <c r="ERQ5" s="628"/>
      <c r="ERR5" s="628"/>
      <c r="ERS5" s="628"/>
      <c r="ERT5" s="628"/>
      <c r="ERU5" s="628"/>
      <c r="ERV5" s="628"/>
      <c r="ERW5" s="628"/>
      <c r="ERX5" s="628"/>
      <c r="ERY5" s="628"/>
      <c r="ERZ5" s="628"/>
      <c r="ESA5" s="628"/>
      <c r="ESB5" s="628"/>
      <c r="ESC5" s="628"/>
      <c r="ESD5" s="628"/>
      <c r="ESE5" s="628"/>
      <c r="ESF5" s="628"/>
      <c r="ESG5" s="628"/>
      <c r="ESH5" s="628"/>
      <c r="ESI5" s="628"/>
      <c r="ESJ5" s="628"/>
      <c r="ESK5" s="628"/>
      <c r="ESL5" s="628"/>
      <c r="ESM5" s="628"/>
      <c r="ESN5" s="628"/>
      <c r="ESO5" s="628"/>
      <c r="ESP5" s="628"/>
      <c r="ESQ5" s="628"/>
      <c r="ESR5" s="628"/>
      <c r="ESS5" s="628"/>
      <c r="EST5" s="628"/>
      <c r="ESU5" s="628"/>
      <c r="ESV5" s="628"/>
      <c r="ESW5" s="628"/>
      <c r="ESX5" s="628"/>
      <c r="ESY5" s="628"/>
      <c r="ESZ5" s="628"/>
      <c r="ETA5" s="628"/>
      <c r="ETB5" s="628"/>
      <c r="ETC5" s="628"/>
      <c r="ETD5" s="628"/>
      <c r="ETE5" s="628"/>
      <c r="ETF5" s="628"/>
      <c r="ETG5" s="628"/>
      <c r="ETH5" s="628"/>
      <c r="ETI5" s="628"/>
      <c r="ETJ5" s="628"/>
      <c r="ETK5" s="628"/>
      <c r="ETL5" s="628"/>
      <c r="ETM5" s="628"/>
      <c r="ETN5" s="628"/>
      <c r="ETO5" s="628"/>
      <c r="ETP5" s="628"/>
      <c r="ETQ5" s="628"/>
      <c r="ETR5" s="628"/>
      <c r="ETS5" s="628"/>
      <c r="ETT5" s="628"/>
      <c r="ETU5" s="628"/>
      <c r="ETV5" s="628"/>
      <c r="ETW5" s="628"/>
      <c r="ETX5" s="628"/>
      <c r="ETY5" s="628"/>
      <c r="ETZ5" s="628"/>
      <c r="EUA5" s="628"/>
      <c r="EUB5" s="628"/>
      <c r="EUC5" s="628"/>
      <c r="EUD5" s="628"/>
      <c r="EUE5" s="628"/>
      <c r="EUF5" s="628"/>
      <c r="EUG5" s="628"/>
      <c r="EUH5" s="628"/>
      <c r="EUI5" s="628"/>
      <c r="EUJ5" s="628"/>
      <c r="EUK5" s="628"/>
      <c r="EUL5" s="628"/>
      <c r="EUM5" s="628"/>
      <c r="EUN5" s="628"/>
      <c r="EUO5" s="628"/>
      <c r="EUP5" s="628"/>
      <c r="EUQ5" s="628"/>
      <c r="EUR5" s="628"/>
      <c r="EUS5" s="628"/>
      <c r="EUT5" s="628"/>
      <c r="EUU5" s="628"/>
      <c r="EUV5" s="628"/>
      <c r="EUW5" s="628"/>
      <c r="EUX5" s="628"/>
      <c r="EUY5" s="628"/>
      <c r="EUZ5" s="628"/>
      <c r="EVA5" s="628"/>
      <c r="EVB5" s="628"/>
      <c r="EVC5" s="628"/>
      <c r="EVD5" s="628"/>
      <c r="EVE5" s="628"/>
      <c r="EVF5" s="628"/>
      <c r="EVG5" s="628"/>
      <c r="EVH5" s="628"/>
      <c r="EVI5" s="628"/>
      <c r="EVJ5" s="628"/>
      <c r="EVK5" s="628"/>
      <c r="EVL5" s="628"/>
      <c r="EVM5" s="628"/>
      <c r="EVN5" s="628"/>
      <c r="EVO5" s="628"/>
      <c r="EVP5" s="628"/>
      <c r="EVQ5" s="628"/>
      <c r="EVR5" s="628"/>
      <c r="EVS5" s="628"/>
      <c r="EVT5" s="628"/>
      <c r="EVU5" s="628"/>
      <c r="EVV5" s="628"/>
      <c r="EVW5" s="628"/>
      <c r="EVX5" s="628"/>
      <c r="EVY5" s="628"/>
      <c r="EVZ5" s="628"/>
      <c r="EWA5" s="628"/>
      <c r="EWB5" s="628"/>
      <c r="EWC5" s="628"/>
      <c r="EWD5" s="628"/>
      <c r="EWE5" s="628"/>
      <c r="EWF5" s="628"/>
      <c r="EWG5" s="628"/>
      <c r="EWH5" s="628"/>
      <c r="EWI5" s="628"/>
      <c r="EWJ5" s="628"/>
      <c r="EWK5" s="628"/>
      <c r="EWL5" s="628"/>
      <c r="EWM5" s="628"/>
      <c r="EWN5" s="628"/>
      <c r="EWO5" s="628"/>
      <c r="EWP5" s="628"/>
      <c r="EWQ5" s="628"/>
      <c r="EWR5" s="628"/>
      <c r="EWS5" s="628"/>
      <c r="EWT5" s="628"/>
      <c r="EWU5" s="628"/>
      <c r="EWV5" s="628"/>
      <c r="EWW5" s="628"/>
      <c r="EWX5" s="628"/>
      <c r="EWY5" s="628"/>
      <c r="EWZ5" s="628"/>
      <c r="EXA5" s="628"/>
      <c r="EXB5" s="628"/>
      <c r="EXC5" s="628"/>
      <c r="EXD5" s="628"/>
      <c r="EXE5" s="628"/>
      <c r="EXF5" s="628"/>
      <c r="EXG5" s="628"/>
      <c r="EXH5" s="628"/>
      <c r="EXI5" s="628"/>
      <c r="EXJ5" s="628"/>
      <c r="EXK5" s="628"/>
      <c r="EXL5" s="628"/>
      <c r="EXM5" s="628"/>
      <c r="EXN5" s="628"/>
      <c r="EXO5" s="628"/>
      <c r="EXP5" s="628"/>
      <c r="EXQ5" s="628"/>
      <c r="EXR5" s="628"/>
      <c r="EXS5" s="628"/>
      <c r="EXT5" s="628"/>
      <c r="EXU5" s="628"/>
      <c r="EXV5" s="628"/>
      <c r="EXW5" s="628"/>
      <c r="EXX5" s="628"/>
      <c r="EXY5" s="628"/>
      <c r="EXZ5" s="628"/>
      <c r="EYA5" s="628"/>
      <c r="EYB5" s="628"/>
      <c r="EYC5" s="628"/>
      <c r="EYD5" s="628"/>
      <c r="EYE5" s="628"/>
      <c r="EYF5" s="628"/>
      <c r="EYG5" s="628"/>
      <c r="EYH5" s="628"/>
      <c r="EYI5" s="628"/>
      <c r="EYJ5" s="628"/>
      <c r="EYK5" s="628"/>
      <c r="EYL5" s="628"/>
      <c r="EYM5" s="628"/>
      <c r="EYN5" s="628"/>
      <c r="EYO5" s="628"/>
      <c r="EYP5" s="628"/>
      <c r="EYQ5" s="628"/>
      <c r="EYR5" s="628"/>
      <c r="EYS5" s="628"/>
      <c r="EYT5" s="628"/>
      <c r="EYU5" s="628"/>
      <c r="EYV5" s="628"/>
      <c r="EYW5" s="628"/>
      <c r="EYX5" s="628"/>
      <c r="EYY5" s="628"/>
      <c r="EYZ5" s="628"/>
      <c r="EZA5" s="628"/>
      <c r="EZB5" s="628"/>
      <c r="EZC5" s="628"/>
      <c r="EZD5" s="628"/>
      <c r="EZE5" s="628"/>
      <c r="EZF5" s="628"/>
      <c r="EZG5" s="628"/>
      <c r="EZH5" s="628"/>
      <c r="EZI5" s="628"/>
      <c r="EZJ5" s="628"/>
      <c r="EZK5" s="628"/>
      <c r="EZL5" s="628"/>
      <c r="EZM5" s="628"/>
      <c r="EZN5" s="628"/>
      <c r="EZO5" s="628"/>
      <c r="EZP5" s="628"/>
      <c r="EZQ5" s="628"/>
      <c r="EZR5" s="628"/>
      <c r="EZS5" s="628"/>
      <c r="EZT5" s="628"/>
      <c r="EZU5" s="628"/>
      <c r="EZV5" s="628"/>
      <c r="EZW5" s="628"/>
      <c r="EZX5" s="628"/>
      <c r="EZY5" s="628"/>
      <c r="EZZ5" s="628"/>
      <c r="FAA5" s="628"/>
      <c r="FAB5" s="628"/>
      <c r="FAC5" s="628"/>
      <c r="FAD5" s="628"/>
      <c r="FAE5" s="628"/>
      <c r="FAF5" s="628"/>
      <c r="FAG5" s="628"/>
      <c r="FAH5" s="628"/>
      <c r="FAI5" s="628"/>
      <c r="FAJ5" s="628"/>
      <c r="FAK5" s="628"/>
      <c r="FAL5" s="628"/>
      <c r="FAM5" s="628"/>
      <c r="FAN5" s="628"/>
      <c r="FAO5" s="628"/>
      <c r="FAP5" s="628"/>
      <c r="FAQ5" s="628"/>
      <c r="FAR5" s="628"/>
      <c r="FAS5" s="628"/>
      <c r="FAT5" s="628"/>
      <c r="FAU5" s="628"/>
      <c r="FAV5" s="628"/>
      <c r="FAW5" s="628"/>
      <c r="FAX5" s="628"/>
      <c r="FAY5" s="628"/>
      <c r="FAZ5" s="628"/>
      <c r="FBA5" s="628"/>
      <c r="FBB5" s="628"/>
      <c r="FBC5" s="628"/>
      <c r="FBD5" s="628"/>
      <c r="FBE5" s="628"/>
      <c r="FBF5" s="628"/>
      <c r="FBG5" s="628"/>
      <c r="FBH5" s="628"/>
      <c r="FBI5" s="628"/>
      <c r="FBJ5" s="628"/>
      <c r="FBK5" s="628"/>
      <c r="FBL5" s="628"/>
      <c r="FBM5" s="628"/>
      <c r="FBN5" s="628"/>
      <c r="FBO5" s="628"/>
      <c r="FBP5" s="628"/>
      <c r="FBQ5" s="628"/>
      <c r="FBR5" s="628"/>
      <c r="FBS5" s="628"/>
      <c r="FBT5" s="628"/>
      <c r="FBU5" s="628"/>
      <c r="FBV5" s="628"/>
      <c r="FBW5" s="628"/>
      <c r="FBX5" s="628"/>
      <c r="FBY5" s="628"/>
      <c r="FBZ5" s="628"/>
      <c r="FCA5" s="628"/>
      <c r="FCB5" s="628"/>
      <c r="FCC5" s="628"/>
      <c r="FCD5" s="628"/>
      <c r="FCE5" s="628"/>
      <c r="FCF5" s="628"/>
      <c r="FCG5" s="628"/>
      <c r="FCH5" s="628"/>
      <c r="FCI5" s="628"/>
      <c r="FCJ5" s="628"/>
      <c r="FCK5" s="628"/>
      <c r="FCL5" s="628"/>
      <c r="FCM5" s="628"/>
      <c r="FCN5" s="628"/>
      <c r="FCO5" s="628"/>
      <c r="FCP5" s="628"/>
      <c r="FCQ5" s="628"/>
      <c r="FCR5" s="628"/>
      <c r="FCS5" s="628"/>
      <c r="FCT5" s="628"/>
      <c r="FCU5" s="628"/>
      <c r="FCV5" s="628"/>
      <c r="FCW5" s="628"/>
      <c r="FCX5" s="628"/>
      <c r="FCY5" s="628"/>
      <c r="FCZ5" s="628"/>
      <c r="FDA5" s="628"/>
      <c r="FDB5" s="628"/>
      <c r="FDC5" s="628"/>
      <c r="FDD5" s="628"/>
      <c r="FDE5" s="628"/>
      <c r="FDF5" s="628"/>
      <c r="FDG5" s="628"/>
      <c r="FDH5" s="628"/>
      <c r="FDI5" s="628"/>
      <c r="FDJ5" s="628"/>
      <c r="FDK5" s="628"/>
      <c r="FDL5" s="628"/>
      <c r="FDM5" s="628"/>
      <c r="FDN5" s="628"/>
      <c r="FDO5" s="628"/>
      <c r="FDP5" s="628"/>
      <c r="FDQ5" s="628"/>
      <c r="FDR5" s="628"/>
      <c r="FDS5" s="628"/>
      <c r="FDT5" s="628"/>
      <c r="FDU5" s="628"/>
      <c r="FDV5" s="628"/>
      <c r="FDW5" s="628"/>
      <c r="FDX5" s="628"/>
      <c r="FDY5" s="628"/>
      <c r="FDZ5" s="628"/>
      <c r="FEA5" s="628"/>
      <c r="FEB5" s="628"/>
      <c r="FEC5" s="628"/>
      <c r="FED5" s="628"/>
      <c r="FEE5" s="628"/>
      <c r="FEF5" s="628"/>
      <c r="FEG5" s="628"/>
      <c r="FEH5" s="628"/>
      <c r="FEI5" s="628"/>
      <c r="FEJ5" s="628"/>
      <c r="FEK5" s="628"/>
      <c r="FEL5" s="628"/>
      <c r="FEM5" s="628"/>
      <c r="FEN5" s="628"/>
      <c r="FEO5" s="628"/>
      <c r="FEP5" s="628"/>
      <c r="FEQ5" s="628"/>
      <c r="FER5" s="628"/>
      <c r="FES5" s="628"/>
      <c r="FET5" s="628"/>
      <c r="FEU5" s="628"/>
      <c r="FEV5" s="628"/>
      <c r="FEW5" s="628"/>
      <c r="FEX5" s="628"/>
      <c r="FEY5" s="628"/>
      <c r="FEZ5" s="628"/>
      <c r="FFA5" s="628"/>
      <c r="FFB5" s="628"/>
      <c r="FFC5" s="628"/>
      <c r="FFD5" s="628"/>
      <c r="FFE5" s="628"/>
      <c r="FFF5" s="628"/>
      <c r="FFG5" s="628"/>
      <c r="FFH5" s="628"/>
      <c r="FFI5" s="628"/>
      <c r="FFJ5" s="628"/>
      <c r="FFK5" s="628"/>
      <c r="FFL5" s="628"/>
      <c r="FFM5" s="628"/>
      <c r="FFN5" s="628"/>
      <c r="FFO5" s="628"/>
      <c r="FFP5" s="628"/>
      <c r="FFQ5" s="628"/>
      <c r="FFR5" s="628"/>
      <c r="FFS5" s="628"/>
      <c r="FFT5" s="628"/>
      <c r="FFU5" s="628"/>
      <c r="FFV5" s="628"/>
      <c r="FFW5" s="628"/>
      <c r="FFX5" s="628"/>
    </row>
    <row r="6" spans="1:4236" s="542" customFormat="1" ht="5.25" customHeight="1" thickBot="1" x14ac:dyDescent="0.3">
      <c r="A6" s="628"/>
      <c r="B6" s="628"/>
      <c r="C6" s="628"/>
      <c r="D6" s="628"/>
      <c r="E6" s="628"/>
      <c r="F6" s="628"/>
      <c r="G6" s="628"/>
      <c r="H6" s="628"/>
      <c r="I6" s="628"/>
      <c r="J6" s="628"/>
      <c r="K6" s="628"/>
      <c r="L6" s="628"/>
      <c r="M6" s="628"/>
      <c r="N6" s="628"/>
      <c r="O6" s="628"/>
      <c r="P6" s="628"/>
      <c r="Q6" s="628"/>
      <c r="R6" s="628"/>
      <c r="S6" s="628"/>
      <c r="T6" s="628"/>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c r="AT6" s="628"/>
      <c r="AU6" s="628"/>
      <c r="AV6" s="628"/>
      <c r="AW6" s="628"/>
      <c r="AX6" s="628"/>
      <c r="AY6" s="628"/>
      <c r="AZ6" s="628"/>
      <c r="BA6" s="628"/>
      <c r="BB6" s="628"/>
      <c r="BC6" s="628"/>
      <c r="BD6" s="628"/>
      <c r="BE6" s="628"/>
      <c r="BF6" s="628"/>
      <c r="BG6" s="628"/>
      <c r="BH6" s="628"/>
      <c r="BI6" s="628"/>
      <c r="BJ6" s="628"/>
      <c r="BK6" s="628"/>
      <c r="BL6" s="628"/>
      <c r="BM6" s="628"/>
      <c r="BN6" s="628"/>
      <c r="BO6" s="628"/>
      <c r="BP6" s="628"/>
      <c r="BQ6" s="628"/>
      <c r="BR6" s="628"/>
      <c r="BS6" s="628"/>
      <c r="BT6" s="628"/>
      <c r="BU6" s="628"/>
      <c r="BV6" s="628"/>
      <c r="BW6" s="628"/>
      <c r="BX6" s="628"/>
      <c r="BY6" s="628"/>
      <c r="BZ6" s="628"/>
      <c r="CA6" s="628"/>
      <c r="CB6" s="628"/>
      <c r="CC6" s="628"/>
      <c r="CD6" s="628"/>
      <c r="CE6" s="628"/>
      <c r="CF6" s="628"/>
      <c r="CG6" s="628"/>
      <c r="CH6" s="628"/>
      <c r="CI6" s="628"/>
      <c r="CJ6" s="628"/>
      <c r="CK6" s="628"/>
      <c r="CL6" s="628"/>
      <c r="CM6" s="628"/>
      <c r="CN6" s="628"/>
      <c r="CO6" s="628"/>
      <c r="CP6" s="628"/>
      <c r="CQ6" s="628"/>
      <c r="CR6" s="628"/>
      <c r="CS6" s="628"/>
      <c r="CT6" s="628"/>
      <c r="CU6" s="628"/>
      <c r="CV6" s="628"/>
      <c r="CW6" s="628"/>
      <c r="CX6" s="628"/>
      <c r="CY6" s="628"/>
      <c r="CZ6" s="628"/>
      <c r="DA6" s="628"/>
      <c r="DB6" s="628"/>
      <c r="DC6" s="628"/>
      <c r="DD6" s="628"/>
      <c r="DE6" s="628"/>
      <c r="DF6" s="628"/>
      <c r="DG6" s="628"/>
      <c r="DH6" s="628"/>
      <c r="DI6" s="628"/>
      <c r="DJ6" s="628"/>
      <c r="DK6" s="628"/>
      <c r="DL6" s="628"/>
      <c r="DM6" s="628"/>
      <c r="DN6" s="628"/>
      <c r="DO6" s="628"/>
      <c r="DP6" s="628"/>
      <c r="DQ6" s="628"/>
      <c r="DR6" s="628"/>
      <c r="DS6" s="628"/>
      <c r="DT6" s="628"/>
      <c r="DU6" s="628"/>
      <c r="DV6" s="628"/>
      <c r="DW6" s="628"/>
      <c r="DX6" s="628"/>
      <c r="DY6" s="628"/>
      <c r="DZ6" s="628"/>
      <c r="EA6" s="628"/>
      <c r="EB6" s="628"/>
      <c r="EC6" s="628"/>
      <c r="ED6" s="628"/>
      <c r="EE6" s="628"/>
      <c r="EF6" s="628"/>
      <c r="EG6" s="628"/>
      <c r="EH6" s="628"/>
      <c r="EI6" s="628"/>
      <c r="EJ6" s="628"/>
      <c r="EK6" s="628"/>
      <c r="EL6" s="628"/>
      <c r="EM6" s="628"/>
      <c r="EN6" s="628"/>
      <c r="EO6" s="628"/>
      <c r="EP6" s="628"/>
      <c r="EQ6" s="628"/>
      <c r="ER6" s="628"/>
      <c r="ES6" s="628"/>
      <c r="ET6" s="628"/>
      <c r="EU6" s="628"/>
      <c r="EV6" s="628"/>
      <c r="EW6" s="628"/>
      <c r="EX6" s="628"/>
      <c r="EY6" s="628"/>
      <c r="EZ6" s="628"/>
      <c r="FA6" s="628"/>
      <c r="FB6" s="628"/>
      <c r="FC6" s="628"/>
      <c r="FD6" s="628"/>
      <c r="FE6" s="628"/>
      <c r="FF6" s="628"/>
      <c r="FG6" s="628"/>
      <c r="FH6" s="628"/>
      <c r="FI6" s="628"/>
      <c r="FJ6" s="628"/>
      <c r="FK6" s="628"/>
      <c r="FL6" s="628"/>
      <c r="FM6" s="628"/>
      <c r="FN6" s="628"/>
      <c r="FO6" s="628"/>
      <c r="FP6" s="628"/>
      <c r="FQ6" s="628"/>
      <c r="FR6" s="628"/>
      <c r="FS6" s="628"/>
      <c r="FT6" s="628"/>
      <c r="FU6" s="628"/>
      <c r="FV6" s="628"/>
      <c r="FW6" s="628"/>
      <c r="FX6" s="628"/>
      <c r="FY6" s="628"/>
      <c r="FZ6" s="628"/>
      <c r="GA6" s="628"/>
      <c r="GB6" s="628"/>
      <c r="GC6" s="628"/>
      <c r="GD6" s="628"/>
      <c r="GE6" s="628"/>
      <c r="GF6" s="628"/>
      <c r="GG6" s="628"/>
      <c r="GH6" s="628"/>
      <c r="GI6" s="628"/>
      <c r="GJ6" s="628"/>
      <c r="GK6" s="628"/>
      <c r="GL6" s="628"/>
      <c r="GM6" s="628"/>
      <c r="GN6" s="628"/>
      <c r="GO6" s="628"/>
      <c r="GP6" s="628"/>
      <c r="GQ6" s="628"/>
      <c r="GR6" s="628"/>
      <c r="GS6" s="628"/>
      <c r="GT6" s="628"/>
      <c r="GU6" s="628"/>
      <c r="GV6" s="628"/>
      <c r="GW6" s="628"/>
      <c r="GX6" s="628"/>
      <c r="GY6" s="628"/>
      <c r="GZ6" s="628"/>
      <c r="HA6" s="628"/>
      <c r="HB6" s="628"/>
      <c r="HC6" s="628"/>
      <c r="HD6" s="628"/>
      <c r="HE6" s="628"/>
      <c r="HF6" s="628"/>
      <c r="HG6" s="628"/>
      <c r="HH6" s="628"/>
      <c r="HI6" s="628"/>
      <c r="HJ6" s="628"/>
      <c r="HK6" s="628"/>
      <c r="HL6" s="628"/>
      <c r="HM6" s="628"/>
      <c r="HN6" s="628"/>
      <c r="HO6" s="628"/>
      <c r="HP6" s="628"/>
      <c r="HQ6" s="628"/>
      <c r="HR6" s="628"/>
      <c r="HS6" s="628"/>
      <c r="HT6" s="628"/>
      <c r="HU6" s="628"/>
      <c r="HV6" s="628"/>
      <c r="HW6" s="628"/>
      <c r="HX6" s="628"/>
      <c r="HY6" s="628"/>
      <c r="HZ6" s="628"/>
      <c r="IA6" s="628"/>
      <c r="IB6" s="628"/>
      <c r="IC6" s="628"/>
      <c r="ID6" s="628"/>
      <c r="IE6" s="628"/>
      <c r="IF6" s="628"/>
      <c r="IG6" s="628"/>
      <c r="IH6" s="628"/>
      <c r="II6" s="628"/>
      <c r="IJ6" s="628"/>
      <c r="IK6" s="628"/>
      <c r="IL6" s="628"/>
      <c r="IM6" s="628"/>
      <c r="IN6" s="628"/>
      <c r="IO6" s="628"/>
      <c r="IP6" s="628"/>
      <c r="IQ6" s="628"/>
      <c r="IR6" s="628"/>
      <c r="IS6" s="628"/>
      <c r="IT6" s="628"/>
      <c r="IU6" s="628"/>
      <c r="IV6" s="628"/>
      <c r="IW6" s="628"/>
      <c r="IX6" s="628"/>
      <c r="IY6" s="628"/>
      <c r="IZ6" s="628"/>
      <c r="JA6" s="628"/>
      <c r="JB6" s="628"/>
      <c r="JC6" s="628"/>
      <c r="JD6" s="628"/>
      <c r="JE6" s="628"/>
      <c r="JF6" s="628"/>
      <c r="JG6" s="628"/>
      <c r="JH6" s="628"/>
      <c r="JI6" s="628"/>
      <c r="JJ6" s="628"/>
      <c r="JK6" s="628"/>
      <c r="JL6" s="628"/>
      <c r="JM6" s="628"/>
      <c r="JN6" s="628"/>
      <c r="JO6" s="628"/>
      <c r="JP6" s="628"/>
      <c r="JQ6" s="628"/>
      <c r="JR6" s="628"/>
      <c r="JS6" s="628"/>
      <c r="JT6" s="628"/>
      <c r="JU6" s="628"/>
      <c r="JV6" s="628"/>
      <c r="JW6" s="628"/>
      <c r="JX6" s="628"/>
      <c r="JY6" s="628"/>
      <c r="JZ6" s="628"/>
      <c r="KA6" s="628"/>
      <c r="KB6" s="628"/>
      <c r="KC6" s="628"/>
      <c r="KD6" s="628"/>
      <c r="KE6" s="628"/>
      <c r="KF6" s="628"/>
      <c r="KG6" s="628"/>
      <c r="KH6" s="628"/>
      <c r="KI6" s="628"/>
      <c r="KJ6" s="628"/>
      <c r="KK6" s="628"/>
      <c r="KL6" s="628"/>
      <c r="KM6" s="628"/>
      <c r="KN6" s="628"/>
      <c r="KO6" s="628"/>
      <c r="KP6" s="628"/>
      <c r="KQ6" s="628"/>
      <c r="KR6" s="628"/>
      <c r="KS6" s="628"/>
      <c r="KT6" s="628"/>
      <c r="KU6" s="628"/>
      <c r="KV6" s="628"/>
      <c r="KW6" s="628"/>
      <c r="KX6" s="628"/>
      <c r="KY6" s="628"/>
      <c r="KZ6" s="628"/>
      <c r="LA6" s="628"/>
      <c r="LB6" s="628"/>
      <c r="LC6" s="628"/>
      <c r="LD6" s="628"/>
      <c r="LE6" s="628"/>
      <c r="LF6" s="628"/>
      <c r="LG6" s="628"/>
      <c r="LH6" s="628"/>
      <c r="LI6" s="628"/>
      <c r="LJ6" s="628"/>
      <c r="LK6" s="628"/>
      <c r="LL6" s="628"/>
      <c r="LM6" s="628"/>
      <c r="LN6" s="628"/>
      <c r="LO6" s="628"/>
      <c r="LP6" s="628"/>
      <c r="LQ6" s="628"/>
      <c r="LR6" s="628"/>
      <c r="LS6" s="628"/>
      <c r="LT6" s="628"/>
      <c r="LU6" s="628"/>
      <c r="LV6" s="628"/>
      <c r="LW6" s="628"/>
      <c r="LX6" s="628"/>
      <c r="LY6" s="628"/>
      <c r="LZ6" s="628"/>
      <c r="MA6" s="628"/>
      <c r="MB6" s="628"/>
      <c r="MC6" s="628"/>
      <c r="MD6" s="628"/>
      <c r="ME6" s="628"/>
      <c r="MF6" s="628"/>
      <c r="MG6" s="628"/>
      <c r="MH6" s="628"/>
      <c r="MI6" s="628"/>
      <c r="MJ6" s="628"/>
      <c r="MK6" s="628"/>
      <c r="ML6" s="628"/>
      <c r="MM6" s="628"/>
      <c r="MN6" s="628"/>
      <c r="MO6" s="628"/>
      <c r="MP6" s="628"/>
      <c r="MQ6" s="628"/>
      <c r="MR6" s="628"/>
      <c r="MS6" s="628"/>
      <c r="MT6" s="628"/>
      <c r="MU6" s="628"/>
      <c r="MV6" s="628"/>
      <c r="MW6" s="628"/>
      <c r="MX6" s="628"/>
      <c r="MY6" s="628"/>
      <c r="MZ6" s="628"/>
      <c r="NA6" s="628"/>
      <c r="NB6" s="628"/>
      <c r="NC6" s="628"/>
      <c r="ND6" s="628"/>
      <c r="NE6" s="628"/>
      <c r="NF6" s="628"/>
      <c r="NG6" s="628"/>
      <c r="NH6" s="628"/>
      <c r="NI6" s="628"/>
      <c r="NJ6" s="628"/>
      <c r="NK6" s="628"/>
      <c r="NL6" s="628"/>
      <c r="NM6" s="628"/>
      <c r="NN6" s="628"/>
      <c r="NO6" s="628"/>
      <c r="NP6" s="628"/>
      <c r="NQ6" s="628"/>
      <c r="NR6" s="628"/>
      <c r="NS6" s="628"/>
      <c r="NT6" s="628"/>
      <c r="NU6" s="628"/>
      <c r="NV6" s="628"/>
      <c r="NW6" s="628"/>
      <c r="NX6" s="628"/>
      <c r="NY6" s="628"/>
      <c r="NZ6" s="628"/>
      <c r="OA6" s="628"/>
      <c r="OB6" s="628"/>
      <c r="OC6" s="628"/>
      <c r="OD6" s="628"/>
      <c r="OE6" s="628"/>
      <c r="OF6" s="628"/>
      <c r="OG6" s="628"/>
      <c r="OH6" s="628"/>
      <c r="OI6" s="628"/>
      <c r="OJ6" s="628"/>
      <c r="OK6" s="628"/>
      <c r="OL6" s="628"/>
      <c r="OM6" s="628"/>
      <c r="ON6" s="628"/>
      <c r="OO6" s="628"/>
      <c r="OP6" s="628"/>
      <c r="OQ6" s="628"/>
      <c r="OR6" s="628"/>
      <c r="OS6" s="628"/>
      <c r="OT6" s="628"/>
      <c r="OU6" s="628"/>
      <c r="OV6" s="628"/>
      <c r="OW6" s="628"/>
      <c r="OX6" s="628"/>
      <c r="OY6" s="628"/>
      <c r="OZ6" s="628"/>
      <c r="PA6" s="628"/>
      <c r="PB6" s="628"/>
      <c r="PC6" s="628"/>
      <c r="PD6" s="628"/>
      <c r="PE6" s="628"/>
      <c r="PF6" s="628"/>
      <c r="PG6" s="628"/>
      <c r="PH6" s="628"/>
      <c r="PI6" s="628"/>
      <c r="PJ6" s="628"/>
      <c r="PK6" s="628"/>
      <c r="PL6" s="628"/>
      <c r="PM6" s="628"/>
      <c r="PN6" s="628"/>
      <c r="PO6" s="628"/>
      <c r="PP6" s="628"/>
      <c r="PQ6" s="628"/>
      <c r="PR6" s="628"/>
      <c r="PS6" s="628"/>
      <c r="PT6" s="628"/>
      <c r="PU6" s="628"/>
      <c r="PV6" s="628"/>
      <c r="PW6" s="628"/>
      <c r="PX6" s="628"/>
      <c r="PY6" s="628"/>
      <c r="PZ6" s="628"/>
      <c r="QA6" s="628"/>
      <c r="QB6" s="628"/>
      <c r="QC6" s="628"/>
      <c r="QD6" s="628"/>
      <c r="QE6" s="628"/>
      <c r="QF6" s="628"/>
      <c r="QG6" s="628"/>
      <c r="QH6" s="628"/>
      <c r="QI6" s="628"/>
      <c r="QJ6" s="628"/>
      <c r="QK6" s="628"/>
      <c r="QL6" s="628"/>
      <c r="QM6" s="628"/>
      <c r="QN6" s="628"/>
      <c r="QO6" s="628"/>
      <c r="QP6" s="628"/>
      <c r="QQ6" s="628"/>
      <c r="QR6" s="628"/>
      <c r="QS6" s="628"/>
      <c r="QT6" s="628"/>
      <c r="QU6" s="628"/>
      <c r="QV6" s="628"/>
      <c r="QW6" s="628"/>
      <c r="QX6" s="628"/>
      <c r="QY6" s="628"/>
      <c r="QZ6" s="628"/>
      <c r="RA6" s="628"/>
      <c r="RB6" s="628"/>
      <c r="RC6" s="628"/>
      <c r="RD6" s="628"/>
      <c r="RE6" s="628"/>
      <c r="RF6" s="628"/>
      <c r="RG6" s="628"/>
      <c r="RH6" s="628"/>
      <c r="RI6" s="628"/>
      <c r="RJ6" s="628"/>
      <c r="RK6" s="628"/>
      <c r="RL6" s="628"/>
      <c r="RM6" s="628"/>
      <c r="RN6" s="628"/>
      <c r="RO6" s="628"/>
      <c r="RP6" s="628"/>
      <c r="RQ6" s="628"/>
      <c r="RR6" s="628"/>
      <c r="RS6" s="628"/>
      <c r="RT6" s="628"/>
      <c r="RU6" s="628"/>
      <c r="RV6" s="628"/>
      <c r="RW6" s="628"/>
      <c r="RX6" s="628"/>
      <c r="RY6" s="628"/>
      <c r="RZ6" s="628"/>
      <c r="SA6" s="628"/>
      <c r="SB6" s="628"/>
      <c r="SC6" s="628"/>
      <c r="SD6" s="628"/>
      <c r="SE6" s="628"/>
      <c r="SF6" s="628"/>
      <c r="SG6" s="628"/>
      <c r="SH6" s="628"/>
      <c r="SI6" s="628"/>
      <c r="SJ6" s="628"/>
      <c r="SK6" s="628"/>
      <c r="SL6" s="628"/>
      <c r="SM6" s="628"/>
      <c r="SN6" s="628"/>
      <c r="SO6" s="628"/>
      <c r="SP6" s="628"/>
      <c r="SQ6" s="628"/>
      <c r="SR6" s="628"/>
      <c r="SS6" s="628"/>
      <c r="ST6" s="628"/>
      <c r="SU6" s="628"/>
      <c r="SV6" s="628"/>
      <c r="SW6" s="628"/>
      <c r="SX6" s="628"/>
      <c r="SY6" s="628"/>
      <c r="SZ6" s="628"/>
      <c r="TA6" s="628"/>
      <c r="TB6" s="628"/>
      <c r="TC6" s="628"/>
      <c r="TD6" s="628"/>
      <c r="TE6" s="628"/>
      <c r="TF6" s="628"/>
      <c r="TG6" s="628"/>
      <c r="TH6" s="628"/>
      <c r="TI6" s="628"/>
      <c r="TJ6" s="628"/>
      <c r="TK6" s="628"/>
      <c r="TL6" s="628"/>
      <c r="TM6" s="628"/>
      <c r="TN6" s="628"/>
      <c r="TO6" s="628"/>
      <c r="TP6" s="628"/>
      <c r="TQ6" s="628"/>
      <c r="TR6" s="628"/>
      <c r="TS6" s="628"/>
      <c r="TT6" s="628"/>
      <c r="TU6" s="628"/>
      <c r="TV6" s="628"/>
      <c r="TW6" s="628"/>
      <c r="TX6" s="628"/>
      <c r="TY6" s="628"/>
      <c r="TZ6" s="628"/>
      <c r="UA6" s="628"/>
      <c r="UB6" s="628"/>
      <c r="UC6" s="628"/>
      <c r="UD6" s="628"/>
      <c r="UE6" s="628"/>
      <c r="UF6" s="628"/>
      <c r="UG6" s="628"/>
      <c r="UH6" s="628"/>
      <c r="UI6" s="628"/>
      <c r="UJ6" s="628"/>
      <c r="UK6" s="628"/>
      <c r="UL6" s="628"/>
      <c r="UM6" s="628"/>
      <c r="UN6" s="628"/>
      <c r="UO6" s="628"/>
      <c r="UP6" s="628"/>
      <c r="UQ6" s="628"/>
      <c r="UR6" s="628"/>
      <c r="US6" s="628"/>
      <c r="UT6" s="628"/>
      <c r="UU6" s="628"/>
      <c r="UV6" s="628"/>
      <c r="UW6" s="628"/>
      <c r="UX6" s="628"/>
      <c r="UY6" s="628"/>
      <c r="UZ6" s="628"/>
      <c r="VA6" s="628"/>
      <c r="VB6" s="628"/>
      <c r="VC6" s="628"/>
      <c r="VD6" s="628"/>
      <c r="VE6" s="628"/>
      <c r="VF6" s="628"/>
      <c r="VG6" s="628"/>
      <c r="VH6" s="628"/>
      <c r="VI6" s="628"/>
      <c r="VJ6" s="628"/>
      <c r="VK6" s="628"/>
      <c r="VL6" s="628"/>
      <c r="VM6" s="628"/>
      <c r="VN6" s="628"/>
      <c r="VO6" s="628"/>
      <c r="VP6" s="628"/>
      <c r="VQ6" s="628"/>
      <c r="VR6" s="628"/>
      <c r="VS6" s="628"/>
      <c r="VT6" s="628"/>
      <c r="VU6" s="628"/>
      <c r="VV6" s="628"/>
      <c r="VW6" s="628"/>
      <c r="VX6" s="628"/>
      <c r="VY6" s="628"/>
      <c r="VZ6" s="628"/>
      <c r="WA6" s="628"/>
      <c r="WB6" s="628"/>
      <c r="WC6" s="628"/>
      <c r="WD6" s="628"/>
      <c r="WE6" s="628"/>
      <c r="WF6" s="628"/>
      <c r="WG6" s="628"/>
      <c r="WH6" s="628"/>
      <c r="WI6" s="628"/>
      <c r="WJ6" s="628"/>
      <c r="WK6" s="628"/>
      <c r="WL6" s="628"/>
      <c r="WM6" s="628"/>
      <c r="WN6" s="628"/>
      <c r="WO6" s="628"/>
      <c r="WP6" s="628"/>
      <c r="WQ6" s="628"/>
      <c r="WR6" s="628"/>
      <c r="WS6" s="628"/>
      <c r="WT6" s="628"/>
      <c r="WU6" s="628"/>
      <c r="WV6" s="628"/>
      <c r="WW6" s="628"/>
      <c r="WX6" s="628"/>
      <c r="WY6" s="628"/>
      <c r="WZ6" s="628"/>
      <c r="XA6" s="628"/>
      <c r="XB6" s="628"/>
      <c r="XC6" s="628"/>
      <c r="XD6" s="628"/>
      <c r="XE6" s="628"/>
      <c r="XF6" s="628"/>
      <c r="XG6" s="628"/>
      <c r="XH6" s="628"/>
      <c r="XI6" s="628"/>
      <c r="XJ6" s="628"/>
      <c r="XK6" s="628"/>
      <c r="XL6" s="628"/>
      <c r="XM6" s="628"/>
      <c r="XN6" s="628"/>
      <c r="XO6" s="628"/>
      <c r="XP6" s="628"/>
      <c r="XQ6" s="628"/>
      <c r="XR6" s="628"/>
      <c r="XS6" s="628"/>
      <c r="XT6" s="628"/>
      <c r="XU6" s="628"/>
      <c r="XV6" s="628"/>
      <c r="XW6" s="628"/>
      <c r="XX6" s="628"/>
      <c r="XY6" s="628"/>
      <c r="XZ6" s="628"/>
      <c r="YA6" s="628"/>
      <c r="YB6" s="628"/>
      <c r="YC6" s="628"/>
      <c r="YD6" s="628"/>
      <c r="YE6" s="628"/>
      <c r="YF6" s="628"/>
      <c r="YG6" s="628"/>
      <c r="YH6" s="628"/>
      <c r="YI6" s="628"/>
      <c r="YJ6" s="628"/>
      <c r="YK6" s="628"/>
      <c r="YL6" s="628"/>
      <c r="YM6" s="628"/>
      <c r="YN6" s="628"/>
      <c r="YO6" s="628"/>
      <c r="YP6" s="628"/>
      <c r="YQ6" s="628"/>
      <c r="YR6" s="628"/>
      <c r="YS6" s="628"/>
      <c r="YT6" s="628"/>
      <c r="YU6" s="628"/>
      <c r="YV6" s="628"/>
      <c r="YW6" s="628"/>
      <c r="YX6" s="628"/>
      <c r="YY6" s="628"/>
      <c r="YZ6" s="628"/>
      <c r="ZA6" s="628"/>
      <c r="ZB6" s="628"/>
      <c r="ZC6" s="628"/>
      <c r="ZD6" s="628"/>
      <c r="ZE6" s="628"/>
      <c r="ZF6" s="628"/>
      <c r="ZG6" s="628"/>
      <c r="ZH6" s="628"/>
      <c r="ZI6" s="628"/>
      <c r="ZJ6" s="628"/>
      <c r="ZK6" s="628"/>
      <c r="ZL6" s="628"/>
      <c r="ZM6" s="628"/>
      <c r="ZN6" s="628"/>
      <c r="ZO6" s="628"/>
      <c r="ZP6" s="628"/>
      <c r="ZQ6" s="628"/>
      <c r="ZR6" s="628"/>
      <c r="ZS6" s="628"/>
      <c r="ZT6" s="628"/>
      <c r="ZU6" s="628"/>
      <c r="ZV6" s="628"/>
      <c r="ZW6" s="628"/>
      <c r="ZX6" s="628"/>
      <c r="ZY6" s="628"/>
      <c r="ZZ6" s="628"/>
      <c r="AAA6" s="628"/>
      <c r="AAB6" s="628"/>
      <c r="AAC6" s="628"/>
      <c r="AAD6" s="628"/>
      <c r="AAE6" s="628"/>
      <c r="AAF6" s="628"/>
      <c r="AAG6" s="628"/>
      <c r="AAH6" s="628"/>
      <c r="AAI6" s="628"/>
      <c r="AAJ6" s="628"/>
      <c r="AAK6" s="628"/>
      <c r="AAL6" s="628"/>
      <c r="AAM6" s="628"/>
      <c r="AAN6" s="628"/>
      <c r="AAO6" s="628"/>
      <c r="AAP6" s="628"/>
      <c r="AAQ6" s="628"/>
      <c r="AAR6" s="628"/>
      <c r="AAS6" s="628"/>
      <c r="AAT6" s="628"/>
      <c r="AAU6" s="628"/>
      <c r="AAV6" s="628"/>
      <c r="AAW6" s="628"/>
      <c r="AAX6" s="628"/>
      <c r="AAY6" s="628"/>
      <c r="AAZ6" s="628"/>
      <c r="ABA6" s="628"/>
      <c r="ABB6" s="628"/>
      <c r="ABC6" s="628"/>
      <c r="ABD6" s="628"/>
      <c r="ABE6" s="628"/>
      <c r="ABF6" s="628"/>
      <c r="ABG6" s="628"/>
      <c r="ABH6" s="628"/>
      <c r="ABI6" s="628"/>
      <c r="ABJ6" s="628"/>
      <c r="ABK6" s="628"/>
      <c r="ABL6" s="628"/>
      <c r="ABM6" s="628"/>
      <c r="ABN6" s="628"/>
      <c r="ABO6" s="628"/>
      <c r="ABP6" s="628"/>
      <c r="ABQ6" s="628"/>
      <c r="ABR6" s="628"/>
      <c r="ABS6" s="628"/>
      <c r="ABT6" s="628"/>
      <c r="ABU6" s="628"/>
      <c r="ABV6" s="628"/>
      <c r="ABW6" s="628"/>
      <c r="ABX6" s="628"/>
      <c r="ABY6" s="628"/>
      <c r="ABZ6" s="628"/>
      <c r="ACA6" s="628"/>
      <c r="ACB6" s="628"/>
      <c r="ACC6" s="628"/>
      <c r="ACD6" s="628"/>
      <c r="ACE6" s="628"/>
      <c r="ACF6" s="628"/>
      <c r="ACG6" s="628"/>
      <c r="ACH6" s="628"/>
      <c r="ACI6" s="628"/>
      <c r="ACJ6" s="628"/>
      <c r="ACK6" s="628"/>
      <c r="ACL6" s="628"/>
      <c r="ACM6" s="628"/>
      <c r="ACN6" s="628"/>
      <c r="ACO6" s="628"/>
      <c r="ACP6" s="628"/>
      <c r="ACQ6" s="628"/>
      <c r="ACR6" s="628"/>
      <c r="ACS6" s="628"/>
      <c r="ACT6" s="628"/>
      <c r="ACU6" s="628"/>
      <c r="ACV6" s="628"/>
      <c r="ACW6" s="628"/>
      <c r="ACX6" s="628"/>
      <c r="ACY6" s="628"/>
      <c r="ACZ6" s="628"/>
      <c r="ADA6" s="628"/>
      <c r="ADB6" s="628"/>
      <c r="ADC6" s="628"/>
      <c r="ADD6" s="628"/>
      <c r="ADE6" s="628"/>
      <c r="ADF6" s="628"/>
      <c r="ADG6" s="628"/>
      <c r="ADH6" s="628"/>
      <c r="ADI6" s="628"/>
      <c r="ADJ6" s="628"/>
      <c r="ADK6" s="628"/>
      <c r="ADL6" s="628"/>
      <c r="ADM6" s="628"/>
      <c r="ADN6" s="628"/>
      <c r="ADO6" s="628"/>
      <c r="ADP6" s="628"/>
      <c r="ADQ6" s="628"/>
      <c r="ADR6" s="628"/>
      <c r="ADS6" s="628"/>
      <c r="ADT6" s="628"/>
      <c r="ADU6" s="628"/>
      <c r="ADV6" s="628"/>
      <c r="ADW6" s="628"/>
      <c r="ADX6" s="628"/>
      <c r="ADY6" s="628"/>
      <c r="ADZ6" s="628"/>
      <c r="AEA6" s="628"/>
      <c r="AEB6" s="628"/>
      <c r="AEC6" s="628"/>
      <c r="AED6" s="628"/>
      <c r="AEE6" s="628"/>
      <c r="AEF6" s="628"/>
      <c r="AEG6" s="628"/>
      <c r="AEH6" s="628"/>
      <c r="AEI6" s="628"/>
      <c r="AEJ6" s="628"/>
      <c r="AEK6" s="628"/>
      <c r="AEL6" s="628"/>
      <c r="AEM6" s="628"/>
      <c r="AEN6" s="628"/>
      <c r="AEO6" s="628"/>
      <c r="AEP6" s="628"/>
      <c r="AEQ6" s="628"/>
      <c r="AER6" s="628"/>
      <c r="AES6" s="628"/>
      <c r="AET6" s="628"/>
      <c r="AEU6" s="628"/>
      <c r="AEV6" s="628"/>
      <c r="AEW6" s="628"/>
      <c r="AEX6" s="628"/>
      <c r="AEY6" s="628"/>
      <c r="AEZ6" s="628"/>
      <c r="AFA6" s="628"/>
      <c r="AFB6" s="628"/>
      <c r="AFC6" s="628"/>
      <c r="AFD6" s="628"/>
      <c r="AFE6" s="628"/>
      <c r="AFF6" s="628"/>
      <c r="AFG6" s="628"/>
      <c r="AFH6" s="628"/>
      <c r="AFI6" s="628"/>
      <c r="AFJ6" s="628"/>
      <c r="AFK6" s="628"/>
      <c r="AFL6" s="628"/>
      <c r="AFM6" s="628"/>
      <c r="AFN6" s="628"/>
      <c r="AFO6" s="628"/>
      <c r="AFP6" s="628"/>
      <c r="AFQ6" s="628"/>
      <c r="AFR6" s="628"/>
      <c r="AFS6" s="628"/>
      <c r="AFT6" s="628"/>
      <c r="AFU6" s="628"/>
      <c r="AFV6" s="628"/>
      <c r="AFW6" s="628"/>
      <c r="AFX6" s="628"/>
      <c r="AFY6" s="628"/>
      <c r="AFZ6" s="628"/>
      <c r="AGA6" s="628"/>
      <c r="AGB6" s="628"/>
      <c r="AGC6" s="628"/>
      <c r="AGD6" s="628"/>
      <c r="AGE6" s="628"/>
      <c r="AGF6" s="628"/>
      <c r="AGG6" s="628"/>
      <c r="AGH6" s="628"/>
      <c r="AGI6" s="628"/>
      <c r="AGJ6" s="628"/>
      <c r="AGK6" s="628"/>
      <c r="AGL6" s="628"/>
      <c r="AGM6" s="628"/>
      <c r="AGN6" s="628"/>
      <c r="AGO6" s="628"/>
      <c r="AGP6" s="628"/>
      <c r="AGQ6" s="628"/>
      <c r="AGR6" s="628"/>
      <c r="AGS6" s="628"/>
      <c r="AGT6" s="628"/>
      <c r="AGU6" s="628"/>
      <c r="AGV6" s="628"/>
      <c r="AGW6" s="628"/>
      <c r="AGX6" s="628"/>
      <c r="AGY6" s="628"/>
      <c r="AGZ6" s="628"/>
      <c r="AHA6" s="628"/>
      <c r="AHB6" s="628"/>
      <c r="AHC6" s="628"/>
      <c r="AHD6" s="628"/>
      <c r="AHE6" s="628"/>
      <c r="AHF6" s="628"/>
      <c r="AHG6" s="628"/>
      <c r="AHH6" s="628"/>
      <c r="AHI6" s="628"/>
      <c r="AHJ6" s="628"/>
      <c r="AHK6" s="628"/>
      <c r="AHL6" s="628"/>
      <c r="AHM6" s="628"/>
      <c r="AHN6" s="628"/>
      <c r="AHO6" s="628"/>
      <c r="AHP6" s="628"/>
      <c r="AHQ6" s="628"/>
      <c r="AHR6" s="628"/>
      <c r="AHS6" s="628"/>
      <c r="AHT6" s="628"/>
      <c r="AHU6" s="628"/>
      <c r="AHV6" s="628"/>
      <c r="AHW6" s="628"/>
      <c r="AHX6" s="628"/>
      <c r="AHY6" s="628"/>
      <c r="AHZ6" s="628"/>
      <c r="AIA6" s="628"/>
      <c r="AIB6" s="628"/>
      <c r="AIC6" s="628"/>
      <c r="AID6" s="628"/>
      <c r="AIE6" s="784"/>
      <c r="AIF6" s="628"/>
      <c r="AIG6" s="628"/>
      <c r="AIH6" s="628"/>
      <c r="AII6" s="628"/>
      <c r="AIJ6" s="628"/>
      <c r="AIK6" s="628"/>
      <c r="AIL6" s="628"/>
      <c r="AIM6" s="628"/>
      <c r="AIN6" s="628"/>
      <c r="AIO6" s="628"/>
      <c r="AIP6" s="628"/>
      <c r="AIQ6" s="628"/>
      <c r="AIR6" s="628"/>
      <c r="AIS6" s="628"/>
      <c r="AIT6" s="628"/>
      <c r="AIU6" s="628"/>
      <c r="AIV6" s="628"/>
      <c r="AIW6" s="628"/>
      <c r="AIX6" s="628"/>
      <c r="AIY6" s="628"/>
      <c r="AIZ6" s="628"/>
      <c r="AJA6" s="628"/>
      <c r="AJB6" s="628"/>
      <c r="AJC6" s="628"/>
      <c r="AJD6" s="628"/>
      <c r="AJE6" s="628"/>
      <c r="AJF6" s="628"/>
      <c r="AJG6" s="628"/>
      <c r="AJH6" s="628"/>
      <c r="AJI6" s="628"/>
      <c r="AJJ6" s="628"/>
      <c r="AJK6" s="628"/>
      <c r="AJL6" s="628"/>
      <c r="AJM6" s="628"/>
      <c r="AJN6" s="628"/>
      <c r="AJO6" s="628"/>
      <c r="AJP6" s="628"/>
      <c r="AJQ6" s="628"/>
      <c r="AJR6" s="628"/>
      <c r="AJS6" s="628"/>
      <c r="AJT6" s="628"/>
      <c r="AJU6" s="628"/>
      <c r="AJV6" s="628"/>
      <c r="AJW6" s="628"/>
      <c r="AJX6" s="628"/>
      <c r="AJY6" s="628"/>
      <c r="AJZ6" s="628"/>
      <c r="AKA6" s="628"/>
      <c r="AKB6" s="628"/>
      <c r="AKC6" s="628"/>
      <c r="AKD6" s="628"/>
      <c r="AKE6" s="628"/>
      <c r="AKF6" s="628"/>
      <c r="AKG6" s="628"/>
      <c r="AKH6" s="628"/>
      <c r="AKI6" s="628"/>
      <c r="AKJ6" s="628"/>
      <c r="AKK6" s="628"/>
      <c r="AKL6" s="628"/>
      <c r="AKM6" s="628"/>
      <c r="AKN6" s="628"/>
      <c r="AKO6" s="628"/>
      <c r="AKP6" s="628"/>
      <c r="AKQ6" s="628"/>
      <c r="AKR6" s="628"/>
      <c r="AKS6" s="628"/>
      <c r="AKT6" s="628"/>
      <c r="AKU6" s="628"/>
      <c r="AKV6" s="628"/>
      <c r="AKW6" s="628"/>
      <c r="AKX6" s="628"/>
      <c r="AKY6" s="628"/>
      <c r="AKZ6" s="628"/>
      <c r="ALA6" s="628"/>
      <c r="ALB6" s="628"/>
      <c r="ALC6" s="628"/>
      <c r="ALD6" s="628"/>
      <c r="ALE6" s="628"/>
      <c r="ALF6" s="628"/>
      <c r="ALG6" s="628"/>
      <c r="ALH6" s="628"/>
      <c r="ALI6" s="628"/>
      <c r="ALJ6" s="628"/>
      <c r="ALK6" s="628"/>
      <c r="ALL6" s="628"/>
      <c r="ALM6" s="628"/>
      <c r="ALN6" s="628"/>
      <c r="ALO6" s="628"/>
      <c r="ALP6" s="628"/>
      <c r="ALQ6" s="628"/>
      <c r="ALR6" s="628"/>
      <c r="ALS6" s="628"/>
      <c r="ALT6" s="628"/>
      <c r="ALU6" s="628"/>
      <c r="ALV6" s="628"/>
      <c r="ALW6" s="628"/>
      <c r="ALX6" s="628"/>
      <c r="ALY6" s="628"/>
      <c r="ALZ6" s="628"/>
      <c r="AMA6" s="628"/>
      <c r="AMB6" s="628"/>
      <c r="AMC6" s="628"/>
      <c r="AMD6" s="628"/>
      <c r="AME6" s="628"/>
      <c r="AMF6" s="628"/>
      <c r="AMG6" s="628"/>
      <c r="AMH6" s="628"/>
      <c r="AMI6" s="628"/>
      <c r="AMJ6" s="628"/>
      <c r="AMK6" s="628"/>
      <c r="AML6" s="628"/>
      <c r="AMM6" s="628"/>
      <c r="AMN6" s="628"/>
      <c r="AMO6" s="628"/>
      <c r="AMP6" s="628"/>
      <c r="AMQ6" s="628"/>
      <c r="AMR6" s="628"/>
      <c r="AMS6" s="628"/>
      <c r="AMT6" s="628"/>
      <c r="AMU6" s="628"/>
      <c r="AMV6" s="628"/>
      <c r="AMW6" s="628"/>
      <c r="AMX6" s="628"/>
      <c r="AMY6" s="628"/>
      <c r="AMZ6" s="628"/>
      <c r="ANA6" s="628"/>
      <c r="ANB6" s="628"/>
      <c r="ANC6" s="628"/>
      <c r="AND6" s="628"/>
      <c r="ANE6" s="628"/>
      <c r="ANF6" s="628"/>
      <c r="ANG6" s="628"/>
      <c r="ANH6" s="628"/>
      <c r="ANI6" s="628"/>
      <c r="ANJ6" s="628"/>
      <c r="ANK6" s="628"/>
      <c r="ANL6" s="628"/>
      <c r="ANM6" s="628"/>
      <c r="ANN6" s="628"/>
      <c r="ANO6" s="628"/>
      <c r="ANP6" s="628"/>
      <c r="ANQ6" s="628"/>
      <c r="ANR6" s="628"/>
      <c r="ANS6" s="628"/>
      <c r="ANT6" s="628"/>
      <c r="ANU6" s="628"/>
      <c r="ANV6" s="628"/>
      <c r="ANW6" s="628"/>
      <c r="ANX6" s="628"/>
      <c r="ANY6" s="628"/>
      <c r="ANZ6" s="628"/>
      <c r="AOA6" s="628"/>
      <c r="AOB6" s="628"/>
      <c r="AOC6" s="628"/>
      <c r="AOD6" s="628"/>
      <c r="AOE6" s="628"/>
      <c r="AOF6" s="628"/>
      <c r="AOG6" s="628"/>
      <c r="AOH6" s="628"/>
      <c r="AOI6" s="628"/>
      <c r="AOJ6" s="628"/>
      <c r="AOK6" s="628"/>
      <c r="AOL6" s="628"/>
      <c r="AOM6" s="628"/>
      <c r="AON6" s="628"/>
      <c r="AOO6" s="628"/>
      <c r="AOP6" s="628"/>
      <c r="AOQ6" s="628"/>
      <c r="AOR6" s="628"/>
      <c r="AOS6" s="628"/>
      <c r="AOT6" s="628"/>
      <c r="AOU6" s="628"/>
      <c r="AOV6" s="628"/>
      <c r="AOW6" s="628"/>
      <c r="AOX6" s="628"/>
      <c r="AOY6" s="628"/>
      <c r="AOZ6" s="628"/>
      <c r="APA6" s="628"/>
      <c r="APB6" s="628"/>
      <c r="APC6" s="628"/>
      <c r="APD6" s="628"/>
      <c r="APE6" s="628"/>
      <c r="APF6" s="628"/>
      <c r="APG6" s="628"/>
      <c r="APH6" s="628"/>
      <c r="API6" s="628"/>
      <c r="APJ6" s="628"/>
      <c r="APK6" s="628"/>
      <c r="APL6" s="628"/>
      <c r="APM6" s="628"/>
      <c r="APN6" s="628"/>
      <c r="APO6" s="628"/>
      <c r="APP6" s="628"/>
      <c r="APQ6" s="628"/>
      <c r="APR6" s="628"/>
      <c r="APS6" s="628"/>
      <c r="APT6" s="628"/>
      <c r="APU6" s="628"/>
      <c r="APV6" s="628"/>
      <c r="APW6" s="628"/>
      <c r="APX6" s="628"/>
      <c r="APY6" s="628"/>
      <c r="APZ6" s="628"/>
      <c r="AQA6" s="628"/>
      <c r="AQB6" s="628"/>
      <c r="AQC6" s="628"/>
      <c r="AQD6" s="628"/>
      <c r="AQE6" s="628"/>
      <c r="AQF6" s="628"/>
      <c r="AQG6" s="628"/>
      <c r="AQH6" s="628"/>
      <c r="AQI6" s="628"/>
      <c r="AQJ6" s="628"/>
      <c r="AQK6" s="628"/>
      <c r="AQL6" s="628"/>
      <c r="AQM6" s="628"/>
      <c r="AQN6" s="628"/>
      <c r="AQO6" s="628"/>
      <c r="AQP6" s="628"/>
      <c r="AQQ6" s="628"/>
      <c r="AQR6" s="628"/>
      <c r="AQS6" s="628"/>
      <c r="AQT6" s="628"/>
      <c r="AQU6" s="628"/>
      <c r="AQV6" s="628"/>
      <c r="AQW6" s="628"/>
      <c r="AQX6" s="628"/>
      <c r="AQY6" s="628"/>
      <c r="AQZ6" s="628"/>
      <c r="ARA6" s="628"/>
      <c r="ARB6" s="628"/>
      <c r="ARC6" s="628"/>
      <c r="ARD6" s="628"/>
      <c r="ARE6" s="628"/>
      <c r="ARF6" s="628"/>
      <c r="ARG6" s="628"/>
      <c r="ARH6" s="628"/>
      <c r="ARI6" s="628"/>
      <c r="ARJ6" s="628"/>
      <c r="ARK6" s="628"/>
      <c r="ARL6" s="628"/>
      <c r="ARM6" s="628"/>
      <c r="ARN6" s="628"/>
      <c r="ARO6" s="628"/>
      <c r="ARP6" s="628"/>
      <c r="ARQ6" s="628"/>
      <c r="ARR6" s="628"/>
      <c r="ARS6" s="628"/>
      <c r="ART6" s="628"/>
      <c r="ARU6" s="628"/>
      <c r="ARV6" s="628"/>
      <c r="ARW6" s="628"/>
      <c r="ARX6" s="628"/>
      <c r="ARY6" s="628"/>
      <c r="ARZ6" s="628"/>
      <c r="ASA6" s="628"/>
      <c r="ASB6" s="628"/>
      <c r="ASC6" s="628"/>
      <c r="ASD6" s="628"/>
      <c r="ASE6" s="628"/>
      <c r="ASF6" s="628"/>
      <c r="ASG6" s="628"/>
      <c r="ASH6" s="628"/>
      <c r="ASI6" s="628"/>
      <c r="ASJ6" s="628"/>
      <c r="ASK6" s="628"/>
      <c r="ASL6" s="628"/>
      <c r="ASM6" s="628"/>
      <c r="ASN6" s="628"/>
      <c r="ASO6" s="628"/>
      <c r="ASP6" s="628"/>
      <c r="ASQ6" s="628"/>
      <c r="ASR6" s="628"/>
      <c r="ASS6" s="628"/>
      <c r="AST6" s="628"/>
      <c r="ASU6" s="628"/>
      <c r="ASV6" s="628"/>
      <c r="ASW6" s="628"/>
      <c r="ASX6" s="628"/>
      <c r="ASY6" s="628"/>
      <c r="ASZ6" s="628"/>
      <c r="ATA6" s="628"/>
      <c r="ATB6" s="628"/>
      <c r="ATC6" s="628"/>
      <c r="ATD6" s="628"/>
      <c r="ATE6" s="628"/>
      <c r="ATF6" s="628"/>
      <c r="ATG6" s="628"/>
      <c r="ATH6" s="628"/>
      <c r="ATI6" s="628"/>
      <c r="ATJ6" s="628"/>
      <c r="ATK6" s="628"/>
      <c r="ATL6" s="628"/>
      <c r="ATM6" s="628"/>
      <c r="ATN6" s="628"/>
      <c r="ATO6" s="628"/>
      <c r="ATP6" s="628"/>
      <c r="ATQ6" s="628"/>
      <c r="ATR6" s="628"/>
      <c r="ATS6" s="628"/>
      <c r="ATT6" s="628"/>
      <c r="ATU6" s="628"/>
      <c r="ATV6" s="628"/>
      <c r="ATW6" s="628"/>
      <c r="ATX6" s="628"/>
      <c r="ATY6" s="628"/>
      <c r="ATZ6" s="628"/>
      <c r="AUA6" s="628"/>
      <c r="AUB6" s="628"/>
      <c r="AUC6" s="628"/>
      <c r="AUD6" s="628"/>
      <c r="AUE6" s="628"/>
      <c r="AUF6" s="628"/>
      <c r="AUG6" s="628"/>
      <c r="AUH6" s="628"/>
      <c r="AUI6" s="628"/>
      <c r="AUJ6" s="628"/>
      <c r="AUK6" s="628"/>
      <c r="AUL6" s="628"/>
      <c r="AUM6" s="628"/>
      <c r="AUN6" s="628"/>
      <c r="AUO6" s="628"/>
      <c r="AUP6" s="628"/>
      <c r="AUQ6" s="628"/>
      <c r="AUR6" s="628"/>
      <c r="AUS6" s="628"/>
      <c r="AUT6" s="628"/>
      <c r="AUU6" s="628"/>
      <c r="AUV6" s="628"/>
      <c r="AUW6" s="628"/>
      <c r="AUX6" s="628"/>
      <c r="AUY6" s="628"/>
      <c r="AUZ6" s="628"/>
      <c r="AVA6" s="628"/>
      <c r="AVB6" s="628"/>
      <c r="AVC6" s="628"/>
      <c r="AVD6" s="628"/>
      <c r="AVE6" s="628"/>
      <c r="AVF6" s="628"/>
      <c r="AVG6" s="628"/>
      <c r="AVH6" s="628"/>
      <c r="AVI6" s="628"/>
      <c r="AVJ6" s="628"/>
      <c r="AVK6" s="628"/>
      <c r="AVL6" s="628"/>
      <c r="AVM6" s="628"/>
      <c r="AVN6" s="628"/>
      <c r="AVO6" s="628"/>
      <c r="AVP6" s="628"/>
      <c r="AVQ6" s="628"/>
      <c r="AVR6" s="628"/>
      <c r="AVS6" s="628"/>
      <c r="AVT6" s="628"/>
      <c r="AVU6" s="628"/>
      <c r="AVV6" s="628"/>
      <c r="AVW6" s="628"/>
      <c r="AVX6" s="628"/>
      <c r="AVY6" s="628"/>
      <c r="AVZ6" s="628"/>
      <c r="AWA6" s="628"/>
      <c r="AWB6" s="628"/>
      <c r="AWC6" s="628"/>
      <c r="AWD6" s="628"/>
      <c r="AWE6" s="628"/>
      <c r="AWF6" s="628"/>
      <c r="AWG6" s="628"/>
      <c r="AWH6" s="628"/>
      <c r="AWI6" s="628"/>
      <c r="AWJ6" s="628"/>
      <c r="AWK6" s="628"/>
      <c r="AWL6" s="628"/>
      <c r="AWM6" s="628"/>
      <c r="AWN6" s="628"/>
      <c r="AWO6" s="628"/>
      <c r="AWP6" s="628"/>
      <c r="AWQ6" s="628"/>
      <c r="AWR6" s="628"/>
      <c r="AWS6" s="628"/>
      <c r="AWT6" s="628"/>
      <c r="AWU6" s="628"/>
      <c r="AWV6" s="628"/>
      <c r="AWW6" s="628"/>
      <c r="AWX6" s="628"/>
      <c r="AWY6" s="628"/>
      <c r="AWZ6" s="628"/>
      <c r="AXA6" s="628"/>
      <c r="AXB6" s="628"/>
      <c r="AXC6" s="628"/>
      <c r="AXD6" s="628"/>
      <c r="AXE6" s="628"/>
      <c r="AXF6" s="628"/>
      <c r="AXG6" s="628"/>
      <c r="AXH6" s="628"/>
      <c r="AXI6" s="628"/>
      <c r="AXJ6" s="628"/>
      <c r="AXK6" s="628"/>
      <c r="AXL6" s="628"/>
      <c r="AXM6" s="628"/>
      <c r="AXN6" s="628"/>
      <c r="AXO6" s="628"/>
      <c r="AXP6" s="628"/>
      <c r="AXQ6" s="628"/>
      <c r="AXR6" s="628"/>
      <c r="AXS6" s="628"/>
      <c r="AXT6" s="628"/>
      <c r="AXU6" s="628"/>
      <c r="AXV6" s="628"/>
      <c r="AXW6" s="628"/>
      <c r="AXX6" s="628"/>
      <c r="AXY6" s="628"/>
      <c r="AXZ6" s="628"/>
      <c r="AYA6" s="628"/>
      <c r="AYB6" s="628"/>
      <c r="AYC6" s="628"/>
      <c r="AYD6" s="628"/>
      <c r="AYE6" s="628"/>
      <c r="AYF6" s="628"/>
      <c r="AYG6" s="628"/>
      <c r="AYH6" s="628"/>
      <c r="AYI6" s="628"/>
      <c r="AYJ6" s="628"/>
      <c r="AYK6" s="628"/>
      <c r="AYL6" s="628"/>
      <c r="AYM6" s="628"/>
      <c r="AYN6" s="628"/>
      <c r="AYO6" s="628"/>
      <c r="AYP6" s="628"/>
      <c r="AYQ6" s="628"/>
      <c r="AYR6" s="628"/>
      <c r="AYS6" s="628"/>
      <c r="AYT6" s="628"/>
      <c r="AYU6" s="628"/>
      <c r="AYV6" s="628"/>
      <c r="AYW6" s="628"/>
      <c r="AYX6" s="628"/>
      <c r="AYY6" s="628"/>
      <c r="AYZ6" s="628"/>
      <c r="AZA6" s="628"/>
      <c r="AZB6" s="628"/>
      <c r="AZC6" s="628"/>
      <c r="AZD6" s="628"/>
      <c r="AZE6" s="628"/>
      <c r="AZF6" s="628"/>
      <c r="AZG6" s="628"/>
      <c r="AZH6" s="628"/>
      <c r="AZI6" s="628"/>
      <c r="AZJ6" s="628"/>
      <c r="AZK6" s="628"/>
      <c r="AZL6" s="628"/>
      <c r="AZM6" s="628"/>
      <c r="AZN6" s="628"/>
      <c r="AZO6" s="628"/>
      <c r="AZP6" s="628"/>
      <c r="AZQ6" s="628"/>
      <c r="AZR6" s="628"/>
      <c r="AZS6" s="628"/>
      <c r="AZT6" s="628"/>
      <c r="AZU6" s="628"/>
      <c r="AZV6" s="628"/>
      <c r="AZW6" s="628"/>
      <c r="AZX6" s="628"/>
      <c r="AZY6" s="628"/>
      <c r="AZZ6" s="628"/>
      <c r="BAA6" s="628"/>
      <c r="BAB6" s="628"/>
      <c r="BAC6" s="628"/>
      <c r="BAD6" s="628"/>
      <c r="BAE6" s="628"/>
      <c r="BAF6" s="628"/>
      <c r="BAG6" s="628"/>
      <c r="BAH6" s="628"/>
      <c r="BAI6" s="628"/>
      <c r="BAJ6" s="628"/>
      <c r="BAK6" s="628"/>
      <c r="BAL6" s="628"/>
      <c r="BAM6" s="628"/>
      <c r="BAN6" s="628"/>
      <c r="BAO6" s="628"/>
      <c r="BAP6" s="628"/>
      <c r="BAQ6" s="628"/>
      <c r="BAR6" s="628"/>
      <c r="BAS6" s="628"/>
      <c r="BAT6" s="628"/>
      <c r="BAU6" s="628"/>
      <c r="BAV6" s="628"/>
      <c r="BAW6" s="628"/>
      <c r="BAX6" s="628"/>
      <c r="BAY6" s="628"/>
      <c r="BAZ6" s="628"/>
      <c r="BBA6" s="628"/>
      <c r="BBB6" s="628"/>
      <c r="BBC6" s="628"/>
      <c r="BBD6" s="628"/>
      <c r="BBE6" s="628"/>
      <c r="BBF6" s="628"/>
      <c r="BBG6" s="628"/>
      <c r="BBH6" s="628"/>
      <c r="BBI6" s="628"/>
      <c r="BBJ6" s="628"/>
      <c r="BBK6" s="628"/>
      <c r="BBL6" s="628"/>
      <c r="BBM6" s="628"/>
      <c r="BBN6" s="628"/>
      <c r="BBO6" s="628"/>
      <c r="BBP6" s="628"/>
      <c r="BBQ6" s="628"/>
      <c r="BBR6" s="628"/>
      <c r="BBS6" s="628"/>
      <c r="BBT6" s="628"/>
      <c r="BBU6" s="628"/>
      <c r="BBV6" s="628"/>
      <c r="BBW6" s="628"/>
      <c r="BBX6" s="628"/>
      <c r="BBY6" s="628"/>
      <c r="BBZ6" s="628"/>
      <c r="BCA6" s="628"/>
      <c r="BCB6" s="628"/>
      <c r="BCC6" s="628"/>
      <c r="BCD6" s="628"/>
      <c r="BCE6" s="628"/>
      <c r="BCF6" s="628"/>
      <c r="BCG6" s="628"/>
      <c r="BCH6" s="628"/>
      <c r="BCI6" s="628"/>
      <c r="BCJ6" s="628"/>
      <c r="BCK6" s="628"/>
      <c r="BCL6" s="628"/>
      <c r="BCM6" s="628"/>
      <c r="BCN6" s="628"/>
      <c r="BCO6" s="628"/>
      <c r="BCP6" s="628"/>
      <c r="BCQ6" s="628"/>
      <c r="BCR6" s="628"/>
      <c r="BCS6" s="628"/>
      <c r="BCT6" s="628"/>
      <c r="BCU6" s="628"/>
      <c r="BCV6" s="628"/>
      <c r="BCW6" s="628"/>
      <c r="BCX6" s="628"/>
      <c r="BCY6" s="628"/>
      <c r="BCZ6" s="628"/>
      <c r="BDA6" s="628"/>
      <c r="BDB6" s="628"/>
      <c r="BDC6" s="628"/>
      <c r="BDD6" s="628"/>
      <c r="BDE6" s="628"/>
      <c r="BDF6" s="628"/>
      <c r="BDG6" s="628"/>
      <c r="BDH6" s="628"/>
      <c r="BDI6" s="628"/>
      <c r="BDJ6" s="628"/>
      <c r="BDK6" s="628"/>
      <c r="BDL6" s="628"/>
      <c r="BDM6" s="628"/>
      <c r="BDN6" s="628"/>
      <c r="BDO6" s="628"/>
      <c r="BDP6" s="628"/>
      <c r="BDQ6" s="628"/>
      <c r="BDR6" s="628"/>
      <c r="BDS6" s="628"/>
      <c r="BDT6" s="628"/>
      <c r="BDU6" s="628"/>
      <c r="BDV6" s="628"/>
      <c r="BDW6" s="628"/>
      <c r="BDX6" s="628"/>
      <c r="BDY6" s="628"/>
      <c r="BDZ6" s="628"/>
      <c r="BEA6" s="628"/>
      <c r="BEB6" s="628"/>
      <c r="BEC6" s="628"/>
      <c r="BED6" s="628"/>
      <c r="BEE6" s="628"/>
      <c r="BEF6" s="628"/>
      <c r="BEG6" s="628"/>
      <c r="BEH6" s="628"/>
      <c r="BEI6" s="628"/>
      <c r="BEJ6" s="628"/>
      <c r="BEK6" s="628"/>
      <c r="BEL6" s="628"/>
      <c r="BEM6" s="628"/>
      <c r="BEN6" s="628"/>
      <c r="BEO6" s="628"/>
      <c r="BEP6" s="628"/>
      <c r="BEQ6" s="628"/>
      <c r="BER6" s="628"/>
      <c r="BES6" s="628"/>
      <c r="BET6" s="628"/>
      <c r="BEU6" s="628"/>
      <c r="BEV6" s="628"/>
      <c r="BEW6" s="628"/>
      <c r="BEX6" s="628"/>
      <c r="BEY6" s="628"/>
      <c r="BEZ6" s="628"/>
      <c r="BFA6" s="628"/>
      <c r="BFB6" s="628"/>
      <c r="BFC6" s="628"/>
      <c r="BFD6" s="628"/>
      <c r="BFE6" s="628"/>
      <c r="BFF6" s="628"/>
      <c r="BFG6" s="628"/>
      <c r="BFH6" s="628"/>
      <c r="BFI6" s="628"/>
      <c r="BFJ6" s="628"/>
      <c r="BFK6" s="628"/>
      <c r="BFL6" s="628"/>
      <c r="BFM6" s="628"/>
      <c r="BFN6" s="628"/>
      <c r="BFO6" s="628"/>
      <c r="BFP6" s="628"/>
      <c r="BFQ6" s="628"/>
      <c r="BFR6" s="628"/>
      <c r="BFS6" s="628"/>
      <c r="BFT6" s="628"/>
      <c r="BFU6" s="628"/>
      <c r="BFV6" s="628"/>
      <c r="BFW6" s="628"/>
      <c r="BFX6" s="628"/>
      <c r="BFY6" s="628"/>
      <c r="BFZ6" s="628"/>
      <c r="BGA6" s="628"/>
      <c r="BGB6" s="628"/>
      <c r="BGC6" s="628"/>
      <c r="BGD6" s="628"/>
      <c r="BGE6" s="628"/>
      <c r="BGF6" s="628"/>
      <c r="BGG6" s="628"/>
      <c r="BGH6" s="628"/>
      <c r="BGI6" s="628"/>
      <c r="BGJ6" s="628"/>
      <c r="BGK6" s="628"/>
      <c r="BGL6" s="628"/>
      <c r="BGM6" s="628"/>
      <c r="BGN6" s="628"/>
      <c r="BGO6" s="628"/>
      <c r="BGP6" s="628"/>
      <c r="BGQ6" s="628"/>
      <c r="BGR6" s="628"/>
      <c r="BGS6" s="628"/>
      <c r="BGT6" s="628"/>
      <c r="BGU6" s="628"/>
      <c r="BGV6" s="628"/>
      <c r="BGW6" s="628"/>
      <c r="BGX6" s="628"/>
      <c r="BGY6" s="628"/>
      <c r="BGZ6" s="628"/>
      <c r="BHA6" s="628"/>
      <c r="BHB6" s="628"/>
      <c r="BHC6" s="628"/>
      <c r="BHD6" s="628"/>
      <c r="BHE6" s="628"/>
      <c r="BHF6" s="628"/>
      <c r="BHG6" s="628"/>
      <c r="BHH6" s="628"/>
      <c r="BHI6" s="628"/>
      <c r="BHJ6" s="628"/>
      <c r="BHK6" s="628"/>
      <c r="BHL6" s="628"/>
      <c r="BHM6" s="628"/>
      <c r="BHN6" s="628"/>
      <c r="BHO6" s="628"/>
      <c r="BHP6" s="628"/>
      <c r="BHQ6" s="628"/>
      <c r="BHR6" s="628"/>
      <c r="BHS6" s="628"/>
      <c r="BHT6" s="628"/>
      <c r="BHU6" s="628"/>
      <c r="BHV6" s="628"/>
      <c r="BHW6" s="628"/>
      <c r="BHX6" s="628"/>
      <c r="BHY6" s="628"/>
      <c r="BHZ6" s="628"/>
      <c r="BIA6" s="628"/>
      <c r="BIB6" s="628"/>
      <c r="BIC6" s="628"/>
      <c r="BID6" s="628"/>
      <c r="BIE6" s="628"/>
      <c r="BIF6" s="628"/>
      <c r="BIG6" s="628"/>
      <c r="BIH6" s="628"/>
      <c r="BII6" s="628"/>
      <c r="BIJ6" s="628"/>
      <c r="BIK6" s="628"/>
      <c r="BIL6" s="628"/>
      <c r="BIM6" s="628"/>
      <c r="BIN6" s="628"/>
      <c r="BIO6" s="628"/>
      <c r="BIP6" s="628"/>
      <c r="BIQ6" s="628"/>
      <c r="BIR6" s="628"/>
      <c r="BIS6" s="628"/>
      <c r="BIT6" s="628"/>
      <c r="BIU6" s="628"/>
      <c r="BIV6" s="628"/>
      <c r="BIW6" s="628"/>
      <c r="BIX6" s="628"/>
      <c r="BIY6" s="628"/>
      <c r="BIZ6" s="628"/>
      <c r="BJA6" s="628"/>
      <c r="BJB6" s="628"/>
      <c r="BJC6" s="628"/>
      <c r="BJD6" s="628"/>
      <c r="BJE6" s="628"/>
      <c r="BJF6" s="628"/>
      <c r="BJG6" s="628"/>
      <c r="BJH6" s="628"/>
      <c r="BJI6" s="628"/>
      <c r="BJJ6" s="628"/>
      <c r="BJK6" s="628"/>
      <c r="BJL6" s="628"/>
      <c r="BJM6" s="628"/>
      <c r="BJN6" s="628"/>
      <c r="BJO6" s="628"/>
      <c r="BJP6" s="628"/>
      <c r="BJQ6" s="628"/>
      <c r="BJR6" s="628"/>
      <c r="BJS6" s="628"/>
      <c r="BJT6" s="628"/>
      <c r="BJU6" s="628"/>
      <c r="BJV6" s="628"/>
      <c r="BJW6" s="628"/>
      <c r="BJX6" s="628"/>
      <c r="BJY6" s="628"/>
      <c r="BJZ6" s="628"/>
      <c r="BKA6" s="628"/>
      <c r="BKB6" s="628"/>
      <c r="BKC6" s="628"/>
      <c r="BKD6" s="628"/>
      <c r="BKE6" s="628"/>
      <c r="BKF6" s="628"/>
      <c r="BKG6" s="628"/>
      <c r="BKH6" s="628"/>
      <c r="BKI6" s="628"/>
      <c r="BKJ6" s="628"/>
      <c r="BKK6" s="628"/>
      <c r="BKL6" s="628"/>
      <c r="BKM6" s="628"/>
      <c r="BKN6" s="628"/>
      <c r="BKO6" s="628"/>
      <c r="BKP6" s="628"/>
      <c r="BKQ6" s="628"/>
      <c r="BKR6" s="628"/>
      <c r="BKS6" s="628"/>
      <c r="BKT6" s="628"/>
      <c r="BKU6" s="628"/>
      <c r="BKV6" s="628"/>
      <c r="BKW6" s="628"/>
      <c r="BKX6" s="628"/>
      <c r="BKY6" s="628"/>
      <c r="BKZ6" s="628"/>
      <c r="BLA6" s="628"/>
      <c r="BLB6" s="628"/>
      <c r="BLC6" s="628"/>
      <c r="BLD6" s="628"/>
      <c r="BLE6" s="628"/>
      <c r="BLF6" s="628"/>
      <c r="BLG6" s="628"/>
      <c r="BLH6" s="628"/>
      <c r="BLI6" s="628"/>
      <c r="BLJ6" s="628"/>
      <c r="BLK6" s="628"/>
      <c r="BLL6" s="628"/>
      <c r="BLM6" s="628"/>
      <c r="BLN6" s="628"/>
      <c r="BLO6" s="628"/>
      <c r="BLP6" s="628"/>
      <c r="BLQ6" s="628"/>
      <c r="BLR6" s="628"/>
      <c r="BLS6" s="628"/>
      <c r="BLT6" s="628"/>
      <c r="BLU6" s="628"/>
      <c r="BLV6" s="628"/>
      <c r="BLW6" s="628"/>
      <c r="BLX6" s="628"/>
      <c r="BLY6" s="628"/>
      <c r="BLZ6" s="628"/>
      <c r="BMA6" s="628"/>
      <c r="BMB6" s="628"/>
      <c r="BMC6" s="628"/>
      <c r="BMD6" s="628"/>
      <c r="BME6" s="628"/>
      <c r="BMF6" s="628"/>
      <c r="BMG6" s="628"/>
      <c r="BMH6" s="628"/>
      <c r="BMI6" s="628"/>
      <c r="BMJ6" s="628"/>
      <c r="BMK6" s="628"/>
      <c r="BML6" s="628"/>
      <c r="BMM6" s="628"/>
      <c r="BMN6" s="628"/>
      <c r="BMO6" s="628"/>
      <c r="BMP6" s="628"/>
      <c r="BMQ6" s="628"/>
      <c r="BMR6" s="628"/>
      <c r="BMS6" s="628"/>
      <c r="BMT6" s="628"/>
      <c r="BMU6" s="628"/>
      <c r="BMV6" s="628"/>
      <c r="BMW6" s="628"/>
      <c r="BMX6" s="628"/>
      <c r="BMY6" s="628"/>
      <c r="BMZ6" s="628"/>
      <c r="BNA6" s="628"/>
      <c r="BNB6" s="628"/>
      <c r="BNC6" s="628"/>
      <c r="BND6" s="628"/>
      <c r="BNE6" s="628"/>
      <c r="BNF6" s="628"/>
      <c r="BNG6" s="628"/>
      <c r="BNH6" s="628"/>
      <c r="BNI6" s="628"/>
      <c r="BNJ6" s="628"/>
      <c r="BNK6" s="628"/>
      <c r="BNL6" s="628"/>
      <c r="BNM6" s="628"/>
      <c r="BNN6" s="628"/>
      <c r="BNO6" s="628"/>
      <c r="BNP6" s="628"/>
      <c r="BNQ6" s="628"/>
      <c r="BNR6" s="628"/>
      <c r="BNS6" s="628"/>
      <c r="BNT6" s="628"/>
      <c r="BNU6" s="628"/>
      <c r="BNV6" s="628"/>
      <c r="BNW6" s="628"/>
      <c r="BNX6" s="628"/>
      <c r="BNY6" s="628"/>
      <c r="BNZ6" s="628"/>
      <c r="BOA6" s="628"/>
      <c r="BOB6" s="628"/>
      <c r="BOC6" s="628"/>
      <c r="BOD6" s="628"/>
      <c r="BOE6" s="628"/>
      <c r="BOF6" s="628"/>
      <c r="BOG6" s="628"/>
      <c r="BOH6" s="628"/>
      <c r="BOI6" s="628"/>
      <c r="BOJ6" s="628"/>
      <c r="BOK6" s="628"/>
      <c r="BOL6" s="628"/>
      <c r="BOM6" s="628"/>
      <c r="BON6" s="628"/>
      <c r="BOO6" s="628"/>
      <c r="BOP6" s="628"/>
      <c r="BOQ6" s="628"/>
      <c r="BOR6" s="628"/>
      <c r="BOS6" s="628"/>
      <c r="BOT6" s="628"/>
      <c r="BOU6" s="628"/>
      <c r="BOV6" s="628"/>
      <c r="BOW6" s="628"/>
      <c r="BOX6" s="628"/>
      <c r="BOY6" s="628"/>
      <c r="BOZ6" s="628"/>
      <c r="BPA6" s="628"/>
      <c r="BPB6" s="628"/>
      <c r="BPC6" s="628"/>
      <c r="BPD6" s="628"/>
      <c r="BPE6" s="628"/>
      <c r="BPF6" s="628"/>
      <c r="BPG6" s="628"/>
      <c r="BPH6" s="628"/>
      <c r="BPI6" s="628"/>
      <c r="BPJ6" s="628"/>
      <c r="BPK6" s="628"/>
      <c r="BPL6" s="628"/>
      <c r="BPM6" s="628"/>
      <c r="BPN6" s="628"/>
      <c r="BPO6" s="628"/>
      <c r="BPP6" s="628"/>
      <c r="BPQ6" s="628"/>
      <c r="BPR6" s="628"/>
      <c r="BPS6" s="628"/>
      <c r="BPT6" s="628"/>
      <c r="BPU6" s="628"/>
      <c r="BPV6" s="628"/>
      <c r="BPW6" s="628"/>
      <c r="BPX6" s="628"/>
      <c r="BPY6" s="628"/>
      <c r="BPZ6" s="628"/>
      <c r="BQA6" s="628"/>
      <c r="BQB6" s="628"/>
      <c r="BQC6" s="628"/>
      <c r="BQD6" s="628"/>
      <c r="BQE6" s="628"/>
      <c r="BQF6" s="628"/>
      <c r="BQG6" s="628"/>
      <c r="BQH6" s="628"/>
      <c r="BQI6" s="628"/>
      <c r="BQJ6" s="628"/>
      <c r="BQK6" s="628"/>
      <c r="BQL6" s="628"/>
      <c r="BQM6" s="628"/>
      <c r="BQN6" s="628"/>
      <c r="BQO6" s="628"/>
      <c r="BQP6" s="628"/>
      <c r="BQQ6" s="628"/>
      <c r="BQR6" s="628"/>
      <c r="BQS6" s="628"/>
      <c r="BQT6" s="628"/>
      <c r="BQU6" s="628"/>
      <c r="BQV6" s="628"/>
      <c r="BQW6" s="628"/>
      <c r="BQX6" s="628"/>
      <c r="BQY6" s="628"/>
      <c r="BQZ6" s="628"/>
      <c r="BRA6" s="628"/>
      <c r="BRB6" s="628"/>
      <c r="BRC6" s="628"/>
      <c r="BRD6" s="628"/>
      <c r="BRE6" s="628"/>
      <c r="BRF6" s="628"/>
      <c r="BRG6" s="628"/>
      <c r="BRH6" s="628"/>
      <c r="BRI6" s="628"/>
      <c r="BRJ6" s="628"/>
      <c r="BRK6" s="628"/>
      <c r="BRL6" s="628"/>
      <c r="BRM6" s="628"/>
      <c r="BRN6" s="628"/>
      <c r="BRO6" s="628"/>
      <c r="BRP6" s="628"/>
      <c r="BRQ6" s="628"/>
      <c r="BRR6" s="628"/>
      <c r="BRS6" s="628"/>
      <c r="BRT6" s="628"/>
      <c r="BRU6" s="628"/>
      <c r="BRV6" s="628"/>
      <c r="BRW6" s="628"/>
      <c r="BRX6" s="628"/>
      <c r="BRY6" s="628"/>
      <c r="BRZ6" s="628"/>
      <c r="BSA6" s="628"/>
      <c r="BSB6" s="628"/>
      <c r="BSC6" s="628"/>
      <c r="BSD6" s="628"/>
      <c r="BSE6" s="628"/>
      <c r="BSF6" s="628"/>
      <c r="BSG6" s="628"/>
      <c r="BSH6" s="628"/>
      <c r="BSI6" s="628"/>
      <c r="BSJ6" s="628"/>
      <c r="BSK6" s="628"/>
      <c r="BSL6" s="628"/>
      <c r="BSM6" s="628"/>
      <c r="BSN6" s="628"/>
      <c r="BSO6" s="628"/>
      <c r="BSP6" s="628"/>
      <c r="BSQ6" s="628"/>
      <c r="BSR6" s="628"/>
      <c r="BSS6" s="628"/>
      <c r="BST6" s="628"/>
      <c r="BSU6" s="628"/>
      <c r="BSV6" s="628"/>
      <c r="BSW6" s="628"/>
      <c r="BSX6" s="628"/>
      <c r="BSY6" s="628"/>
      <c r="BSZ6" s="628"/>
      <c r="BTA6" s="628"/>
      <c r="BTB6" s="628"/>
      <c r="BTC6" s="628"/>
      <c r="BTD6" s="628"/>
      <c r="BTE6" s="628"/>
      <c r="BTF6" s="628"/>
      <c r="BTG6" s="628"/>
      <c r="BTH6" s="628"/>
      <c r="BTI6" s="628"/>
      <c r="BTJ6" s="628"/>
      <c r="BTK6" s="628"/>
      <c r="BTL6" s="628"/>
      <c r="BTM6" s="628"/>
      <c r="BTN6" s="628"/>
      <c r="BTO6" s="628"/>
      <c r="BTP6" s="628"/>
      <c r="BTQ6" s="628"/>
      <c r="BTR6" s="628"/>
      <c r="BTS6" s="628"/>
      <c r="BTT6" s="628"/>
      <c r="BTU6" s="628"/>
      <c r="BTV6" s="628"/>
      <c r="BTW6" s="628"/>
      <c r="BTX6" s="628"/>
      <c r="BTY6" s="628"/>
      <c r="BTZ6" s="628"/>
      <c r="BUA6" s="628"/>
      <c r="BUB6" s="628"/>
      <c r="BUC6" s="628"/>
      <c r="BUD6" s="628"/>
      <c r="BUE6" s="628"/>
      <c r="BUF6" s="628"/>
      <c r="BUG6" s="628"/>
      <c r="BUH6" s="628"/>
      <c r="BUI6" s="628"/>
      <c r="BUJ6" s="628"/>
      <c r="BUK6" s="628"/>
      <c r="BUL6" s="628"/>
      <c r="BUM6" s="628"/>
      <c r="BUN6" s="628"/>
      <c r="BUO6" s="628"/>
      <c r="BUP6" s="628"/>
      <c r="BUQ6" s="628"/>
      <c r="BUR6" s="628"/>
      <c r="BUS6" s="628"/>
      <c r="BUT6" s="628"/>
      <c r="BUU6" s="628"/>
      <c r="BUV6" s="628"/>
      <c r="BUW6" s="628"/>
      <c r="BUX6" s="628"/>
      <c r="BUY6" s="628"/>
      <c r="BUZ6" s="628"/>
      <c r="BVA6" s="628"/>
      <c r="BVB6" s="628"/>
      <c r="BVC6" s="628"/>
      <c r="BVD6" s="628"/>
      <c r="BVE6" s="628"/>
      <c r="BVF6" s="628"/>
      <c r="BVG6" s="628"/>
      <c r="BVH6" s="628"/>
      <c r="BVI6" s="628"/>
      <c r="BVJ6" s="628"/>
      <c r="BVK6" s="628"/>
      <c r="BVL6" s="628"/>
      <c r="BVM6" s="628"/>
      <c r="BVN6" s="628"/>
      <c r="BVO6" s="628"/>
      <c r="BVP6" s="628"/>
      <c r="BVQ6" s="628"/>
      <c r="BVR6" s="628"/>
      <c r="BVS6" s="628"/>
      <c r="BVT6" s="628"/>
      <c r="BVU6" s="628"/>
      <c r="BVV6" s="628"/>
      <c r="BVW6" s="628"/>
      <c r="BVX6" s="628"/>
      <c r="BVY6" s="628"/>
      <c r="BVZ6" s="628"/>
      <c r="BWA6" s="628"/>
      <c r="BWB6" s="628"/>
      <c r="BWC6" s="628"/>
      <c r="BWD6" s="628"/>
      <c r="BWE6" s="628"/>
      <c r="BWF6" s="628"/>
      <c r="BWG6" s="628"/>
      <c r="BWH6" s="628"/>
      <c r="BWI6" s="628"/>
      <c r="BWJ6" s="628"/>
      <c r="BWK6" s="628"/>
      <c r="BWL6" s="628"/>
      <c r="BWM6" s="628"/>
      <c r="BWN6" s="628"/>
      <c r="BWO6" s="628"/>
      <c r="BWP6" s="628"/>
      <c r="BWQ6" s="628"/>
      <c r="BWR6" s="628"/>
      <c r="BWS6" s="628"/>
      <c r="BWT6" s="628"/>
      <c r="BWU6" s="628"/>
      <c r="BWV6" s="628"/>
      <c r="BWW6" s="628"/>
      <c r="BWX6" s="628"/>
      <c r="BWY6" s="628"/>
      <c r="BWZ6" s="628"/>
      <c r="BXA6" s="628"/>
      <c r="BXB6" s="628"/>
      <c r="BXC6" s="628"/>
      <c r="BXD6" s="628"/>
      <c r="BXE6" s="628"/>
      <c r="BXF6" s="628"/>
      <c r="BXG6" s="628"/>
      <c r="BXH6" s="628"/>
      <c r="BXI6" s="628"/>
      <c r="BXJ6" s="628"/>
      <c r="BXK6" s="628"/>
      <c r="BXL6" s="628"/>
      <c r="BXM6" s="628"/>
      <c r="BXN6" s="628"/>
      <c r="BXO6" s="628"/>
      <c r="BXP6" s="628"/>
      <c r="BXQ6" s="628"/>
      <c r="BXR6" s="628"/>
      <c r="BXS6" s="628"/>
      <c r="BXT6" s="628"/>
      <c r="BXU6" s="628"/>
      <c r="BXV6" s="628"/>
      <c r="BXW6" s="628"/>
      <c r="BXX6" s="628"/>
      <c r="BXY6" s="628"/>
      <c r="BXZ6" s="628"/>
      <c r="BYA6" s="628"/>
      <c r="BYB6" s="628"/>
      <c r="BYC6" s="628"/>
      <c r="BYD6" s="628"/>
      <c r="BYE6" s="628"/>
      <c r="BYF6" s="628"/>
      <c r="BYG6" s="628"/>
      <c r="BYH6" s="628"/>
      <c r="BYI6" s="628"/>
      <c r="BYJ6" s="628"/>
      <c r="BYK6" s="628"/>
      <c r="BYL6" s="628"/>
      <c r="BYM6" s="628"/>
      <c r="BYN6" s="628"/>
      <c r="BYO6" s="628"/>
      <c r="BYP6" s="628"/>
      <c r="BYQ6" s="628"/>
      <c r="BYR6" s="628"/>
      <c r="BYS6" s="628"/>
      <c r="BYT6" s="628"/>
      <c r="BYU6" s="628"/>
      <c r="BYV6" s="628"/>
      <c r="BYW6" s="628"/>
      <c r="BYX6" s="628"/>
      <c r="BYY6" s="628"/>
      <c r="BYZ6" s="628"/>
      <c r="BZA6" s="628"/>
      <c r="BZB6" s="628"/>
      <c r="BZC6" s="628"/>
      <c r="BZD6" s="628"/>
      <c r="BZE6" s="628"/>
      <c r="BZF6" s="628"/>
      <c r="BZG6" s="628"/>
      <c r="BZH6" s="628"/>
      <c r="BZI6" s="628"/>
      <c r="BZJ6" s="628"/>
      <c r="BZK6" s="628"/>
      <c r="BZL6" s="628"/>
      <c r="BZM6" s="628"/>
      <c r="BZN6" s="628"/>
      <c r="BZO6" s="628"/>
      <c r="BZP6" s="628"/>
      <c r="BZQ6" s="628"/>
      <c r="BZR6" s="628"/>
      <c r="BZS6" s="628"/>
      <c r="BZT6" s="628"/>
      <c r="BZU6" s="628"/>
      <c r="BZV6" s="628"/>
      <c r="BZW6" s="628"/>
      <c r="BZX6" s="628"/>
      <c r="BZY6" s="628"/>
      <c r="BZZ6" s="628"/>
      <c r="CAA6" s="628"/>
      <c r="CAB6" s="628"/>
      <c r="CAC6" s="628"/>
      <c r="CAD6" s="628"/>
      <c r="CAE6" s="628"/>
      <c r="CAF6" s="628"/>
      <c r="CAG6" s="628"/>
      <c r="CAH6" s="628"/>
      <c r="CAI6" s="628"/>
      <c r="CAJ6" s="628"/>
      <c r="CAK6" s="628"/>
      <c r="CAL6" s="628"/>
      <c r="CAM6" s="628"/>
      <c r="CAN6" s="628"/>
      <c r="CAO6" s="628"/>
      <c r="CAP6" s="628"/>
      <c r="CAQ6" s="628"/>
      <c r="CAR6" s="628"/>
      <c r="CAS6" s="628"/>
      <c r="CAT6" s="628"/>
      <c r="CAU6" s="628"/>
      <c r="CAV6" s="628"/>
      <c r="CAW6" s="628"/>
      <c r="CAX6" s="628"/>
      <c r="CAY6" s="628"/>
      <c r="CAZ6" s="628"/>
      <c r="CBA6" s="628"/>
      <c r="CBB6" s="628"/>
      <c r="CBC6" s="628"/>
      <c r="CBD6" s="628"/>
      <c r="CBE6" s="628"/>
      <c r="CBF6" s="628"/>
      <c r="CBG6" s="628"/>
      <c r="CBH6" s="628"/>
      <c r="CBI6" s="628"/>
      <c r="CBJ6" s="628"/>
      <c r="CBK6" s="628"/>
      <c r="CBL6" s="628"/>
      <c r="CBM6" s="628"/>
      <c r="CBN6" s="628"/>
      <c r="CBO6" s="628"/>
      <c r="CBP6" s="628"/>
      <c r="CBQ6" s="628"/>
      <c r="CBR6" s="628"/>
      <c r="CBS6" s="628"/>
      <c r="CBT6" s="628"/>
      <c r="CBU6" s="628"/>
      <c r="CBV6" s="628"/>
      <c r="CBW6" s="628"/>
      <c r="CBX6" s="628"/>
      <c r="CBY6" s="628"/>
      <c r="CBZ6" s="628"/>
      <c r="CCA6" s="628"/>
      <c r="CCB6" s="628"/>
      <c r="CCC6" s="628"/>
      <c r="CCD6" s="628"/>
      <c r="CCE6" s="628"/>
      <c r="CCF6" s="628"/>
      <c r="CCG6" s="628"/>
      <c r="CCH6" s="628"/>
      <c r="CCI6" s="628"/>
      <c r="CCJ6" s="628"/>
      <c r="CCK6" s="628"/>
      <c r="CCL6" s="628"/>
      <c r="CCM6" s="628"/>
      <c r="CCN6" s="628"/>
      <c r="CCO6" s="628"/>
      <c r="CCP6" s="628"/>
      <c r="CCQ6" s="628"/>
      <c r="CCR6" s="628"/>
      <c r="CCS6" s="628"/>
      <c r="CCT6" s="628"/>
      <c r="CCU6" s="628"/>
      <c r="CCV6" s="628"/>
      <c r="CCW6" s="628"/>
      <c r="CCX6" s="628"/>
      <c r="CCY6" s="628"/>
      <c r="CCZ6" s="628"/>
      <c r="CDA6" s="628"/>
      <c r="CDB6" s="628"/>
      <c r="CDC6" s="628"/>
      <c r="CDD6" s="628"/>
      <c r="CDE6" s="628"/>
      <c r="CDF6" s="628"/>
      <c r="CDG6" s="628"/>
      <c r="CDH6" s="628"/>
      <c r="CDI6" s="628"/>
      <c r="CDJ6" s="628"/>
      <c r="CDK6" s="628"/>
      <c r="CDL6" s="628"/>
      <c r="CDM6" s="628"/>
      <c r="CDN6" s="628"/>
      <c r="CDO6" s="628"/>
      <c r="CDP6" s="628"/>
      <c r="CDQ6" s="628"/>
      <c r="CDR6" s="628"/>
      <c r="CDS6" s="628"/>
      <c r="CDT6" s="628"/>
      <c r="CDU6" s="628"/>
      <c r="CDV6" s="628"/>
      <c r="CDW6" s="628"/>
      <c r="CDX6" s="628"/>
      <c r="CDY6" s="628"/>
      <c r="CDZ6" s="628"/>
      <c r="CEA6" s="628"/>
      <c r="CEB6" s="628"/>
      <c r="CEC6" s="628"/>
      <c r="CED6" s="628"/>
      <c r="CEE6" s="628"/>
      <c r="CEF6" s="628"/>
      <c r="CEG6" s="628"/>
      <c r="CEH6" s="628"/>
      <c r="CEI6" s="628"/>
      <c r="CEJ6" s="628"/>
      <c r="CEK6" s="628"/>
      <c r="CEL6" s="628"/>
      <c r="CEM6" s="628"/>
      <c r="CEN6" s="628"/>
      <c r="CEO6" s="628"/>
      <c r="CEP6" s="628"/>
      <c r="CEQ6" s="628"/>
      <c r="CER6" s="628"/>
      <c r="CES6" s="628"/>
      <c r="CET6" s="628"/>
      <c r="CEU6" s="628"/>
      <c r="CEV6" s="628"/>
      <c r="CEW6" s="628"/>
      <c r="CEX6" s="628"/>
      <c r="CEY6" s="628"/>
      <c r="CEZ6" s="628"/>
      <c r="CFA6" s="628"/>
      <c r="CFB6" s="628"/>
      <c r="CFC6" s="628"/>
      <c r="CFD6" s="628"/>
      <c r="CFE6" s="628"/>
      <c r="CFF6" s="628"/>
      <c r="CFG6" s="628"/>
      <c r="CFH6" s="628"/>
      <c r="CFI6" s="628"/>
      <c r="CFJ6" s="628"/>
      <c r="CFK6" s="628"/>
      <c r="CFL6" s="628"/>
      <c r="CFM6" s="628"/>
      <c r="CFN6" s="628"/>
      <c r="CFO6" s="628"/>
      <c r="CFP6" s="628"/>
      <c r="CFQ6" s="628"/>
      <c r="CFR6" s="628"/>
      <c r="CFS6" s="628"/>
      <c r="CFT6" s="628"/>
      <c r="CFU6" s="628"/>
      <c r="CFV6" s="628"/>
      <c r="CFW6" s="628"/>
      <c r="CFX6" s="628"/>
      <c r="CFY6" s="628"/>
      <c r="CFZ6" s="628"/>
      <c r="CGA6" s="628"/>
      <c r="CGB6" s="628"/>
      <c r="CGC6" s="628"/>
      <c r="CGD6" s="628"/>
      <c r="CGE6" s="628"/>
      <c r="CGF6" s="628"/>
      <c r="CGG6" s="628"/>
      <c r="CGH6" s="628"/>
      <c r="CGI6" s="628"/>
      <c r="CGJ6" s="628"/>
      <c r="CGK6" s="628"/>
      <c r="CGL6" s="628"/>
      <c r="CGM6" s="628"/>
      <c r="CGN6" s="628"/>
      <c r="CGO6" s="628"/>
      <c r="CGP6" s="628"/>
      <c r="CGQ6" s="628"/>
      <c r="CGR6" s="628"/>
      <c r="CGS6" s="628"/>
      <c r="CGT6" s="628"/>
      <c r="CGU6" s="628"/>
      <c r="CGV6" s="628"/>
      <c r="CGW6" s="628"/>
      <c r="CGX6" s="628"/>
      <c r="CGY6" s="628"/>
      <c r="CGZ6" s="628"/>
      <c r="CHA6" s="628"/>
      <c r="CHB6" s="628"/>
      <c r="CHC6" s="628"/>
      <c r="CHD6" s="628"/>
      <c r="CHE6" s="628"/>
      <c r="CHF6" s="628"/>
      <c r="CHG6" s="628"/>
      <c r="CHH6" s="628"/>
      <c r="CHI6" s="628"/>
      <c r="CHJ6" s="628"/>
      <c r="CHK6" s="628"/>
      <c r="CHL6" s="628"/>
      <c r="CHM6" s="628"/>
      <c r="CHN6" s="628"/>
      <c r="CHO6" s="628"/>
      <c r="CHP6" s="628"/>
      <c r="CHQ6" s="628"/>
      <c r="CHR6" s="628"/>
      <c r="CHS6" s="628"/>
      <c r="CHT6" s="628"/>
      <c r="CHU6" s="628"/>
      <c r="CHV6" s="628"/>
      <c r="CHW6" s="628"/>
      <c r="CHX6" s="628"/>
      <c r="CHY6" s="628"/>
      <c r="CHZ6" s="628"/>
      <c r="CIA6" s="628"/>
      <c r="CIB6" s="628"/>
      <c r="CIC6" s="628"/>
      <c r="CID6" s="628"/>
      <c r="CIE6" s="628"/>
      <c r="CIF6" s="628"/>
      <c r="CIG6" s="628"/>
      <c r="CIH6" s="628"/>
      <c r="CII6" s="628"/>
      <c r="CIJ6" s="628"/>
      <c r="CIK6" s="628"/>
      <c r="CIL6" s="628"/>
      <c r="CIM6" s="628"/>
      <c r="CIN6" s="628"/>
      <c r="CIO6" s="628"/>
      <c r="CIP6" s="628"/>
      <c r="CIQ6" s="628"/>
      <c r="CIR6" s="628"/>
      <c r="CIS6" s="628"/>
      <c r="CIT6" s="628"/>
      <c r="CIU6" s="628"/>
      <c r="CIV6" s="628"/>
      <c r="CIW6" s="628"/>
      <c r="CIX6" s="628"/>
      <c r="CIY6" s="628"/>
      <c r="CIZ6" s="628"/>
      <c r="CJA6" s="628"/>
      <c r="CJB6" s="628"/>
      <c r="CJC6" s="628"/>
      <c r="CJD6" s="628"/>
      <c r="CJE6" s="628"/>
      <c r="CJF6" s="628"/>
      <c r="CJG6" s="628"/>
      <c r="CJH6" s="628"/>
      <c r="CJI6" s="628"/>
      <c r="CJJ6" s="628"/>
      <c r="CJK6" s="628"/>
      <c r="CJL6" s="628"/>
      <c r="CJM6" s="628"/>
      <c r="CJN6" s="628"/>
      <c r="CJO6" s="628"/>
      <c r="CJP6" s="628"/>
      <c r="CJQ6" s="628"/>
      <c r="CJR6" s="628"/>
      <c r="CJS6" s="628"/>
      <c r="CJT6" s="628"/>
      <c r="CJU6" s="628"/>
      <c r="CJV6" s="628"/>
      <c r="CJW6" s="628"/>
      <c r="CJX6" s="628"/>
      <c r="CJY6" s="628"/>
      <c r="CJZ6" s="628"/>
      <c r="CKA6" s="628"/>
      <c r="CKB6" s="628"/>
      <c r="CKC6" s="628"/>
      <c r="CKD6" s="628"/>
      <c r="CKE6" s="628"/>
      <c r="CKF6" s="628"/>
      <c r="CKG6" s="628"/>
      <c r="CKH6" s="628"/>
      <c r="CKI6" s="628"/>
      <c r="CKJ6" s="628"/>
      <c r="CKK6" s="628"/>
      <c r="CKL6" s="628"/>
      <c r="CKM6" s="628"/>
      <c r="CKN6" s="628"/>
      <c r="CKO6" s="628"/>
      <c r="CKP6" s="628"/>
      <c r="CKQ6" s="628"/>
      <c r="CKR6" s="628"/>
      <c r="CKS6" s="628"/>
      <c r="CKT6" s="628"/>
      <c r="CKU6" s="628"/>
      <c r="CKV6" s="628"/>
      <c r="CKW6" s="628"/>
      <c r="CKX6" s="628"/>
      <c r="CKY6" s="628"/>
      <c r="CKZ6" s="628"/>
      <c r="CLA6" s="628"/>
      <c r="CLB6" s="628"/>
      <c r="CLC6" s="628"/>
      <c r="CLD6" s="628"/>
      <c r="CLE6" s="628"/>
      <c r="CLF6" s="628"/>
      <c r="CLG6" s="628"/>
      <c r="CLH6" s="628"/>
      <c r="CLI6" s="628"/>
      <c r="CLJ6" s="628"/>
      <c r="CLK6" s="628"/>
      <c r="CLL6" s="628"/>
      <c r="CLM6" s="628"/>
      <c r="CLN6" s="628"/>
      <c r="CLO6" s="628"/>
      <c r="CLP6" s="628"/>
      <c r="CLQ6" s="628"/>
      <c r="CLR6" s="628"/>
      <c r="CLS6" s="628"/>
      <c r="CLT6" s="628"/>
      <c r="CLU6" s="628"/>
      <c r="CLV6" s="628"/>
      <c r="CLW6" s="628"/>
      <c r="CLX6" s="628"/>
      <c r="CLY6" s="628"/>
      <c r="CLZ6" s="628"/>
      <c r="CMA6" s="628"/>
      <c r="CMB6" s="628"/>
      <c r="CMC6" s="628"/>
      <c r="CMD6" s="628"/>
      <c r="CME6" s="628"/>
      <c r="CMF6" s="628"/>
      <c r="CMG6" s="628"/>
      <c r="CMH6" s="628"/>
      <c r="CMI6" s="628"/>
      <c r="CMJ6" s="628"/>
      <c r="CMK6" s="628"/>
      <c r="CML6" s="628"/>
      <c r="CMM6" s="628"/>
      <c r="CMN6" s="628"/>
      <c r="CMO6" s="628"/>
      <c r="CMP6" s="628"/>
      <c r="CMQ6" s="628"/>
      <c r="CMR6" s="628"/>
      <c r="CMS6" s="628"/>
      <c r="CMT6" s="628"/>
      <c r="CMU6" s="628"/>
      <c r="CMV6" s="628"/>
      <c r="CMW6" s="628"/>
      <c r="CMX6" s="628"/>
      <c r="CMY6" s="628"/>
      <c r="CMZ6" s="628"/>
      <c r="CNA6" s="628"/>
      <c r="CNB6" s="628"/>
      <c r="CNC6" s="628"/>
      <c r="CND6" s="628"/>
      <c r="CNE6" s="628"/>
      <c r="CNF6" s="628"/>
      <c r="CNG6" s="628"/>
      <c r="CNH6" s="628"/>
      <c r="CNI6" s="628"/>
      <c r="CNJ6" s="628"/>
      <c r="CNK6" s="628"/>
      <c r="CNL6" s="628"/>
      <c r="CNM6" s="628"/>
      <c r="CNN6" s="628"/>
      <c r="CNO6" s="628"/>
      <c r="CNP6" s="628"/>
      <c r="CNQ6" s="628"/>
      <c r="CNR6" s="628"/>
      <c r="CNS6" s="628"/>
      <c r="CNT6" s="628"/>
      <c r="CNU6" s="628"/>
      <c r="CNV6" s="628"/>
      <c r="CNW6" s="628"/>
      <c r="CNX6" s="628"/>
      <c r="CNY6" s="628"/>
      <c r="CNZ6" s="628"/>
      <c r="COA6" s="628"/>
      <c r="COB6" s="628"/>
      <c r="COC6" s="628"/>
      <c r="COD6" s="628"/>
      <c r="COE6" s="628"/>
      <c r="COF6" s="628"/>
      <c r="COG6" s="628"/>
      <c r="COH6" s="628"/>
      <c r="COI6" s="628"/>
      <c r="COJ6" s="628"/>
      <c r="COK6" s="628"/>
      <c r="COL6" s="628"/>
      <c r="COM6" s="628"/>
      <c r="CON6" s="628"/>
      <c r="COO6" s="628"/>
      <c r="COP6" s="628"/>
      <c r="COQ6" s="628"/>
      <c r="COR6" s="628"/>
      <c r="COS6" s="628"/>
      <c r="COT6" s="628"/>
      <c r="COU6" s="628"/>
      <c r="COV6" s="628"/>
      <c r="COW6" s="628"/>
      <c r="COX6" s="628"/>
      <c r="COY6" s="628"/>
      <c r="COZ6" s="628"/>
      <c r="CPA6" s="628"/>
      <c r="CPB6" s="628"/>
      <c r="CPC6" s="628"/>
      <c r="CPD6" s="628"/>
      <c r="CPE6" s="628"/>
      <c r="CPF6" s="628"/>
      <c r="CPG6" s="628"/>
      <c r="CPH6" s="628"/>
      <c r="CPI6" s="628"/>
      <c r="CPJ6" s="628"/>
      <c r="CPK6" s="628"/>
      <c r="CPL6" s="628"/>
      <c r="CPM6" s="628"/>
      <c r="CPN6" s="628"/>
      <c r="CPO6" s="628"/>
      <c r="CPP6" s="628"/>
      <c r="CPQ6" s="628"/>
      <c r="CPR6" s="628"/>
      <c r="CPS6" s="628"/>
      <c r="CPT6" s="628"/>
      <c r="CPU6" s="628"/>
      <c r="CPV6" s="628"/>
      <c r="CPW6" s="628"/>
      <c r="CPX6" s="628"/>
      <c r="CPY6" s="628"/>
      <c r="CPZ6" s="628"/>
      <c r="CQA6" s="628"/>
      <c r="CQB6" s="628"/>
      <c r="CQC6" s="628"/>
      <c r="CQD6" s="628"/>
      <c r="CQE6" s="628"/>
      <c r="CQF6" s="628"/>
      <c r="CQG6" s="628"/>
      <c r="CQH6" s="628"/>
      <c r="CQI6" s="628"/>
      <c r="CQJ6" s="628"/>
      <c r="CQK6" s="628"/>
      <c r="CQL6" s="628"/>
      <c r="CQM6" s="628"/>
      <c r="CQN6" s="628"/>
      <c r="CQO6" s="628"/>
      <c r="CQP6" s="628"/>
      <c r="CQQ6" s="628"/>
      <c r="CQR6" s="628"/>
      <c r="CQS6" s="628"/>
      <c r="CQT6" s="628"/>
      <c r="CQU6" s="628"/>
      <c r="CQV6" s="628"/>
      <c r="CQW6" s="628"/>
      <c r="CQX6" s="628"/>
      <c r="CQY6" s="628"/>
      <c r="CQZ6" s="628"/>
      <c r="CRA6" s="628"/>
      <c r="CRB6" s="628"/>
      <c r="CRC6" s="628"/>
      <c r="CRD6" s="628"/>
      <c r="CRE6" s="628"/>
      <c r="CRF6" s="628"/>
      <c r="CRG6" s="628"/>
      <c r="CRH6" s="628"/>
      <c r="CRI6" s="628"/>
      <c r="CRJ6" s="628"/>
      <c r="CRK6" s="628"/>
      <c r="CRL6" s="628"/>
      <c r="CRM6" s="628"/>
      <c r="CRN6" s="628"/>
      <c r="CRO6" s="628"/>
      <c r="CRP6" s="628"/>
      <c r="CRQ6" s="628"/>
      <c r="CRR6" s="628"/>
      <c r="CRS6" s="628"/>
      <c r="CRT6" s="628"/>
      <c r="CRU6" s="628"/>
      <c r="CRV6" s="628"/>
      <c r="CRW6" s="628"/>
      <c r="CRX6" s="628"/>
      <c r="CRY6" s="628"/>
      <c r="CRZ6" s="628"/>
      <c r="CSA6" s="628"/>
      <c r="CSB6" s="628"/>
      <c r="CSC6" s="628"/>
      <c r="CSD6" s="628"/>
      <c r="CSE6" s="628"/>
      <c r="CSF6" s="628"/>
      <c r="CSG6" s="628"/>
      <c r="CSH6" s="628"/>
      <c r="CSI6" s="628"/>
      <c r="CSJ6" s="628"/>
      <c r="CSK6" s="628"/>
      <c r="CSL6" s="628"/>
      <c r="CSM6" s="628"/>
      <c r="CSN6" s="628"/>
      <c r="CSO6" s="628"/>
      <c r="CSP6" s="628"/>
      <c r="CSQ6" s="628"/>
      <c r="CSR6" s="628"/>
      <c r="CSS6" s="628"/>
      <c r="CST6" s="628"/>
      <c r="CSU6" s="628"/>
      <c r="CSV6" s="628"/>
      <c r="CSW6" s="628"/>
      <c r="CSX6" s="628"/>
      <c r="CSY6" s="628"/>
      <c r="CSZ6" s="628"/>
      <c r="CTA6" s="628"/>
      <c r="CTB6" s="628"/>
      <c r="CTC6" s="628"/>
      <c r="CTD6" s="628"/>
      <c r="CTE6" s="628"/>
      <c r="CTF6" s="628"/>
      <c r="CTG6" s="628"/>
      <c r="CTH6" s="628"/>
      <c r="CTI6" s="628"/>
      <c r="CTJ6" s="628"/>
      <c r="CTK6" s="628"/>
      <c r="CTL6" s="628"/>
      <c r="CTM6" s="628"/>
      <c r="CTN6" s="628"/>
      <c r="CTO6" s="628"/>
      <c r="CTP6" s="628"/>
      <c r="CTQ6" s="628"/>
      <c r="CTR6" s="628"/>
      <c r="CTS6" s="628"/>
      <c r="CTT6" s="628"/>
      <c r="CTU6" s="628"/>
      <c r="CTV6" s="628"/>
      <c r="CTW6" s="628"/>
      <c r="CTX6" s="628"/>
      <c r="CTY6" s="628"/>
      <c r="CTZ6" s="628"/>
      <c r="CUA6" s="628"/>
      <c r="CUB6" s="628"/>
      <c r="CUC6" s="628"/>
      <c r="CUD6" s="628"/>
      <c r="CUE6" s="628"/>
      <c r="CUF6" s="628"/>
      <c r="CUG6" s="628"/>
      <c r="CUH6" s="628"/>
      <c r="CUI6" s="628"/>
      <c r="CUJ6" s="628"/>
      <c r="CUK6" s="628"/>
      <c r="CUL6" s="628"/>
      <c r="CUM6" s="628"/>
      <c r="CUN6" s="628"/>
      <c r="CUO6" s="628"/>
      <c r="CUP6" s="628"/>
      <c r="CUQ6" s="628"/>
      <c r="CUR6" s="628"/>
      <c r="CUS6" s="628"/>
      <c r="CUT6" s="628"/>
      <c r="CUU6" s="628"/>
      <c r="CUV6" s="628"/>
      <c r="CUW6" s="628"/>
      <c r="CUX6" s="628"/>
      <c r="CUY6" s="628"/>
      <c r="CUZ6" s="628"/>
      <c r="CVA6" s="628"/>
      <c r="CVB6" s="628"/>
      <c r="CVC6" s="628"/>
      <c r="CVD6" s="628"/>
      <c r="CVE6" s="628"/>
      <c r="CVF6" s="628"/>
      <c r="CVG6" s="628"/>
      <c r="CVH6" s="628"/>
      <c r="CVI6" s="628"/>
      <c r="CVJ6" s="628"/>
      <c r="CVK6" s="628"/>
      <c r="CVL6" s="628"/>
      <c r="CVM6" s="628"/>
      <c r="CVN6" s="628"/>
      <c r="CVO6" s="628"/>
      <c r="CVP6" s="628"/>
      <c r="CVQ6" s="628"/>
      <c r="CVR6" s="628"/>
      <c r="CVS6" s="628"/>
      <c r="CVT6" s="628"/>
      <c r="CVU6" s="628"/>
      <c r="CVV6" s="628"/>
      <c r="CVW6" s="628"/>
      <c r="CVX6" s="628"/>
      <c r="CVY6" s="628"/>
      <c r="CVZ6" s="628"/>
      <c r="CWA6" s="628"/>
      <c r="CWB6" s="628"/>
      <c r="CWC6" s="628"/>
      <c r="CWD6" s="628"/>
      <c r="CWE6" s="628"/>
      <c r="CWF6" s="628"/>
      <c r="CWG6" s="628"/>
      <c r="CWH6" s="628"/>
      <c r="CWI6" s="628"/>
      <c r="CWJ6" s="628"/>
      <c r="CWK6" s="628"/>
      <c r="CWL6" s="628"/>
      <c r="CWM6" s="628"/>
      <c r="CWN6" s="628"/>
      <c r="CWO6" s="628"/>
      <c r="CWP6" s="628"/>
      <c r="CWQ6" s="628"/>
      <c r="CWR6" s="628"/>
      <c r="CWS6" s="628"/>
      <c r="CWT6" s="628"/>
      <c r="CWU6" s="628"/>
      <c r="CWV6" s="628"/>
      <c r="CWW6" s="628"/>
      <c r="CWX6" s="628"/>
      <c r="CWY6" s="628"/>
      <c r="CWZ6" s="628"/>
      <c r="CXA6" s="628"/>
      <c r="CXB6" s="628"/>
      <c r="CXC6" s="628"/>
      <c r="CXD6" s="628"/>
      <c r="CXE6" s="628"/>
      <c r="CXF6" s="628"/>
      <c r="CXG6" s="628"/>
      <c r="CXH6" s="628"/>
      <c r="CXI6" s="628"/>
      <c r="CXJ6" s="628"/>
      <c r="CXK6" s="628"/>
      <c r="CXL6" s="628"/>
      <c r="CXM6" s="628"/>
      <c r="CXN6" s="628"/>
      <c r="CXO6" s="628"/>
      <c r="CXP6" s="628"/>
      <c r="CXQ6" s="628"/>
      <c r="CXR6" s="628"/>
      <c r="CXS6" s="628"/>
      <c r="CXT6" s="628"/>
      <c r="CXU6" s="628"/>
      <c r="CXV6" s="628"/>
      <c r="CXW6" s="628"/>
      <c r="CXX6" s="628"/>
      <c r="CXY6" s="628"/>
      <c r="CXZ6" s="628"/>
      <c r="CYA6" s="628"/>
      <c r="CYB6" s="628"/>
      <c r="CYC6" s="628"/>
      <c r="CYD6" s="628"/>
      <c r="CYE6" s="628"/>
      <c r="CYF6" s="628"/>
      <c r="CYG6" s="628"/>
      <c r="CYH6" s="628"/>
      <c r="CYI6" s="628"/>
      <c r="CYJ6" s="628"/>
      <c r="CYK6" s="628"/>
      <c r="CYL6" s="628"/>
      <c r="CYM6" s="628"/>
      <c r="CYN6" s="628"/>
      <c r="CYO6" s="628"/>
      <c r="CYP6" s="628"/>
      <c r="CYQ6" s="628"/>
      <c r="CYR6" s="628"/>
      <c r="CYS6" s="628"/>
      <c r="CYT6" s="628"/>
      <c r="CYU6" s="628"/>
      <c r="CYV6" s="628"/>
      <c r="CYW6" s="628"/>
      <c r="CYX6" s="628"/>
      <c r="CYY6" s="628"/>
      <c r="CYZ6" s="628"/>
      <c r="CZA6" s="628"/>
      <c r="CZB6" s="628"/>
      <c r="CZC6" s="628"/>
      <c r="CZD6" s="628"/>
      <c r="CZE6" s="628"/>
      <c r="CZF6" s="628"/>
      <c r="CZG6" s="628"/>
      <c r="CZH6" s="628"/>
      <c r="CZI6" s="628"/>
      <c r="CZJ6" s="628"/>
      <c r="CZK6" s="628"/>
      <c r="CZL6" s="628"/>
      <c r="CZM6" s="628"/>
      <c r="CZN6" s="628"/>
      <c r="CZO6" s="628"/>
      <c r="CZP6" s="628"/>
      <c r="CZQ6" s="628"/>
      <c r="CZR6" s="628"/>
      <c r="CZS6" s="628"/>
      <c r="CZT6" s="628"/>
      <c r="CZU6" s="628"/>
      <c r="CZV6" s="628"/>
      <c r="CZW6" s="628"/>
      <c r="CZX6" s="628"/>
      <c r="CZY6" s="628"/>
      <c r="CZZ6" s="628"/>
      <c r="DAA6" s="628"/>
      <c r="DAB6" s="628"/>
      <c r="DAC6" s="628"/>
      <c r="DAD6" s="628"/>
      <c r="DAE6" s="628"/>
      <c r="DAF6" s="628"/>
      <c r="DAG6" s="628"/>
      <c r="DAH6" s="628"/>
      <c r="DAI6" s="628"/>
      <c r="DAJ6" s="628"/>
      <c r="DAK6" s="628"/>
      <c r="DAL6" s="628"/>
      <c r="DAM6" s="628"/>
      <c r="DAN6" s="628"/>
      <c r="DAO6" s="628"/>
      <c r="DAP6" s="628"/>
      <c r="DAQ6" s="628"/>
      <c r="DAR6" s="628"/>
      <c r="DAS6" s="628"/>
      <c r="DAT6" s="628"/>
      <c r="DAU6" s="628"/>
      <c r="DAV6" s="628"/>
      <c r="DAW6" s="628"/>
      <c r="DAX6" s="628"/>
      <c r="DAY6" s="628"/>
      <c r="DAZ6" s="628"/>
      <c r="DBA6" s="628"/>
      <c r="DBB6" s="628"/>
      <c r="DBC6" s="628"/>
      <c r="DBD6" s="628"/>
      <c r="DBE6" s="628"/>
      <c r="DBF6" s="628"/>
      <c r="DBG6" s="628"/>
      <c r="DBH6" s="628"/>
      <c r="DBI6" s="628"/>
      <c r="DBJ6" s="628"/>
      <c r="DBK6" s="628"/>
      <c r="DBL6" s="628"/>
      <c r="DBM6" s="628"/>
      <c r="DBN6" s="628"/>
      <c r="DBO6" s="628"/>
      <c r="DBP6" s="628"/>
      <c r="DBQ6" s="628"/>
      <c r="DBR6" s="628"/>
      <c r="DBS6" s="628"/>
      <c r="DBT6" s="628"/>
      <c r="DBU6" s="628"/>
      <c r="DBV6" s="628"/>
      <c r="DBW6" s="628"/>
      <c r="DBX6" s="628"/>
      <c r="DBY6" s="628"/>
      <c r="DBZ6" s="628"/>
      <c r="DCA6" s="628"/>
      <c r="DCB6" s="628"/>
      <c r="DCC6" s="628"/>
      <c r="DCD6" s="628"/>
      <c r="DCE6" s="628"/>
      <c r="DCF6" s="628"/>
      <c r="DCG6" s="628"/>
      <c r="DCH6" s="628"/>
      <c r="DCI6" s="628"/>
      <c r="DCJ6" s="628"/>
      <c r="DCK6" s="628"/>
      <c r="DCL6" s="628"/>
      <c r="DCM6" s="628"/>
      <c r="DCN6" s="628"/>
      <c r="DCO6" s="628"/>
      <c r="DCP6" s="628"/>
      <c r="DCQ6" s="628"/>
      <c r="DCR6" s="628"/>
      <c r="DCS6" s="628"/>
      <c r="DCT6" s="628"/>
      <c r="DCU6" s="628"/>
      <c r="DCV6" s="628"/>
      <c r="DCW6" s="628"/>
      <c r="DCX6" s="628"/>
      <c r="DCY6" s="628"/>
      <c r="DCZ6" s="628"/>
      <c r="DDA6" s="628"/>
      <c r="DDB6" s="628"/>
      <c r="DDC6" s="628"/>
      <c r="DDD6" s="628"/>
      <c r="DDE6" s="628"/>
      <c r="DDF6" s="628"/>
      <c r="DDG6" s="628"/>
      <c r="DDH6" s="628"/>
      <c r="DDI6" s="628"/>
      <c r="DDJ6" s="628"/>
      <c r="DDK6" s="628"/>
      <c r="DDL6" s="628"/>
      <c r="DDM6" s="628"/>
      <c r="DDN6" s="628"/>
      <c r="DDO6" s="628"/>
      <c r="DDP6" s="628"/>
      <c r="DDQ6" s="628"/>
      <c r="DDR6" s="628"/>
      <c r="DDS6" s="628"/>
      <c r="DDT6" s="628"/>
      <c r="DDU6" s="628"/>
      <c r="DDV6" s="628"/>
      <c r="DDW6" s="628"/>
      <c r="DDX6" s="628"/>
      <c r="DDY6" s="628"/>
      <c r="DDZ6" s="628"/>
      <c r="DEA6" s="628"/>
      <c r="DEB6" s="628"/>
      <c r="DEC6" s="628"/>
      <c r="DED6" s="628"/>
      <c r="DEE6" s="628"/>
      <c r="DEF6" s="628"/>
      <c r="DEG6" s="628"/>
      <c r="DEH6" s="628"/>
      <c r="DEI6" s="628"/>
      <c r="DEJ6" s="628"/>
      <c r="DEK6" s="628"/>
      <c r="DEL6" s="628"/>
      <c r="DEM6" s="628"/>
      <c r="DEN6" s="628"/>
      <c r="DEO6" s="628"/>
      <c r="DEP6" s="628"/>
      <c r="DEQ6" s="628"/>
      <c r="DER6" s="628"/>
      <c r="DES6" s="628"/>
      <c r="DET6" s="628"/>
      <c r="DEU6" s="628"/>
      <c r="DEV6" s="628"/>
      <c r="DEW6" s="628"/>
      <c r="DEX6" s="628"/>
      <c r="DEY6" s="628"/>
      <c r="DEZ6" s="628"/>
      <c r="DFA6" s="628"/>
      <c r="DFB6" s="628"/>
      <c r="DFC6" s="628"/>
      <c r="DFD6" s="628"/>
      <c r="DFE6" s="628"/>
      <c r="DFF6" s="628"/>
      <c r="DFG6" s="628"/>
      <c r="DFH6" s="628"/>
      <c r="DFI6" s="628"/>
      <c r="DFJ6" s="628"/>
      <c r="DFK6" s="628"/>
      <c r="DFL6" s="628"/>
      <c r="DFM6" s="628"/>
      <c r="DFN6" s="628"/>
      <c r="DFO6" s="628"/>
      <c r="DFP6" s="628"/>
      <c r="DFQ6" s="628"/>
      <c r="DFR6" s="628"/>
      <c r="DFS6" s="628"/>
      <c r="DFT6" s="628"/>
      <c r="DFU6" s="628"/>
      <c r="DFV6" s="628"/>
      <c r="DFW6" s="628"/>
      <c r="DFX6" s="628"/>
      <c r="DFY6" s="628"/>
      <c r="DFZ6" s="628"/>
      <c r="DGA6" s="628"/>
      <c r="DGB6" s="628"/>
      <c r="DGC6" s="628"/>
      <c r="DGD6" s="628"/>
      <c r="DGE6" s="628"/>
      <c r="DGF6" s="628"/>
      <c r="DGG6" s="628"/>
      <c r="DGH6" s="628"/>
      <c r="DGI6" s="628"/>
      <c r="DGJ6" s="628"/>
      <c r="DGK6" s="628"/>
      <c r="DGL6" s="628"/>
      <c r="DGM6" s="628"/>
      <c r="DGN6" s="628"/>
      <c r="DGO6" s="628"/>
      <c r="DGP6" s="628"/>
      <c r="DGQ6" s="628"/>
      <c r="DGR6" s="628"/>
      <c r="DGS6" s="628"/>
      <c r="DGT6" s="628"/>
      <c r="DGU6" s="628"/>
      <c r="DGV6" s="628"/>
      <c r="DGW6" s="628"/>
      <c r="DGX6" s="628"/>
      <c r="DGY6" s="628"/>
      <c r="DGZ6" s="628"/>
      <c r="DHA6" s="628"/>
      <c r="DHB6" s="628"/>
      <c r="DHC6" s="628"/>
      <c r="DHD6" s="628"/>
      <c r="DHE6" s="628"/>
      <c r="DHF6" s="628"/>
      <c r="DHG6" s="628"/>
      <c r="DHH6" s="628"/>
      <c r="DHI6" s="628"/>
      <c r="DHJ6" s="628"/>
      <c r="DHK6" s="628"/>
      <c r="DHL6" s="628"/>
      <c r="DHM6" s="628"/>
      <c r="DHN6" s="628"/>
      <c r="DHO6" s="628"/>
      <c r="DHP6" s="628"/>
      <c r="DHQ6" s="628"/>
      <c r="DHR6" s="628"/>
      <c r="DHS6" s="628"/>
      <c r="DHT6" s="628"/>
      <c r="DHU6" s="628"/>
      <c r="DHV6" s="628"/>
      <c r="DHW6" s="628"/>
      <c r="DHX6" s="628"/>
      <c r="DHY6" s="628"/>
      <c r="DHZ6" s="628"/>
      <c r="DIA6" s="628"/>
      <c r="DIB6" s="628"/>
      <c r="DIC6" s="628"/>
      <c r="DID6" s="628"/>
      <c r="DIE6" s="628"/>
      <c r="DIF6" s="628"/>
      <c r="DIG6" s="628"/>
      <c r="DIH6" s="628"/>
      <c r="DII6" s="628"/>
      <c r="DIJ6" s="628"/>
      <c r="DIK6" s="628"/>
      <c r="DIL6" s="628"/>
      <c r="DIM6" s="628"/>
      <c r="DIN6" s="628"/>
      <c r="DIO6" s="628"/>
      <c r="DIP6" s="628"/>
      <c r="DIQ6" s="628"/>
      <c r="DIR6" s="628"/>
      <c r="DIS6" s="628"/>
      <c r="DIT6" s="628"/>
      <c r="DIU6" s="628"/>
      <c r="DIV6" s="628"/>
      <c r="DIW6" s="628"/>
      <c r="DIX6" s="628"/>
      <c r="DIY6" s="628"/>
      <c r="DIZ6" s="628"/>
      <c r="DJA6" s="628"/>
      <c r="DJB6" s="628"/>
      <c r="DJC6" s="628"/>
      <c r="DJD6" s="628"/>
      <c r="DJE6" s="628"/>
      <c r="DJF6" s="628"/>
      <c r="DJG6" s="628"/>
      <c r="DJH6" s="628"/>
      <c r="DJI6" s="628"/>
      <c r="DJJ6" s="628"/>
      <c r="DJK6" s="628"/>
      <c r="DJL6" s="628"/>
      <c r="DJM6" s="628"/>
      <c r="DJN6" s="628"/>
      <c r="DJO6" s="628"/>
      <c r="DJP6" s="628"/>
      <c r="DJQ6" s="628"/>
      <c r="DJR6" s="628"/>
      <c r="DJS6" s="628"/>
      <c r="DJT6" s="628"/>
      <c r="DJU6" s="628"/>
      <c r="DJV6" s="628"/>
      <c r="DJW6" s="628"/>
      <c r="DJX6" s="628"/>
      <c r="DJY6" s="628"/>
      <c r="DJZ6" s="628"/>
      <c r="DKA6" s="628"/>
      <c r="DKB6" s="628"/>
      <c r="DKC6" s="628"/>
      <c r="DKD6" s="628"/>
      <c r="DKE6" s="628"/>
      <c r="DKF6" s="628"/>
      <c r="DKG6" s="628"/>
      <c r="DKH6" s="628"/>
      <c r="DKI6" s="628"/>
      <c r="DKJ6" s="628"/>
      <c r="DKK6" s="628"/>
      <c r="DKL6" s="628"/>
      <c r="DKM6" s="628"/>
      <c r="DKN6" s="628"/>
      <c r="DKO6" s="628"/>
      <c r="DKP6" s="628"/>
      <c r="DKQ6" s="628"/>
      <c r="DKR6" s="628"/>
      <c r="DKS6" s="628"/>
      <c r="DKT6" s="628"/>
      <c r="DKU6" s="628"/>
      <c r="DKV6" s="628"/>
      <c r="DKW6" s="628"/>
      <c r="DKX6" s="628"/>
      <c r="DKY6" s="628"/>
      <c r="DKZ6" s="628"/>
      <c r="DLA6" s="628"/>
      <c r="DLB6" s="628"/>
      <c r="DLC6" s="628"/>
      <c r="DLD6" s="628"/>
      <c r="DLE6" s="628"/>
      <c r="DLF6" s="628"/>
      <c r="DLG6" s="628"/>
      <c r="DLH6" s="628"/>
      <c r="DLI6" s="628"/>
      <c r="DLJ6" s="628"/>
      <c r="DLK6" s="628"/>
      <c r="DLL6" s="628"/>
      <c r="DLM6" s="628"/>
      <c r="DLN6" s="628"/>
      <c r="DLO6" s="628"/>
      <c r="DLP6" s="628"/>
      <c r="DLQ6" s="628"/>
      <c r="DLR6" s="628"/>
      <c r="DLS6" s="628"/>
      <c r="DLT6" s="628"/>
      <c r="DLU6" s="628"/>
      <c r="DLV6" s="628"/>
      <c r="DLW6" s="628"/>
      <c r="DLX6" s="628"/>
      <c r="DLY6" s="628"/>
      <c r="DLZ6" s="628"/>
      <c r="DMA6" s="628"/>
      <c r="DMB6" s="628"/>
      <c r="DMC6" s="628"/>
      <c r="DMD6" s="628"/>
      <c r="DME6" s="628"/>
      <c r="DMF6" s="628"/>
      <c r="DMG6" s="628"/>
      <c r="DMH6" s="628"/>
      <c r="DMI6" s="628"/>
      <c r="DMJ6" s="628"/>
      <c r="DMK6" s="628"/>
      <c r="DML6" s="628"/>
      <c r="DMM6" s="628"/>
      <c r="DMN6" s="628"/>
      <c r="DMO6" s="628"/>
      <c r="DMP6" s="628"/>
      <c r="DMQ6" s="628"/>
      <c r="DMR6" s="628"/>
      <c r="DMS6" s="628"/>
      <c r="DMT6" s="628"/>
      <c r="DMU6" s="628"/>
      <c r="DMV6" s="628"/>
      <c r="DMW6" s="628"/>
      <c r="DMX6" s="628"/>
      <c r="DMY6" s="628"/>
      <c r="DMZ6" s="628"/>
      <c r="DNA6" s="628"/>
      <c r="DNB6" s="628"/>
      <c r="DNC6" s="628"/>
      <c r="DND6" s="628"/>
      <c r="DNE6" s="628"/>
      <c r="DNF6" s="628"/>
      <c r="DNG6" s="628"/>
      <c r="DNH6" s="628"/>
      <c r="DNI6" s="628"/>
      <c r="DNJ6" s="628"/>
      <c r="DNK6" s="628"/>
      <c r="DNL6" s="628"/>
      <c r="DNM6" s="628"/>
      <c r="DNN6" s="628"/>
      <c r="DNO6" s="628"/>
      <c r="DNP6" s="628"/>
      <c r="DNQ6" s="628"/>
      <c r="DNR6" s="628"/>
      <c r="DNS6" s="628"/>
      <c r="DNT6" s="628"/>
      <c r="DNU6" s="628"/>
      <c r="DNV6" s="628"/>
      <c r="DNW6" s="628"/>
      <c r="DNX6" s="628"/>
      <c r="DNY6" s="628"/>
      <c r="DNZ6" s="628"/>
      <c r="DOA6" s="628"/>
      <c r="DOB6" s="628"/>
      <c r="DOC6" s="628"/>
      <c r="DOD6" s="628"/>
      <c r="DOE6" s="628"/>
      <c r="DOF6" s="628"/>
      <c r="DOG6" s="628"/>
      <c r="DOH6" s="628"/>
      <c r="DOI6" s="628"/>
      <c r="DOJ6" s="628"/>
      <c r="DOK6" s="628"/>
      <c r="DOL6" s="628"/>
      <c r="DOM6" s="628"/>
      <c r="DON6" s="628"/>
      <c r="DOO6" s="628"/>
      <c r="DOP6" s="628"/>
      <c r="DOQ6" s="628"/>
      <c r="DOR6" s="628"/>
      <c r="DOS6" s="628"/>
      <c r="DOT6" s="628"/>
      <c r="DOU6" s="628"/>
      <c r="DOV6" s="628"/>
      <c r="DOW6" s="628"/>
      <c r="DOX6" s="628"/>
      <c r="DOY6" s="628"/>
      <c r="DOZ6" s="628"/>
      <c r="DPA6" s="628"/>
      <c r="DPB6" s="628"/>
      <c r="DPC6" s="628"/>
      <c r="DPD6" s="628"/>
      <c r="DPE6" s="628"/>
      <c r="DPF6" s="628"/>
      <c r="DPG6" s="628"/>
      <c r="DPH6" s="628"/>
      <c r="DPI6" s="628"/>
      <c r="DPJ6" s="628"/>
      <c r="DPK6" s="628"/>
      <c r="DPL6" s="628"/>
      <c r="DPM6" s="628"/>
      <c r="DPN6" s="628"/>
      <c r="DPO6" s="628"/>
      <c r="DPP6" s="628"/>
      <c r="DPQ6" s="628"/>
      <c r="DPR6" s="628"/>
      <c r="DPS6" s="628"/>
      <c r="DPT6" s="628"/>
      <c r="DPU6" s="628"/>
      <c r="DPV6" s="628"/>
      <c r="DPW6" s="628"/>
      <c r="DPX6" s="628"/>
      <c r="DPY6" s="628"/>
      <c r="DPZ6" s="628"/>
      <c r="DQA6" s="628"/>
      <c r="DQB6" s="628"/>
      <c r="DQC6" s="628"/>
      <c r="DQD6" s="628"/>
      <c r="DQE6" s="628"/>
      <c r="DQF6" s="628"/>
      <c r="DQG6" s="628"/>
      <c r="DQH6" s="628"/>
      <c r="DQI6" s="628"/>
      <c r="DQJ6" s="628"/>
      <c r="DQK6" s="628"/>
      <c r="DQL6" s="628"/>
      <c r="DQM6" s="628"/>
      <c r="DQN6" s="628"/>
      <c r="DQO6" s="628"/>
      <c r="DQP6" s="628"/>
      <c r="DQQ6" s="628"/>
      <c r="DQR6" s="628"/>
      <c r="DQS6" s="628"/>
      <c r="DQT6" s="628"/>
      <c r="DQU6" s="628"/>
      <c r="DQV6" s="628"/>
      <c r="DQW6" s="628"/>
      <c r="DQX6" s="628"/>
      <c r="DQY6" s="628"/>
      <c r="DQZ6" s="628"/>
      <c r="DRA6" s="628"/>
      <c r="DRB6" s="628"/>
      <c r="DRC6" s="628"/>
      <c r="DRD6" s="628"/>
      <c r="DRE6" s="628"/>
      <c r="DRF6" s="628"/>
      <c r="DRG6" s="628"/>
      <c r="DRH6" s="628"/>
      <c r="DRI6" s="628"/>
      <c r="DRJ6" s="628"/>
      <c r="DRK6" s="628"/>
      <c r="DRL6" s="628"/>
      <c r="DRM6" s="628"/>
      <c r="DRN6" s="628"/>
      <c r="DRO6" s="628"/>
      <c r="DRP6" s="628"/>
      <c r="DRQ6" s="628"/>
      <c r="DRR6" s="628"/>
      <c r="DRS6" s="628"/>
      <c r="DRT6" s="628"/>
      <c r="DRU6" s="628"/>
      <c r="DRV6" s="628"/>
      <c r="DRW6" s="628"/>
      <c r="DRX6" s="628"/>
      <c r="DRY6" s="628"/>
      <c r="DRZ6" s="628"/>
      <c r="DSA6" s="628"/>
      <c r="DSB6" s="628"/>
      <c r="DSC6" s="628"/>
      <c r="DSD6" s="628"/>
      <c r="DSE6" s="628"/>
      <c r="DSF6" s="628"/>
      <c r="DSG6" s="628"/>
      <c r="DSH6" s="628"/>
      <c r="DSI6" s="628"/>
      <c r="DSJ6" s="628"/>
      <c r="DSK6" s="628"/>
      <c r="DSL6" s="628"/>
      <c r="DSM6" s="628"/>
      <c r="DSN6" s="628"/>
      <c r="DSO6" s="628"/>
      <c r="DSP6" s="628"/>
      <c r="DSQ6" s="628"/>
      <c r="DSR6" s="628"/>
      <c r="DSS6" s="628"/>
      <c r="DST6" s="628"/>
      <c r="DSU6" s="628"/>
      <c r="DSV6" s="628"/>
      <c r="DSW6" s="628"/>
      <c r="DSX6" s="628"/>
      <c r="DSY6" s="628"/>
      <c r="DSZ6" s="628"/>
      <c r="DTA6" s="628"/>
      <c r="DTB6" s="628"/>
      <c r="DTC6" s="628"/>
      <c r="DTD6" s="628"/>
      <c r="DTE6" s="628"/>
      <c r="DTF6" s="628"/>
      <c r="DTG6" s="628"/>
      <c r="DTH6" s="628"/>
      <c r="DTI6" s="628"/>
      <c r="DTJ6" s="628"/>
      <c r="DTK6" s="628"/>
      <c r="DTL6" s="628"/>
      <c r="DTM6" s="628"/>
      <c r="DTN6" s="628"/>
      <c r="DTO6" s="628"/>
      <c r="DTP6" s="628"/>
      <c r="DTQ6" s="628"/>
      <c r="DTR6" s="628"/>
      <c r="DTS6" s="628"/>
      <c r="DTT6" s="628"/>
      <c r="DTU6" s="628"/>
      <c r="DTV6" s="628"/>
      <c r="DTW6" s="628"/>
      <c r="DTX6" s="628"/>
      <c r="DTY6" s="628"/>
      <c r="DTZ6" s="628"/>
      <c r="DUA6" s="628"/>
      <c r="DUB6" s="628"/>
      <c r="DUC6" s="628"/>
      <c r="DUD6" s="628"/>
      <c r="DUE6" s="628"/>
      <c r="DUF6" s="628"/>
      <c r="DUG6" s="628"/>
      <c r="DUH6" s="628"/>
      <c r="DUI6" s="628"/>
      <c r="DUJ6" s="628"/>
      <c r="DUK6" s="628"/>
      <c r="DUL6" s="628"/>
      <c r="DUM6" s="628"/>
      <c r="DUN6" s="628"/>
      <c r="DUO6" s="628"/>
      <c r="DUP6" s="628"/>
      <c r="DUQ6" s="628"/>
      <c r="DUR6" s="628"/>
      <c r="DUS6" s="628"/>
      <c r="DUT6" s="628"/>
      <c r="DUU6" s="628"/>
      <c r="DUV6" s="628"/>
      <c r="DUW6" s="628"/>
      <c r="DUX6" s="628"/>
      <c r="DUY6" s="628"/>
      <c r="DUZ6" s="628"/>
      <c r="DVA6" s="628"/>
      <c r="DVB6" s="628"/>
      <c r="DVC6" s="628"/>
      <c r="DVD6" s="628"/>
      <c r="DVE6" s="628"/>
      <c r="DVF6" s="628"/>
      <c r="DVG6" s="628"/>
      <c r="DVH6" s="628"/>
      <c r="DVI6" s="628"/>
      <c r="DVJ6" s="628"/>
      <c r="DVK6" s="628"/>
      <c r="DVL6" s="628"/>
      <c r="DVM6" s="628"/>
      <c r="DVN6" s="628"/>
      <c r="DVO6" s="628"/>
      <c r="DVP6" s="628"/>
      <c r="DVQ6" s="628"/>
      <c r="DVR6" s="628"/>
      <c r="DVS6" s="628"/>
      <c r="DVT6" s="628"/>
      <c r="DVU6" s="628"/>
      <c r="DVV6" s="628"/>
      <c r="DVW6" s="628"/>
      <c r="DVX6" s="628"/>
      <c r="DVY6" s="628"/>
      <c r="DVZ6" s="628"/>
      <c r="DWA6" s="628"/>
      <c r="DWB6" s="628"/>
      <c r="DWC6" s="628"/>
      <c r="DWD6" s="628"/>
      <c r="DWE6" s="628"/>
      <c r="DWF6" s="628"/>
      <c r="DWG6" s="628"/>
      <c r="DWH6" s="628"/>
      <c r="DWI6" s="628"/>
      <c r="DWJ6" s="628"/>
      <c r="DWK6" s="628"/>
      <c r="DWL6" s="628"/>
      <c r="DWM6" s="628"/>
      <c r="DWN6" s="628"/>
      <c r="DWO6" s="628"/>
      <c r="DWP6" s="628"/>
      <c r="DWQ6" s="628"/>
      <c r="DWR6" s="628"/>
      <c r="DWS6" s="628"/>
      <c r="DWT6" s="628"/>
      <c r="DWU6" s="628"/>
      <c r="DWV6" s="628"/>
      <c r="DWW6" s="628"/>
      <c r="DWX6" s="628"/>
      <c r="DWY6" s="628"/>
      <c r="DWZ6" s="628"/>
      <c r="DXA6" s="628"/>
      <c r="DXB6" s="628"/>
      <c r="DXC6" s="628"/>
      <c r="DXD6" s="628"/>
      <c r="DXE6" s="628"/>
      <c r="DXF6" s="628"/>
      <c r="DXG6" s="628"/>
      <c r="DXH6" s="628"/>
      <c r="DXI6" s="628"/>
      <c r="DXJ6" s="628"/>
      <c r="DXK6" s="628"/>
      <c r="DXL6" s="628"/>
      <c r="DXM6" s="628"/>
      <c r="DXN6" s="628"/>
      <c r="DXO6" s="628"/>
      <c r="DXP6" s="628"/>
      <c r="DXQ6" s="628"/>
      <c r="DXR6" s="628"/>
      <c r="DXS6" s="628"/>
      <c r="DXT6" s="628"/>
      <c r="DXU6" s="628"/>
      <c r="DXV6" s="628"/>
      <c r="DXW6" s="628"/>
      <c r="DXX6" s="628"/>
      <c r="DXY6" s="628"/>
      <c r="DXZ6" s="628"/>
      <c r="DYA6" s="628"/>
      <c r="DYB6" s="628"/>
      <c r="DYC6" s="628"/>
      <c r="DYD6" s="628"/>
      <c r="DYE6" s="628"/>
      <c r="DYF6" s="628"/>
      <c r="DYG6" s="628"/>
      <c r="DYH6" s="628"/>
      <c r="DYI6" s="628"/>
      <c r="DYJ6" s="628"/>
      <c r="DYK6" s="628"/>
      <c r="DYL6" s="628"/>
      <c r="DYM6" s="628"/>
      <c r="DYN6" s="628"/>
      <c r="DYO6" s="628"/>
      <c r="DYP6" s="628"/>
      <c r="DYQ6" s="628"/>
      <c r="DYR6" s="628"/>
      <c r="DYS6" s="628"/>
      <c r="DYT6" s="628"/>
      <c r="DYU6" s="628"/>
      <c r="DYV6" s="628"/>
      <c r="DYW6" s="628"/>
      <c r="DYX6" s="628"/>
      <c r="DYY6" s="628"/>
      <c r="DYZ6" s="628"/>
      <c r="DZA6" s="628"/>
      <c r="DZB6" s="628"/>
      <c r="DZC6" s="628"/>
      <c r="DZD6" s="628"/>
      <c r="DZE6" s="628"/>
      <c r="DZF6" s="628"/>
      <c r="DZG6" s="628"/>
      <c r="DZH6" s="628"/>
      <c r="DZI6" s="628"/>
      <c r="DZJ6" s="628"/>
      <c r="DZK6" s="628"/>
      <c r="DZL6" s="628"/>
      <c r="DZM6" s="628"/>
      <c r="DZN6" s="628"/>
      <c r="DZO6" s="628"/>
      <c r="DZP6" s="628"/>
      <c r="DZQ6" s="628"/>
      <c r="DZR6" s="628"/>
      <c r="DZS6" s="628"/>
      <c r="DZT6" s="628"/>
      <c r="DZU6" s="628"/>
      <c r="DZV6" s="628"/>
      <c r="DZW6" s="628"/>
      <c r="DZX6" s="628"/>
      <c r="DZY6" s="628"/>
      <c r="DZZ6" s="628"/>
      <c r="EAA6" s="628"/>
      <c r="EAB6" s="628"/>
      <c r="EAC6" s="628"/>
      <c r="EAD6" s="628"/>
      <c r="EAE6" s="628"/>
      <c r="EAF6" s="628"/>
      <c r="EAG6" s="628"/>
      <c r="EAH6" s="628"/>
      <c r="EAI6" s="628"/>
      <c r="EAJ6" s="628"/>
      <c r="EAK6" s="628"/>
      <c r="EAL6" s="628"/>
      <c r="EAM6" s="628"/>
      <c r="EAN6" s="628"/>
      <c r="EAO6" s="628"/>
      <c r="EAP6" s="628"/>
      <c r="EAQ6" s="628"/>
      <c r="EAR6" s="628"/>
      <c r="EAS6" s="628"/>
      <c r="EAT6" s="628"/>
      <c r="EAU6" s="628"/>
      <c r="EAV6" s="628"/>
      <c r="EAW6" s="628"/>
      <c r="EAX6" s="628"/>
      <c r="EAY6" s="628"/>
      <c r="EAZ6" s="628"/>
      <c r="EBA6" s="628"/>
      <c r="EBB6" s="628"/>
      <c r="EBC6" s="628"/>
      <c r="EBD6" s="628"/>
      <c r="EBE6" s="628"/>
      <c r="EBF6" s="628"/>
      <c r="EBG6" s="628"/>
      <c r="EBH6" s="628"/>
      <c r="EBI6" s="628"/>
      <c r="EBJ6" s="628"/>
      <c r="EBK6" s="628"/>
      <c r="EBL6" s="628"/>
      <c r="EBM6" s="628"/>
      <c r="EBN6" s="628"/>
      <c r="EBO6" s="628"/>
      <c r="EBP6" s="628"/>
      <c r="EBQ6" s="628"/>
      <c r="EBR6" s="628"/>
      <c r="EBS6" s="628"/>
      <c r="EBT6" s="628"/>
      <c r="EBU6" s="628"/>
      <c r="EBV6" s="628"/>
      <c r="EBW6" s="628"/>
      <c r="EBX6" s="628"/>
      <c r="EBY6" s="628"/>
      <c r="EBZ6" s="628"/>
      <c r="ECA6" s="628"/>
      <c r="ECB6" s="628"/>
      <c r="ECC6" s="628"/>
      <c r="ECD6" s="628"/>
      <c r="ECE6" s="628"/>
      <c r="ECF6" s="628"/>
      <c r="ECG6" s="628"/>
      <c r="ECH6" s="628"/>
      <c r="ECI6" s="628"/>
      <c r="ECJ6" s="628"/>
      <c r="ECK6" s="628"/>
      <c r="ECL6" s="628"/>
      <c r="ECM6" s="628"/>
      <c r="ECN6" s="628"/>
      <c r="ECO6" s="628"/>
      <c r="ECP6" s="628"/>
      <c r="ECQ6" s="628"/>
      <c r="ECR6" s="628"/>
      <c r="ECS6" s="628"/>
      <c r="ECT6" s="628"/>
      <c r="ECU6" s="628"/>
      <c r="ECV6" s="628"/>
      <c r="ECW6" s="628"/>
      <c r="ECX6" s="628"/>
      <c r="ECY6" s="628"/>
      <c r="ECZ6" s="628"/>
      <c r="EDA6" s="628"/>
      <c r="EDB6" s="628"/>
      <c r="EDC6" s="628"/>
      <c r="EDD6" s="628"/>
      <c r="EDE6" s="628"/>
      <c r="EDF6" s="628"/>
      <c r="EDG6" s="628"/>
      <c r="EDH6" s="628"/>
      <c r="EDI6" s="628"/>
      <c r="EDJ6" s="628"/>
      <c r="EDK6" s="628"/>
      <c r="EDL6" s="628"/>
      <c r="EDM6" s="628"/>
      <c r="EDN6" s="628"/>
      <c r="EDO6" s="628"/>
      <c r="EDP6" s="628"/>
      <c r="EDQ6" s="628"/>
      <c r="EDR6" s="628"/>
      <c r="EDS6" s="628"/>
      <c r="EDT6" s="628"/>
      <c r="EDU6" s="628"/>
      <c r="EDV6" s="628"/>
      <c r="EDW6" s="628"/>
      <c r="EDX6" s="628"/>
      <c r="EDY6" s="628"/>
      <c r="EDZ6" s="628"/>
      <c r="EEA6" s="628"/>
      <c r="EEB6" s="628"/>
      <c r="EEC6" s="628"/>
      <c r="EED6" s="628"/>
      <c r="EEE6" s="628"/>
      <c r="EEF6" s="628"/>
      <c r="EEG6" s="628"/>
      <c r="EEH6" s="628"/>
      <c r="EEI6" s="628"/>
      <c r="EEJ6" s="628"/>
      <c r="EEK6" s="628"/>
      <c r="EEL6" s="628"/>
      <c r="EEM6" s="628"/>
      <c r="EEN6" s="628"/>
      <c r="EEO6" s="628"/>
      <c r="EEP6" s="628"/>
      <c r="EEQ6" s="628"/>
      <c r="EER6" s="628"/>
      <c r="EES6" s="628"/>
      <c r="EET6" s="628"/>
      <c r="EEU6" s="628"/>
      <c r="EEV6" s="628"/>
      <c r="EEW6" s="628"/>
      <c r="EEX6" s="628"/>
      <c r="EEY6" s="628"/>
      <c r="EEZ6" s="628"/>
      <c r="EFA6" s="628"/>
      <c r="EFB6" s="628"/>
      <c r="EFC6" s="628"/>
      <c r="EFD6" s="628"/>
      <c r="EFE6" s="628"/>
      <c r="EFF6" s="628"/>
      <c r="EFG6" s="628"/>
      <c r="EFH6" s="628"/>
      <c r="EFI6" s="628"/>
      <c r="EFJ6" s="628"/>
      <c r="EFK6" s="628"/>
      <c r="EFL6" s="628"/>
      <c r="EFM6" s="628"/>
      <c r="EFN6" s="628"/>
      <c r="EFO6" s="628"/>
      <c r="EFP6" s="628"/>
      <c r="EFQ6" s="628"/>
      <c r="EFR6" s="628"/>
      <c r="EFS6" s="628"/>
      <c r="EFT6" s="628"/>
      <c r="EFU6" s="628"/>
      <c r="EFV6" s="628"/>
      <c r="EFW6" s="628"/>
      <c r="EFX6" s="628"/>
      <c r="EFY6" s="628"/>
      <c r="EFZ6" s="628"/>
      <c r="EGA6" s="628"/>
      <c r="EGB6" s="628"/>
      <c r="EGC6" s="628"/>
      <c r="EGD6" s="628"/>
      <c r="EGE6" s="628"/>
      <c r="EGF6" s="628"/>
      <c r="EGG6" s="628"/>
      <c r="EGH6" s="628"/>
      <c r="EGI6" s="628"/>
      <c r="EGJ6" s="628"/>
      <c r="EGK6" s="628"/>
      <c r="EGL6" s="628"/>
      <c r="EGM6" s="628"/>
      <c r="EGN6" s="628"/>
      <c r="EGO6" s="628"/>
      <c r="EGP6" s="628"/>
      <c r="EGQ6" s="628"/>
      <c r="EGR6" s="628"/>
      <c r="EGS6" s="628"/>
      <c r="EGT6" s="628"/>
      <c r="EGU6" s="628"/>
      <c r="EGV6" s="628"/>
      <c r="EGW6" s="628"/>
      <c r="EGX6" s="628"/>
      <c r="EGY6" s="628"/>
      <c r="EGZ6" s="628"/>
      <c r="EHA6" s="628"/>
      <c r="EHB6" s="628"/>
      <c r="EHC6" s="628"/>
      <c r="EHD6" s="628"/>
      <c r="EHE6" s="628"/>
      <c r="EHF6" s="628"/>
      <c r="EHG6" s="628"/>
      <c r="EHH6" s="628"/>
      <c r="EHI6" s="628"/>
      <c r="EHJ6" s="628"/>
      <c r="EHK6" s="628"/>
      <c r="EHL6" s="628"/>
      <c r="EHM6" s="628"/>
      <c r="EHN6" s="628"/>
      <c r="EHO6" s="628"/>
      <c r="EHP6" s="628"/>
      <c r="EHQ6" s="628"/>
      <c r="EHR6" s="628"/>
      <c r="EHS6" s="628"/>
      <c r="EHT6" s="628"/>
      <c r="EHU6" s="628"/>
      <c r="EHV6" s="628"/>
      <c r="EHW6" s="628"/>
      <c r="EHX6" s="628"/>
      <c r="EHY6" s="628"/>
      <c r="EHZ6" s="628"/>
      <c r="EIA6" s="628"/>
      <c r="EIB6" s="628"/>
      <c r="EIC6" s="628"/>
      <c r="EID6" s="628"/>
      <c r="EIE6" s="628"/>
      <c r="EIF6" s="628"/>
      <c r="EIG6" s="628"/>
      <c r="EIH6" s="628"/>
      <c r="EII6" s="628"/>
      <c r="EIJ6" s="628"/>
      <c r="EIK6" s="628"/>
      <c r="EIL6" s="628"/>
      <c r="EIM6" s="628"/>
      <c r="EIN6" s="628"/>
      <c r="EIO6" s="628"/>
      <c r="EIP6" s="628"/>
      <c r="EIQ6" s="628"/>
      <c r="EIR6" s="628"/>
      <c r="EIS6" s="628"/>
      <c r="EIT6" s="628"/>
      <c r="EIU6" s="628"/>
      <c r="EIV6" s="628"/>
      <c r="EIW6" s="628"/>
      <c r="EIX6" s="628"/>
      <c r="EIY6" s="628"/>
      <c r="EIZ6" s="628"/>
      <c r="EJA6" s="628"/>
      <c r="EJB6" s="628"/>
      <c r="EJC6" s="628"/>
      <c r="EJD6" s="628"/>
      <c r="EJE6" s="628"/>
      <c r="EJF6" s="628"/>
      <c r="EJG6" s="628"/>
      <c r="EJH6" s="628"/>
      <c r="EJI6" s="628"/>
      <c r="EJJ6" s="628"/>
      <c r="EJK6" s="628"/>
      <c r="EJL6" s="628"/>
      <c r="EJM6" s="628"/>
      <c r="EJN6" s="628"/>
      <c r="EJO6" s="628"/>
      <c r="EJP6" s="628"/>
      <c r="EJQ6" s="628"/>
      <c r="EJR6" s="628"/>
      <c r="EJS6" s="628"/>
      <c r="EJT6" s="628"/>
      <c r="EJU6" s="628"/>
      <c r="EJV6" s="628"/>
      <c r="EJW6" s="628"/>
      <c r="EJX6" s="628"/>
      <c r="EJY6" s="628"/>
      <c r="EJZ6" s="628"/>
      <c r="EKA6" s="628"/>
      <c r="EKB6" s="628"/>
      <c r="EKC6" s="628"/>
      <c r="EKD6" s="628"/>
      <c r="EKE6" s="628"/>
      <c r="EKF6" s="628"/>
      <c r="EKG6" s="628"/>
      <c r="EKH6" s="628"/>
      <c r="EKI6" s="628"/>
      <c r="EKJ6" s="628"/>
      <c r="EKK6" s="628"/>
      <c r="EKL6" s="628"/>
      <c r="EKM6" s="628"/>
      <c r="EKN6" s="628"/>
      <c r="EKO6" s="628"/>
      <c r="EKP6" s="628"/>
      <c r="EKQ6" s="628"/>
      <c r="EKR6" s="628"/>
      <c r="EKS6" s="628"/>
      <c r="EKT6" s="628"/>
      <c r="EKU6" s="628"/>
      <c r="EKV6" s="628"/>
      <c r="EKW6" s="628"/>
      <c r="EKX6" s="628"/>
      <c r="EKY6" s="628"/>
      <c r="EKZ6" s="628"/>
      <c r="ELA6" s="628"/>
      <c r="ELB6" s="628"/>
      <c r="ELC6" s="628"/>
      <c r="ELD6" s="628"/>
      <c r="ELE6" s="628"/>
      <c r="ELF6" s="628"/>
      <c r="ELG6" s="628"/>
      <c r="ELH6" s="628"/>
      <c r="ELI6" s="628"/>
      <c r="ELJ6" s="628"/>
      <c r="ELK6" s="628"/>
      <c r="ELL6" s="628"/>
      <c r="ELM6" s="628"/>
      <c r="ELN6" s="628"/>
      <c r="ELO6" s="628"/>
      <c r="ELP6" s="628"/>
      <c r="ELQ6" s="628"/>
      <c r="ELR6" s="628"/>
      <c r="ELS6" s="628"/>
      <c r="ELT6" s="628"/>
      <c r="ELU6" s="628"/>
      <c r="ELV6" s="628"/>
      <c r="ELW6" s="628"/>
      <c r="ELX6" s="628"/>
      <c r="ELY6" s="628"/>
      <c r="ELZ6" s="628"/>
      <c r="EMA6" s="628"/>
      <c r="EMB6" s="628"/>
      <c r="EMC6" s="628"/>
      <c r="EMD6" s="628"/>
      <c r="EME6" s="628"/>
      <c r="EMF6" s="628"/>
      <c r="EMG6" s="628"/>
      <c r="EMH6" s="628"/>
      <c r="EMI6" s="628"/>
      <c r="EMJ6" s="628"/>
      <c r="EMK6" s="628"/>
      <c r="EML6" s="628"/>
      <c r="EMM6" s="628"/>
      <c r="EMN6" s="628"/>
      <c r="EMO6" s="628"/>
      <c r="EMP6" s="628"/>
      <c r="EMQ6" s="628"/>
      <c r="EMR6" s="628"/>
      <c r="EMS6" s="628"/>
      <c r="EMT6" s="628"/>
      <c r="EMU6" s="628"/>
      <c r="EMV6" s="628"/>
      <c r="EMW6" s="628"/>
      <c r="EMX6" s="628"/>
      <c r="EMY6" s="628"/>
      <c r="EMZ6" s="628"/>
      <c r="ENA6" s="628"/>
      <c r="ENB6" s="628"/>
      <c r="ENC6" s="628"/>
      <c r="END6" s="628"/>
      <c r="ENE6" s="628"/>
      <c r="ENF6" s="628"/>
      <c r="ENG6" s="628"/>
      <c r="ENH6" s="628"/>
      <c r="ENI6" s="628"/>
      <c r="ENJ6" s="628"/>
      <c r="ENK6" s="628"/>
      <c r="ENL6" s="628"/>
      <c r="ENM6" s="628"/>
      <c r="ENN6" s="628"/>
      <c r="ENO6" s="628"/>
      <c r="ENP6" s="628"/>
      <c r="ENQ6" s="628"/>
      <c r="ENR6" s="628"/>
      <c r="ENS6" s="628"/>
      <c r="ENT6" s="628"/>
      <c r="ENU6" s="628"/>
      <c r="ENV6" s="628"/>
      <c r="ENW6" s="628"/>
      <c r="ENX6" s="628"/>
      <c r="ENY6" s="628"/>
      <c r="ENZ6" s="628"/>
      <c r="EOA6" s="628"/>
      <c r="EOB6" s="628"/>
      <c r="EOC6" s="628"/>
      <c r="EOD6" s="628"/>
      <c r="EOE6" s="628"/>
      <c r="EOF6" s="628"/>
      <c r="EOG6" s="628"/>
      <c r="EOH6" s="628"/>
      <c r="EOI6" s="628"/>
      <c r="EOJ6" s="628"/>
      <c r="EOK6" s="628"/>
      <c r="EOL6" s="628"/>
      <c r="EOM6" s="628"/>
      <c r="EON6" s="628"/>
      <c r="EOO6" s="628"/>
      <c r="EOP6" s="628"/>
      <c r="EOQ6" s="628"/>
      <c r="EOR6" s="628"/>
      <c r="EOS6" s="628"/>
      <c r="EOT6" s="628"/>
      <c r="EOU6" s="628"/>
      <c r="EOV6" s="628"/>
      <c r="EOW6" s="628"/>
      <c r="EOX6" s="628"/>
      <c r="EOY6" s="628"/>
      <c r="EOZ6" s="628"/>
      <c r="EPA6" s="628"/>
      <c r="EPB6" s="628"/>
      <c r="EPC6" s="628"/>
      <c r="EPD6" s="628"/>
      <c r="EPE6" s="628"/>
      <c r="EPF6" s="628"/>
      <c r="EPG6" s="628"/>
      <c r="EPH6" s="628"/>
      <c r="EPI6" s="628"/>
      <c r="EPJ6" s="628"/>
      <c r="EPK6" s="628"/>
      <c r="EPL6" s="628"/>
      <c r="EPM6" s="628"/>
      <c r="EPN6" s="628"/>
      <c r="EPO6" s="628"/>
      <c r="EPP6" s="628"/>
      <c r="EPQ6" s="628"/>
      <c r="EPR6" s="628"/>
      <c r="EPS6" s="628"/>
      <c r="EPT6" s="628"/>
      <c r="EPU6" s="628"/>
      <c r="EPV6" s="628"/>
      <c r="EPW6" s="628"/>
      <c r="EPX6" s="628"/>
      <c r="EPY6" s="628"/>
      <c r="EPZ6" s="628"/>
      <c r="EQA6" s="628"/>
      <c r="EQB6" s="628"/>
      <c r="EQC6" s="628"/>
      <c r="EQD6" s="628"/>
      <c r="EQE6" s="628"/>
      <c r="EQF6" s="628"/>
      <c r="EQG6" s="628"/>
      <c r="EQH6" s="628"/>
      <c r="EQI6" s="628"/>
      <c r="EQJ6" s="628"/>
      <c r="EQK6" s="628"/>
      <c r="EQL6" s="628"/>
      <c r="EQM6" s="628"/>
      <c r="EQN6" s="628"/>
      <c r="EQO6" s="628"/>
      <c r="EQP6" s="628"/>
      <c r="EQQ6" s="628"/>
      <c r="EQR6" s="628"/>
      <c r="EQS6" s="628"/>
      <c r="EQT6" s="628"/>
      <c r="EQU6" s="628"/>
      <c r="EQV6" s="628"/>
      <c r="EQW6" s="628"/>
      <c r="EQX6" s="628"/>
      <c r="EQY6" s="628"/>
      <c r="EQZ6" s="628"/>
      <c r="ERA6" s="628"/>
      <c r="ERB6" s="628"/>
      <c r="ERC6" s="628"/>
      <c r="ERD6" s="628"/>
      <c r="ERE6" s="628"/>
      <c r="ERF6" s="628"/>
      <c r="ERG6" s="628"/>
      <c r="ERH6" s="628"/>
      <c r="ERI6" s="628"/>
      <c r="ERJ6" s="628"/>
      <c r="ERK6" s="628"/>
      <c r="ERL6" s="628"/>
      <c r="ERM6" s="628"/>
      <c r="ERN6" s="628"/>
      <c r="ERO6" s="628"/>
      <c r="ERP6" s="628"/>
      <c r="ERQ6" s="628"/>
      <c r="ERR6" s="628"/>
      <c r="ERS6" s="628"/>
      <c r="ERT6" s="628"/>
      <c r="ERU6" s="628"/>
      <c r="ERV6" s="628"/>
      <c r="ERW6" s="628"/>
      <c r="ERX6" s="628"/>
      <c r="ERY6" s="628"/>
      <c r="ERZ6" s="628"/>
      <c r="ESA6" s="628"/>
      <c r="ESB6" s="628"/>
      <c r="ESC6" s="628"/>
      <c r="ESD6" s="628"/>
      <c r="ESE6" s="628"/>
      <c r="ESF6" s="628"/>
      <c r="ESG6" s="628"/>
      <c r="ESH6" s="628"/>
      <c r="ESI6" s="628"/>
      <c r="ESJ6" s="628"/>
      <c r="ESK6" s="628"/>
      <c r="ESL6" s="628"/>
      <c r="ESM6" s="628"/>
      <c r="ESN6" s="628"/>
      <c r="ESO6" s="628"/>
      <c r="ESP6" s="628"/>
      <c r="ESQ6" s="628"/>
      <c r="ESR6" s="628"/>
      <c r="ESS6" s="628"/>
      <c r="EST6" s="628"/>
      <c r="ESU6" s="628"/>
      <c r="ESV6" s="628"/>
      <c r="ESW6" s="628"/>
      <c r="ESX6" s="628"/>
      <c r="ESY6" s="628"/>
      <c r="ESZ6" s="628"/>
      <c r="ETA6" s="628"/>
      <c r="ETB6" s="628"/>
      <c r="ETC6" s="628"/>
      <c r="ETD6" s="628"/>
      <c r="ETE6" s="628"/>
      <c r="ETF6" s="628"/>
      <c r="ETG6" s="628"/>
      <c r="ETH6" s="628"/>
      <c r="ETI6" s="628"/>
      <c r="ETJ6" s="628"/>
      <c r="ETK6" s="628"/>
      <c r="ETL6" s="628"/>
      <c r="ETM6" s="628"/>
      <c r="ETN6" s="628"/>
      <c r="ETO6" s="628"/>
      <c r="ETP6" s="628"/>
      <c r="ETQ6" s="628"/>
      <c r="ETR6" s="628"/>
      <c r="ETS6" s="628"/>
      <c r="ETT6" s="628"/>
      <c r="ETU6" s="628"/>
      <c r="ETV6" s="628"/>
      <c r="ETW6" s="628"/>
      <c r="ETX6" s="628"/>
      <c r="ETY6" s="628"/>
      <c r="ETZ6" s="628"/>
      <c r="EUA6" s="628"/>
      <c r="EUB6" s="628"/>
      <c r="EUC6" s="628"/>
      <c r="EUD6" s="628"/>
      <c r="EUE6" s="628"/>
      <c r="EUF6" s="628"/>
      <c r="EUG6" s="628"/>
      <c r="EUH6" s="628"/>
      <c r="EUI6" s="628"/>
      <c r="EUJ6" s="628"/>
      <c r="EUK6" s="628"/>
      <c r="EUL6" s="628"/>
      <c r="EUM6" s="628"/>
      <c r="EUN6" s="628"/>
      <c r="EUO6" s="628"/>
      <c r="EUP6" s="628"/>
      <c r="EUQ6" s="628"/>
      <c r="EUR6" s="628"/>
      <c r="EUS6" s="628"/>
      <c r="EUT6" s="628"/>
      <c r="EUU6" s="628"/>
      <c r="EUV6" s="628"/>
      <c r="EUW6" s="628"/>
      <c r="EUX6" s="628"/>
      <c r="EUY6" s="628"/>
      <c r="EUZ6" s="628"/>
      <c r="EVA6" s="628"/>
      <c r="EVB6" s="628"/>
      <c r="EVC6" s="628"/>
      <c r="EVD6" s="628"/>
      <c r="EVE6" s="628"/>
      <c r="EVF6" s="628"/>
      <c r="EVG6" s="628"/>
      <c r="EVH6" s="628"/>
      <c r="EVI6" s="628"/>
      <c r="EVJ6" s="628"/>
      <c r="EVK6" s="628"/>
      <c r="EVL6" s="628"/>
      <c r="EVM6" s="628"/>
      <c r="EVN6" s="628"/>
      <c r="EVO6" s="628"/>
      <c r="EVP6" s="628"/>
      <c r="EVQ6" s="628"/>
      <c r="EVR6" s="628"/>
      <c r="EVS6" s="628"/>
      <c r="EVT6" s="628"/>
      <c r="EVU6" s="628"/>
      <c r="EVV6" s="628"/>
      <c r="EVW6" s="628"/>
      <c r="EVX6" s="628"/>
      <c r="EVY6" s="628"/>
      <c r="EVZ6" s="628"/>
      <c r="EWA6" s="628"/>
      <c r="EWB6" s="628"/>
      <c r="EWC6" s="628"/>
      <c r="EWD6" s="628"/>
      <c r="EWE6" s="628"/>
      <c r="EWF6" s="628"/>
      <c r="EWG6" s="628"/>
      <c r="EWH6" s="628"/>
      <c r="EWI6" s="628"/>
      <c r="EWJ6" s="628"/>
      <c r="EWK6" s="628"/>
      <c r="EWL6" s="628"/>
      <c r="EWM6" s="628"/>
      <c r="EWN6" s="628"/>
      <c r="EWO6" s="628"/>
      <c r="EWP6" s="628"/>
      <c r="EWQ6" s="628"/>
      <c r="EWR6" s="628"/>
      <c r="EWS6" s="628"/>
      <c r="EWT6" s="628"/>
      <c r="EWU6" s="628"/>
      <c r="EWV6" s="628"/>
      <c r="EWW6" s="628"/>
      <c r="EWX6" s="628"/>
      <c r="EWY6" s="628"/>
      <c r="EWZ6" s="628"/>
      <c r="EXA6" s="628"/>
      <c r="EXB6" s="628"/>
      <c r="EXC6" s="628"/>
      <c r="EXD6" s="628"/>
      <c r="EXE6" s="628"/>
      <c r="EXF6" s="628"/>
      <c r="EXG6" s="628"/>
      <c r="EXH6" s="628"/>
      <c r="EXI6" s="628"/>
      <c r="EXJ6" s="628"/>
      <c r="EXK6" s="628"/>
      <c r="EXL6" s="628"/>
      <c r="EXM6" s="628"/>
      <c r="EXN6" s="628"/>
      <c r="EXO6" s="628"/>
      <c r="EXP6" s="628"/>
      <c r="EXQ6" s="628"/>
      <c r="EXR6" s="628"/>
      <c r="EXS6" s="628"/>
      <c r="EXT6" s="628"/>
      <c r="EXU6" s="628"/>
      <c r="EXV6" s="628"/>
      <c r="EXW6" s="628"/>
      <c r="EXX6" s="628"/>
      <c r="EXY6" s="628"/>
      <c r="EXZ6" s="628"/>
      <c r="EYA6" s="628"/>
      <c r="EYB6" s="628"/>
      <c r="EYC6" s="628"/>
      <c r="EYD6" s="628"/>
      <c r="EYE6" s="628"/>
      <c r="EYF6" s="628"/>
      <c r="EYG6" s="628"/>
      <c r="EYH6" s="628"/>
      <c r="EYI6" s="628"/>
      <c r="EYJ6" s="628"/>
      <c r="EYK6" s="628"/>
      <c r="EYL6" s="628"/>
      <c r="EYM6" s="628"/>
      <c r="EYN6" s="628"/>
      <c r="EYO6" s="628"/>
      <c r="EYP6" s="628"/>
      <c r="EYQ6" s="628"/>
      <c r="EYR6" s="628"/>
      <c r="EYS6" s="628"/>
      <c r="EYT6" s="628"/>
      <c r="EYU6" s="628"/>
      <c r="EYV6" s="628"/>
      <c r="EYW6" s="628"/>
      <c r="EYX6" s="628"/>
      <c r="EYY6" s="628"/>
      <c r="EYZ6" s="628"/>
      <c r="EZA6" s="628"/>
      <c r="EZB6" s="628"/>
      <c r="EZC6" s="628"/>
      <c r="EZD6" s="628"/>
      <c r="EZE6" s="628"/>
      <c r="EZF6" s="628"/>
      <c r="EZG6" s="628"/>
      <c r="EZH6" s="628"/>
      <c r="EZI6" s="628"/>
      <c r="EZJ6" s="628"/>
      <c r="EZK6" s="628"/>
      <c r="EZL6" s="628"/>
      <c r="EZM6" s="628"/>
      <c r="EZN6" s="628"/>
      <c r="EZO6" s="628"/>
      <c r="EZP6" s="628"/>
      <c r="EZQ6" s="628"/>
      <c r="EZR6" s="628"/>
      <c r="EZS6" s="628"/>
      <c r="EZT6" s="628"/>
      <c r="EZU6" s="628"/>
      <c r="EZV6" s="628"/>
      <c r="EZW6" s="628"/>
      <c r="EZX6" s="628"/>
      <c r="EZY6" s="628"/>
      <c r="EZZ6" s="628"/>
      <c r="FAA6" s="628"/>
      <c r="FAB6" s="628"/>
      <c r="FAC6" s="628"/>
      <c r="FAD6" s="628"/>
      <c r="FAE6" s="628"/>
      <c r="FAF6" s="628"/>
      <c r="FAG6" s="628"/>
      <c r="FAH6" s="628"/>
      <c r="FAI6" s="628"/>
      <c r="FAJ6" s="628"/>
      <c r="FAK6" s="628"/>
      <c r="FAL6" s="628"/>
      <c r="FAM6" s="628"/>
      <c r="FAN6" s="628"/>
      <c r="FAO6" s="628"/>
      <c r="FAP6" s="628"/>
      <c r="FAQ6" s="628"/>
      <c r="FAR6" s="628"/>
      <c r="FAS6" s="628"/>
      <c r="FAT6" s="628"/>
      <c r="FAU6" s="628"/>
      <c r="FAV6" s="628"/>
      <c r="FAW6" s="628"/>
      <c r="FAX6" s="628"/>
      <c r="FAY6" s="628"/>
      <c r="FAZ6" s="628"/>
      <c r="FBA6" s="628"/>
      <c r="FBB6" s="628"/>
      <c r="FBC6" s="628"/>
      <c r="FBD6" s="628"/>
      <c r="FBE6" s="628"/>
      <c r="FBF6" s="628"/>
      <c r="FBG6" s="628"/>
      <c r="FBH6" s="628"/>
      <c r="FBI6" s="628"/>
      <c r="FBJ6" s="628"/>
      <c r="FBK6" s="628"/>
      <c r="FBL6" s="628"/>
      <c r="FBM6" s="628"/>
      <c r="FBN6" s="628"/>
      <c r="FBO6" s="628"/>
      <c r="FBP6" s="628"/>
      <c r="FBQ6" s="628"/>
      <c r="FBR6" s="628"/>
      <c r="FBS6" s="628"/>
      <c r="FBT6" s="628"/>
      <c r="FBU6" s="628"/>
      <c r="FBV6" s="628"/>
      <c r="FBW6" s="628"/>
      <c r="FBX6" s="628"/>
      <c r="FBY6" s="628"/>
      <c r="FBZ6" s="628"/>
      <c r="FCA6" s="628"/>
      <c r="FCB6" s="628"/>
      <c r="FCC6" s="628"/>
      <c r="FCD6" s="628"/>
      <c r="FCE6" s="628"/>
      <c r="FCF6" s="628"/>
      <c r="FCG6" s="628"/>
      <c r="FCH6" s="628"/>
      <c r="FCI6" s="628"/>
      <c r="FCJ6" s="628"/>
      <c r="FCK6" s="628"/>
      <c r="FCL6" s="628"/>
      <c r="FCM6" s="628"/>
      <c r="FCN6" s="628"/>
      <c r="FCO6" s="628"/>
      <c r="FCP6" s="628"/>
      <c r="FCQ6" s="628"/>
      <c r="FCR6" s="628"/>
      <c r="FCS6" s="628"/>
      <c r="FCT6" s="628"/>
      <c r="FCU6" s="628"/>
      <c r="FCV6" s="628"/>
      <c r="FCW6" s="628"/>
      <c r="FCX6" s="628"/>
      <c r="FCY6" s="628"/>
      <c r="FCZ6" s="628"/>
      <c r="FDA6" s="628"/>
      <c r="FDB6" s="628"/>
      <c r="FDC6" s="628"/>
      <c r="FDD6" s="628"/>
      <c r="FDE6" s="628"/>
      <c r="FDF6" s="628"/>
      <c r="FDG6" s="628"/>
      <c r="FDH6" s="628"/>
      <c r="FDI6" s="628"/>
      <c r="FDJ6" s="628"/>
      <c r="FDK6" s="628"/>
      <c r="FDL6" s="628"/>
      <c r="FDM6" s="628"/>
      <c r="FDN6" s="628"/>
      <c r="FDO6" s="628"/>
      <c r="FDP6" s="628"/>
      <c r="FDQ6" s="628"/>
      <c r="FDR6" s="628"/>
      <c r="FDS6" s="628"/>
      <c r="FDT6" s="628"/>
      <c r="FDU6" s="628"/>
      <c r="FDV6" s="628"/>
      <c r="FDW6" s="628"/>
      <c r="FDX6" s="628"/>
      <c r="FDY6" s="628"/>
      <c r="FDZ6" s="628"/>
      <c r="FEA6" s="628"/>
      <c r="FEB6" s="628"/>
      <c r="FEC6" s="628"/>
      <c r="FED6" s="628"/>
      <c r="FEE6" s="628"/>
      <c r="FEF6" s="628"/>
      <c r="FEG6" s="628"/>
      <c r="FEH6" s="628"/>
      <c r="FEI6" s="628"/>
      <c r="FEJ6" s="628"/>
      <c r="FEK6" s="628"/>
      <c r="FEL6" s="628"/>
      <c r="FEM6" s="628"/>
      <c r="FEN6" s="628"/>
      <c r="FEO6" s="628"/>
      <c r="FEP6" s="628"/>
      <c r="FEQ6" s="628"/>
      <c r="FER6" s="628"/>
      <c r="FES6" s="628"/>
      <c r="FET6" s="628"/>
      <c r="FEU6" s="628"/>
      <c r="FEV6" s="628"/>
      <c r="FEW6" s="628"/>
      <c r="FEX6" s="628"/>
      <c r="FEY6" s="628"/>
      <c r="FEZ6" s="628"/>
      <c r="FFA6" s="628"/>
      <c r="FFB6" s="628"/>
      <c r="FFC6" s="628"/>
      <c r="FFD6" s="628"/>
      <c r="FFE6" s="628"/>
      <c r="FFF6" s="628"/>
      <c r="FFG6" s="628"/>
      <c r="FFH6" s="628"/>
      <c r="FFI6" s="628"/>
      <c r="FFJ6" s="628"/>
      <c r="FFK6" s="628"/>
      <c r="FFL6" s="628"/>
      <c r="FFM6" s="628"/>
      <c r="FFN6" s="628"/>
      <c r="FFO6" s="628"/>
      <c r="FFP6" s="628"/>
      <c r="FFQ6" s="628"/>
      <c r="FFR6" s="628"/>
      <c r="FFS6" s="628"/>
      <c r="FFT6" s="628"/>
      <c r="FFU6" s="628"/>
      <c r="FFV6" s="628"/>
      <c r="FFW6" s="628"/>
      <c r="FFX6" s="628"/>
    </row>
    <row r="7" spans="1:4236" ht="15.75" thickTop="1" x14ac:dyDescent="0.25">
      <c r="A7" s="627"/>
      <c r="B7" s="613"/>
      <c r="C7" s="613"/>
      <c r="D7" s="612"/>
      <c r="BRN7" s="542"/>
      <c r="CCO7" s="542"/>
      <c r="CIP7" s="789"/>
    </row>
    <row r="8" spans="1:4236" ht="34.5" customHeight="1" x14ac:dyDescent="0.3">
      <c r="A8" s="626" t="s">
        <v>4781</v>
      </c>
      <c r="B8" s="625"/>
      <c r="C8" s="609"/>
      <c r="D8" s="608"/>
      <c r="E8" s="597"/>
      <c r="BRN8" s="542"/>
    </row>
    <row r="9" spans="1:4236" ht="36" customHeight="1" thickBot="1" x14ac:dyDescent="0.35">
      <c r="A9" s="624" t="s">
        <v>4780</v>
      </c>
      <c r="B9" s="623"/>
      <c r="C9" s="622"/>
      <c r="D9" s="621"/>
      <c r="E9" s="597"/>
      <c r="BRN9" s="542"/>
    </row>
    <row r="10" spans="1:4236" ht="36" customHeight="1" thickTop="1" x14ac:dyDescent="0.3">
      <c r="A10" s="620" t="s">
        <v>4779</v>
      </c>
      <c r="B10" s="619"/>
      <c r="C10" s="613"/>
      <c r="D10" s="612"/>
      <c r="E10" s="597"/>
    </row>
    <row r="11" spans="1:4236" ht="45.75" customHeight="1" thickBot="1" x14ac:dyDescent="0.3">
      <c r="A11" s="607" t="s">
        <v>4778</v>
      </c>
      <c r="B11" s="618"/>
      <c r="C11" s="605"/>
      <c r="D11" s="604"/>
      <c r="E11" s="597"/>
    </row>
    <row r="12" spans="1:4236" ht="12" customHeight="1" thickTop="1" thickBot="1" x14ac:dyDescent="0.3">
      <c r="A12" s="617"/>
      <c r="B12" s="499"/>
      <c r="C12" s="597"/>
      <c r="D12" s="616"/>
      <c r="E12" s="597"/>
    </row>
    <row r="13" spans="1:4236" ht="26.25" customHeight="1" thickTop="1" x14ac:dyDescent="0.25">
      <c r="A13" s="615" t="s">
        <v>4777</v>
      </c>
      <c r="B13" s="614"/>
      <c r="C13" s="613"/>
      <c r="D13" s="612"/>
      <c r="E13" s="597"/>
    </row>
    <row r="14" spans="1:4236" ht="26.25" customHeight="1" x14ac:dyDescent="0.25">
      <c r="A14" s="611" t="s">
        <v>4776</v>
      </c>
      <c r="B14" s="610"/>
      <c r="C14" s="609"/>
      <c r="D14" s="608"/>
      <c r="E14" s="597"/>
    </row>
    <row r="15" spans="1:4236" ht="26.25" customHeight="1" thickBot="1" x14ac:dyDescent="0.3">
      <c r="A15" s="607" t="s">
        <v>4775</v>
      </c>
      <c r="B15" s="606"/>
      <c r="C15" s="605"/>
      <c r="D15" s="604"/>
      <c r="E15" s="597"/>
    </row>
    <row r="16" spans="1:4236" ht="14.25" customHeight="1" thickTop="1" thickBot="1" x14ac:dyDescent="0.3">
      <c r="A16" s="603"/>
      <c r="B16" s="602"/>
      <c r="C16" s="597"/>
      <c r="D16" s="597"/>
      <c r="E16" s="597"/>
    </row>
    <row r="17" spans="1:14" ht="17.25" customHeight="1" thickTop="1" thickBot="1" x14ac:dyDescent="0.3">
      <c r="A17" s="601"/>
      <c r="B17" s="600" t="s">
        <v>4774</v>
      </c>
      <c r="C17" s="599" t="s">
        <v>4773</v>
      </c>
      <c r="D17" s="598" t="s">
        <v>4772</v>
      </c>
      <c r="E17" s="597"/>
      <c r="F17" s="596"/>
      <c r="G17" s="595"/>
      <c r="H17" s="595"/>
      <c r="I17" s="595"/>
      <c r="J17" s="594"/>
      <c r="K17" s="574"/>
      <c r="L17" s="574"/>
      <c r="M17" s="574"/>
      <c r="N17" s="574"/>
    </row>
    <row r="18" spans="1:14" ht="26.25" customHeight="1" thickBot="1" x14ac:dyDescent="0.3">
      <c r="A18" s="591" t="s">
        <v>4771</v>
      </c>
      <c r="B18" s="593"/>
      <c r="C18" s="592"/>
      <c r="D18" s="588"/>
      <c r="E18" s="587"/>
      <c r="F18" s="577"/>
      <c r="G18" s="576"/>
      <c r="H18" s="576"/>
      <c r="I18" s="576"/>
      <c r="J18" s="575"/>
      <c r="K18" s="574"/>
      <c r="L18" s="574"/>
      <c r="M18" s="574"/>
      <c r="N18" s="574"/>
    </row>
    <row r="19" spans="1:14" ht="26.25" customHeight="1" thickBot="1" x14ac:dyDescent="0.3">
      <c r="A19" s="591" t="s">
        <v>4770</v>
      </c>
      <c r="B19" s="590"/>
      <c r="C19" s="589"/>
      <c r="D19" s="588"/>
      <c r="E19" s="587"/>
      <c r="F19" s="577"/>
      <c r="G19" s="576"/>
      <c r="H19" s="576"/>
      <c r="I19" s="576"/>
      <c r="J19" s="575"/>
      <c r="K19" s="574"/>
      <c r="L19" s="574"/>
      <c r="M19" s="574"/>
      <c r="N19" s="574"/>
    </row>
    <row r="20" spans="1:14" ht="26.25" customHeight="1" thickBot="1" x14ac:dyDescent="0.4">
      <c r="A20" s="584" t="s">
        <v>4769</v>
      </c>
      <c r="B20" s="586"/>
      <c r="C20" s="585"/>
      <c r="D20" s="581"/>
      <c r="F20" s="577"/>
      <c r="G20" s="576"/>
      <c r="H20" s="576"/>
      <c r="I20" s="576"/>
      <c r="J20" s="575"/>
      <c r="K20" s="574"/>
      <c r="L20" s="574"/>
      <c r="M20" s="574"/>
      <c r="N20" s="574"/>
    </row>
    <row r="21" spans="1:14" ht="26.25" customHeight="1" thickBot="1" x14ac:dyDescent="0.4">
      <c r="A21" s="584" t="s">
        <v>4768</v>
      </c>
      <c r="B21" s="583"/>
      <c r="C21" s="582"/>
      <c r="D21" s="581"/>
      <c r="F21" s="577"/>
      <c r="G21" s="576"/>
      <c r="H21" s="576"/>
      <c r="I21" s="576"/>
      <c r="J21" s="575"/>
      <c r="K21" s="574"/>
      <c r="L21" s="574"/>
      <c r="M21" s="574"/>
      <c r="N21" s="574"/>
    </row>
    <row r="22" spans="1:14" ht="26.25" customHeight="1" thickBot="1" x14ac:dyDescent="0.3">
      <c r="A22" s="580" t="s">
        <v>4767</v>
      </c>
      <c r="B22" s="579"/>
      <c r="C22" s="579"/>
      <c r="D22" s="578"/>
      <c r="F22" s="577"/>
      <c r="G22" s="576"/>
      <c r="H22" s="576"/>
      <c r="I22" s="576"/>
      <c r="J22" s="575"/>
      <c r="K22" s="574"/>
      <c r="L22" s="574"/>
      <c r="M22" s="574"/>
      <c r="N22" s="574"/>
    </row>
    <row r="23" spans="1:14" ht="15.75" thickTop="1" x14ac:dyDescent="0.25"/>
    <row r="24" spans="1:14" x14ac:dyDescent="0.25">
      <c r="A24" s="573"/>
    </row>
    <row r="25" spans="1:14" x14ac:dyDescent="0.25">
      <c r="A25" s="573"/>
    </row>
    <row r="26" spans="1:14" x14ac:dyDescent="0.25">
      <c r="A26" s="573"/>
    </row>
    <row r="28" spans="1:14" x14ac:dyDescent="0.25">
      <c r="A28" s="783"/>
    </row>
    <row r="36" spans="8:9" x14ac:dyDescent="0.25">
      <c r="H36" s="572"/>
      <c r="I36" s="572"/>
    </row>
    <row r="39" spans="8:9" ht="21.75" customHeight="1" x14ac:dyDescent="0.25"/>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51"/>
  <sheetViews>
    <sheetView zoomScale="60" zoomScaleNormal="60" workbookViewId="0">
      <selection activeCell="O25" sqref="O25"/>
    </sheetView>
  </sheetViews>
  <sheetFormatPr defaultColWidth="9.140625" defaultRowHeight="15" x14ac:dyDescent="0.25"/>
  <cols>
    <col min="1" max="1" width="2.5703125" style="41" customWidth="1"/>
    <col min="2" max="2" width="13.42578125" style="41" customWidth="1"/>
    <col min="3" max="3" width="85" style="41" bestFit="1" customWidth="1"/>
    <col min="4" max="5" width="10.140625" style="41" customWidth="1"/>
    <col min="6" max="6" width="13.42578125" style="41" customWidth="1"/>
    <col min="7" max="9" width="10.140625" style="41" customWidth="1"/>
    <col min="10" max="10" width="10.140625" style="68" customWidth="1"/>
    <col min="11" max="13" width="12" style="41" customWidth="1"/>
    <col min="14" max="14" width="15.85546875" style="41" customWidth="1"/>
    <col min="15" max="19" width="12" style="41" customWidth="1"/>
    <col min="20" max="21" width="12.85546875" style="41" customWidth="1"/>
    <col min="22" max="22" width="16.2851562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781" t="e">
        <v>#VALUE!</v>
      </c>
      <c r="R1" s="1782"/>
      <c r="S1" s="1782"/>
      <c r="T1" s="1782"/>
      <c r="U1" s="1782"/>
      <c r="V1" s="861"/>
      <c r="W1" s="861"/>
      <c r="X1" s="862"/>
      <c r="Y1" s="48"/>
    </row>
    <row r="2" spans="1:25" ht="33" customHeight="1" thickTop="1" thickBot="1" x14ac:dyDescent="0.3">
      <c r="B2" s="1683"/>
      <c r="C2" s="1684"/>
      <c r="D2" s="1684"/>
      <c r="E2" s="1684"/>
      <c r="F2" s="1684"/>
      <c r="G2" s="1684"/>
      <c r="H2" s="1684"/>
      <c r="I2" s="1684"/>
      <c r="J2" s="1684"/>
      <c r="K2" s="1684"/>
      <c r="L2" s="1684"/>
      <c r="M2" s="1684"/>
      <c r="N2" s="1684"/>
      <c r="O2" s="1684"/>
      <c r="P2" s="1684"/>
      <c r="Q2" s="1783"/>
      <c r="R2" s="1784"/>
      <c r="S2" s="1784"/>
      <c r="T2" s="1784"/>
      <c r="U2" s="1784"/>
      <c r="V2" s="863"/>
      <c r="W2" s="863"/>
      <c r="X2" s="864"/>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785"/>
      <c r="R3" s="1786"/>
      <c r="S3" s="1786"/>
      <c r="T3" s="1786"/>
      <c r="U3" s="1786"/>
      <c r="V3" s="865"/>
      <c r="W3" s="865"/>
      <c r="X3" s="866"/>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110242</v>
      </c>
      <c r="L6" s="1755" t="s">
        <v>94</v>
      </c>
      <c r="M6" s="1755"/>
      <c r="N6" s="1755"/>
      <c r="O6" s="1756" t="s">
        <v>1364</v>
      </c>
      <c r="P6" s="1756"/>
      <c r="Q6" s="1756"/>
      <c r="R6" s="1756"/>
      <c r="S6" s="938">
        <v>2.1036999999999999</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SUM(U13:U41)</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8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5"/>
      <c r="K12" s="84"/>
      <c r="L12" s="84"/>
      <c r="M12" s="84"/>
      <c r="N12" s="84"/>
      <c r="O12" s="84"/>
      <c r="P12" s="84"/>
      <c r="Q12" s="84"/>
      <c r="R12" s="84"/>
      <c r="S12" s="84"/>
      <c r="T12" s="84"/>
      <c r="U12" s="84"/>
      <c r="V12" s="84"/>
      <c r="W12" s="84"/>
      <c r="X12" s="86"/>
    </row>
    <row r="13" spans="1:25" ht="19.5" customHeight="1" thickTop="1" x14ac:dyDescent="0.25">
      <c r="B13" s="939">
        <v>3688</v>
      </c>
      <c r="C13" s="940" t="s">
        <v>158</v>
      </c>
      <c r="D13" s="941">
        <v>2</v>
      </c>
      <c r="E13" s="942">
        <v>2.5</v>
      </c>
      <c r="F13" s="942" t="s">
        <v>159</v>
      </c>
      <c r="G13" s="942" t="s">
        <v>160</v>
      </c>
      <c r="H13" s="942">
        <v>64</v>
      </c>
      <c r="I13" s="943">
        <v>8</v>
      </c>
      <c r="J13" s="510">
        <v>16.829999999999998</v>
      </c>
      <c r="K13" s="910"/>
      <c r="L13" s="727"/>
      <c r="M13" s="727"/>
      <c r="N13" s="727"/>
      <c r="O13" s="727"/>
      <c r="P13" s="727"/>
      <c r="Q13" s="727"/>
      <c r="R13" s="727"/>
      <c r="S13" s="753"/>
      <c r="T13" s="267">
        <f>SUM(K13:S13)</f>
        <v>0</v>
      </c>
      <c r="U13" s="189">
        <f>T13*I13</f>
        <v>0</v>
      </c>
      <c r="V13" s="849">
        <f>U13*$S$6</f>
        <v>0</v>
      </c>
      <c r="W13" s="1792" t="s">
        <v>115</v>
      </c>
      <c r="X13" s="1793"/>
    </row>
    <row r="14" spans="1:25" ht="19.5" customHeight="1" x14ac:dyDescent="0.25">
      <c r="B14" s="944">
        <v>3691</v>
      </c>
      <c r="C14" s="945" t="s">
        <v>161</v>
      </c>
      <c r="D14" s="946">
        <v>2</v>
      </c>
      <c r="E14" s="947">
        <v>2</v>
      </c>
      <c r="F14" s="947" t="s">
        <v>159</v>
      </c>
      <c r="G14" s="947" t="s">
        <v>162</v>
      </c>
      <c r="H14" s="947">
        <v>80</v>
      </c>
      <c r="I14" s="948">
        <v>10</v>
      </c>
      <c r="J14" s="265">
        <v>21.04</v>
      </c>
      <c r="K14" s="911"/>
      <c r="L14" s="690"/>
      <c r="M14" s="690"/>
      <c r="N14" s="690"/>
      <c r="O14" s="690"/>
      <c r="P14" s="690"/>
      <c r="Q14" s="690"/>
      <c r="R14" s="690"/>
      <c r="S14" s="717"/>
      <c r="T14" s="255">
        <f t="shared" ref="T14:T41" si="0">SUM(K14:S14)</f>
        <v>0</v>
      </c>
      <c r="U14" s="172">
        <f t="shared" ref="U14:U41" si="1">T14*I14</f>
        <v>0</v>
      </c>
      <c r="V14" s="843">
        <f t="shared" ref="V14:V41" si="2">U14*$S$6</f>
        <v>0</v>
      </c>
      <c r="W14" s="1794"/>
      <c r="X14" s="1795"/>
    </row>
    <row r="15" spans="1:25" ht="19.5" customHeight="1" x14ac:dyDescent="0.25">
      <c r="B15" s="944">
        <v>3693</v>
      </c>
      <c r="C15" s="945" t="s">
        <v>163</v>
      </c>
      <c r="D15" s="946">
        <v>2</v>
      </c>
      <c r="E15" s="947">
        <v>2.5</v>
      </c>
      <c r="F15" s="947" t="s">
        <v>164</v>
      </c>
      <c r="G15" s="947" t="s">
        <v>165</v>
      </c>
      <c r="H15" s="947">
        <v>64</v>
      </c>
      <c r="I15" s="948">
        <v>8</v>
      </c>
      <c r="J15" s="265">
        <v>16.829999999999998</v>
      </c>
      <c r="K15" s="911"/>
      <c r="L15" s="690"/>
      <c r="M15" s="690"/>
      <c r="N15" s="690"/>
      <c r="O15" s="690"/>
      <c r="P15" s="690"/>
      <c r="Q15" s="690"/>
      <c r="R15" s="690"/>
      <c r="S15" s="717"/>
      <c r="T15" s="255">
        <f t="shared" si="0"/>
        <v>0</v>
      </c>
      <c r="U15" s="172">
        <f t="shared" si="1"/>
        <v>0</v>
      </c>
      <c r="V15" s="843">
        <f t="shared" si="2"/>
        <v>0</v>
      </c>
      <c r="W15" s="1794"/>
      <c r="X15" s="1795"/>
    </row>
    <row r="16" spans="1:25" ht="19.5" customHeight="1" x14ac:dyDescent="0.25">
      <c r="B16" s="944">
        <v>3694</v>
      </c>
      <c r="C16" s="945" t="s">
        <v>166</v>
      </c>
      <c r="D16" s="946">
        <v>2</v>
      </c>
      <c r="E16" s="947">
        <v>2</v>
      </c>
      <c r="F16" s="947" t="s">
        <v>164</v>
      </c>
      <c r="G16" s="947" t="s">
        <v>167</v>
      </c>
      <c r="H16" s="947">
        <v>80</v>
      </c>
      <c r="I16" s="948">
        <v>10</v>
      </c>
      <c r="J16" s="265">
        <v>21.04</v>
      </c>
      <c r="K16" s="911"/>
      <c r="L16" s="690"/>
      <c r="M16" s="690"/>
      <c r="N16" s="690"/>
      <c r="O16" s="690"/>
      <c r="P16" s="690"/>
      <c r="Q16" s="690"/>
      <c r="R16" s="690"/>
      <c r="S16" s="717"/>
      <c r="T16" s="255">
        <f t="shared" si="0"/>
        <v>0</v>
      </c>
      <c r="U16" s="172">
        <f t="shared" si="1"/>
        <v>0</v>
      </c>
      <c r="V16" s="843">
        <f t="shared" si="2"/>
        <v>0</v>
      </c>
      <c r="W16" s="1794"/>
      <c r="X16" s="1795"/>
    </row>
    <row r="17" spans="2:24" ht="19.5" customHeight="1" x14ac:dyDescent="0.25">
      <c r="B17" s="944">
        <v>3696</v>
      </c>
      <c r="C17" s="945" t="s">
        <v>168</v>
      </c>
      <c r="D17" s="946">
        <v>2</v>
      </c>
      <c r="E17" s="947">
        <v>2.5</v>
      </c>
      <c r="F17" s="947" t="s">
        <v>159</v>
      </c>
      <c r="G17" s="947" t="s">
        <v>169</v>
      </c>
      <c r="H17" s="947">
        <v>64</v>
      </c>
      <c r="I17" s="948">
        <v>8</v>
      </c>
      <c r="J17" s="265">
        <v>16.829999999999998</v>
      </c>
      <c r="K17" s="911"/>
      <c r="L17" s="690"/>
      <c r="M17" s="690"/>
      <c r="N17" s="690"/>
      <c r="O17" s="690"/>
      <c r="P17" s="690"/>
      <c r="Q17" s="690"/>
      <c r="R17" s="690"/>
      <c r="S17" s="717"/>
      <c r="T17" s="255">
        <f t="shared" si="0"/>
        <v>0</v>
      </c>
      <c r="U17" s="172">
        <f t="shared" si="1"/>
        <v>0</v>
      </c>
      <c r="V17" s="843">
        <f t="shared" si="2"/>
        <v>0</v>
      </c>
      <c r="W17" s="1794"/>
      <c r="X17" s="1795"/>
    </row>
    <row r="18" spans="2:24" ht="19.5" customHeight="1" x14ac:dyDescent="0.25">
      <c r="B18" s="944">
        <v>3697</v>
      </c>
      <c r="C18" s="945" t="s">
        <v>170</v>
      </c>
      <c r="D18" s="946">
        <v>2</v>
      </c>
      <c r="E18" s="947">
        <v>2</v>
      </c>
      <c r="F18" s="947" t="s">
        <v>159</v>
      </c>
      <c r="G18" s="947" t="s">
        <v>171</v>
      </c>
      <c r="H18" s="947">
        <v>80</v>
      </c>
      <c r="I18" s="948">
        <v>10</v>
      </c>
      <c r="J18" s="265">
        <v>21.04</v>
      </c>
      <c r="K18" s="911"/>
      <c r="L18" s="690"/>
      <c r="M18" s="690"/>
      <c r="N18" s="690"/>
      <c r="O18" s="690"/>
      <c r="P18" s="690"/>
      <c r="Q18" s="690"/>
      <c r="R18" s="690"/>
      <c r="S18" s="717"/>
      <c r="T18" s="255">
        <f t="shared" si="0"/>
        <v>0</v>
      </c>
      <c r="U18" s="172">
        <f t="shared" si="1"/>
        <v>0</v>
      </c>
      <c r="V18" s="843">
        <f t="shared" si="2"/>
        <v>0</v>
      </c>
      <c r="W18" s="1794"/>
      <c r="X18" s="1795"/>
    </row>
    <row r="19" spans="2:24" ht="19.5" customHeight="1" x14ac:dyDescent="0.25">
      <c r="B19" s="944">
        <v>3699</v>
      </c>
      <c r="C19" s="945" t="s">
        <v>172</v>
      </c>
      <c r="D19" s="946">
        <v>2</v>
      </c>
      <c r="E19" s="947">
        <v>2.5</v>
      </c>
      <c r="F19" s="947" t="s">
        <v>164</v>
      </c>
      <c r="G19" s="947" t="s">
        <v>173</v>
      </c>
      <c r="H19" s="947">
        <v>64</v>
      </c>
      <c r="I19" s="948">
        <v>8</v>
      </c>
      <c r="J19" s="265">
        <v>16.829999999999998</v>
      </c>
      <c r="K19" s="911"/>
      <c r="L19" s="690"/>
      <c r="M19" s="690"/>
      <c r="N19" s="690"/>
      <c r="O19" s="690"/>
      <c r="P19" s="690"/>
      <c r="Q19" s="690"/>
      <c r="R19" s="690"/>
      <c r="S19" s="717"/>
      <c r="T19" s="255">
        <f t="shared" si="0"/>
        <v>0</v>
      </c>
      <c r="U19" s="172">
        <f t="shared" si="1"/>
        <v>0</v>
      </c>
      <c r="V19" s="843">
        <f t="shared" si="2"/>
        <v>0</v>
      </c>
      <c r="W19" s="1794"/>
      <c r="X19" s="1795"/>
    </row>
    <row r="20" spans="2:24" ht="19.5" customHeight="1" x14ac:dyDescent="0.25">
      <c r="B20" s="944">
        <v>3701</v>
      </c>
      <c r="C20" s="945" t="s">
        <v>174</v>
      </c>
      <c r="D20" s="946">
        <v>2</v>
      </c>
      <c r="E20" s="947">
        <v>2</v>
      </c>
      <c r="F20" s="947" t="s">
        <v>164</v>
      </c>
      <c r="G20" s="947" t="s">
        <v>175</v>
      </c>
      <c r="H20" s="947">
        <v>80</v>
      </c>
      <c r="I20" s="948">
        <v>10</v>
      </c>
      <c r="J20" s="265">
        <v>21.04</v>
      </c>
      <c r="K20" s="911"/>
      <c r="L20" s="690"/>
      <c r="M20" s="690"/>
      <c r="N20" s="690"/>
      <c r="O20" s="690"/>
      <c r="P20" s="690"/>
      <c r="Q20" s="690"/>
      <c r="R20" s="690"/>
      <c r="S20" s="717"/>
      <c r="T20" s="255">
        <f t="shared" si="0"/>
        <v>0</v>
      </c>
      <c r="U20" s="172">
        <f t="shared" si="1"/>
        <v>0</v>
      </c>
      <c r="V20" s="843">
        <f t="shared" si="2"/>
        <v>0</v>
      </c>
      <c r="W20" s="1794"/>
      <c r="X20" s="1795"/>
    </row>
    <row r="21" spans="2:24" ht="19.5" customHeight="1" x14ac:dyDescent="0.25">
      <c r="B21" s="944">
        <v>3703</v>
      </c>
      <c r="C21" s="945" t="s">
        <v>176</v>
      </c>
      <c r="D21" s="946">
        <v>2</v>
      </c>
      <c r="E21" s="947">
        <v>2.5</v>
      </c>
      <c r="F21" s="947" t="s">
        <v>159</v>
      </c>
      <c r="G21" s="947" t="s">
        <v>177</v>
      </c>
      <c r="H21" s="947">
        <v>64</v>
      </c>
      <c r="I21" s="948">
        <v>7.5</v>
      </c>
      <c r="J21" s="265">
        <v>15.78</v>
      </c>
      <c r="K21" s="911"/>
      <c r="L21" s="690"/>
      <c r="M21" s="690"/>
      <c r="N21" s="690"/>
      <c r="O21" s="690"/>
      <c r="P21" s="690"/>
      <c r="Q21" s="690"/>
      <c r="R21" s="690"/>
      <c r="S21" s="717"/>
      <c r="T21" s="255">
        <f t="shared" si="0"/>
        <v>0</v>
      </c>
      <c r="U21" s="172">
        <f t="shared" si="1"/>
        <v>0</v>
      </c>
      <c r="V21" s="843">
        <f t="shared" si="2"/>
        <v>0</v>
      </c>
      <c r="W21" s="1794"/>
      <c r="X21" s="1795"/>
    </row>
    <row r="22" spans="2:24" ht="19.5" customHeight="1" x14ac:dyDescent="0.25">
      <c r="B22" s="944">
        <v>4525</v>
      </c>
      <c r="C22" s="945" t="s">
        <v>178</v>
      </c>
      <c r="D22" s="946">
        <v>1</v>
      </c>
      <c r="E22" s="947">
        <v>1</v>
      </c>
      <c r="F22" s="947" t="s">
        <v>164</v>
      </c>
      <c r="G22" s="947" t="s">
        <v>179</v>
      </c>
      <c r="H22" s="947">
        <v>168</v>
      </c>
      <c r="I22" s="948">
        <v>5.25</v>
      </c>
      <c r="J22" s="265">
        <v>11.04</v>
      </c>
      <c r="K22" s="911"/>
      <c r="L22" s="690"/>
      <c r="M22" s="690"/>
      <c r="N22" s="690"/>
      <c r="O22" s="690"/>
      <c r="P22" s="690"/>
      <c r="Q22" s="690"/>
      <c r="R22" s="690"/>
      <c r="S22" s="717"/>
      <c r="T22" s="255">
        <f t="shared" si="0"/>
        <v>0</v>
      </c>
      <c r="U22" s="172">
        <f t="shared" si="1"/>
        <v>0</v>
      </c>
      <c r="V22" s="843">
        <f t="shared" si="2"/>
        <v>0</v>
      </c>
      <c r="W22" s="1794"/>
      <c r="X22" s="1795"/>
    </row>
    <row r="23" spans="2:24" ht="19.5" customHeight="1" x14ac:dyDescent="0.25">
      <c r="B23" s="949">
        <v>4603</v>
      </c>
      <c r="C23" s="945" t="s">
        <v>180</v>
      </c>
      <c r="D23" s="946">
        <v>1.25</v>
      </c>
      <c r="E23" s="947">
        <v>1</v>
      </c>
      <c r="F23" s="947" t="s">
        <v>164</v>
      </c>
      <c r="G23" s="947" t="s">
        <v>181</v>
      </c>
      <c r="H23" s="947">
        <v>200</v>
      </c>
      <c r="I23" s="948">
        <v>2.2599999999999998</v>
      </c>
      <c r="J23" s="265">
        <v>4.75</v>
      </c>
      <c r="K23" s="911"/>
      <c r="L23" s="690"/>
      <c r="M23" s="690"/>
      <c r="N23" s="690"/>
      <c r="O23" s="690"/>
      <c r="P23" s="690"/>
      <c r="Q23" s="690"/>
      <c r="R23" s="690"/>
      <c r="S23" s="717"/>
      <c r="T23" s="255">
        <f t="shared" si="0"/>
        <v>0</v>
      </c>
      <c r="U23" s="172">
        <f t="shared" si="1"/>
        <v>0</v>
      </c>
      <c r="V23" s="843">
        <f t="shared" si="2"/>
        <v>0</v>
      </c>
      <c r="W23" s="1794"/>
      <c r="X23" s="1795"/>
    </row>
    <row r="24" spans="2:24" ht="19.5" customHeight="1" x14ac:dyDescent="0.25">
      <c r="B24" s="944">
        <v>4605</v>
      </c>
      <c r="C24" s="945" t="s">
        <v>182</v>
      </c>
      <c r="D24" s="946">
        <v>1</v>
      </c>
      <c r="E24" s="947">
        <v>1</v>
      </c>
      <c r="F24" s="947" t="s">
        <v>164</v>
      </c>
      <c r="G24" s="947" t="s">
        <v>183</v>
      </c>
      <c r="H24" s="947">
        <v>100</v>
      </c>
      <c r="I24" s="948">
        <v>3.08</v>
      </c>
      <c r="J24" s="265">
        <v>6.48</v>
      </c>
      <c r="K24" s="911"/>
      <c r="L24" s="690"/>
      <c r="M24" s="690"/>
      <c r="N24" s="690"/>
      <c r="O24" s="690"/>
      <c r="P24" s="690"/>
      <c r="Q24" s="690"/>
      <c r="R24" s="690"/>
      <c r="S24" s="717"/>
      <c r="T24" s="255">
        <f t="shared" si="0"/>
        <v>0</v>
      </c>
      <c r="U24" s="172">
        <f t="shared" si="1"/>
        <v>0</v>
      </c>
      <c r="V24" s="843">
        <f t="shared" si="2"/>
        <v>0</v>
      </c>
      <c r="W24" s="1794"/>
      <c r="X24" s="1795"/>
    </row>
    <row r="25" spans="2:24" ht="19.5" customHeight="1" x14ac:dyDescent="0.25">
      <c r="B25" s="949">
        <v>4606</v>
      </c>
      <c r="C25" s="945" t="s">
        <v>184</v>
      </c>
      <c r="D25" s="946">
        <v>1</v>
      </c>
      <c r="E25" s="947">
        <v>1</v>
      </c>
      <c r="F25" s="947" t="s">
        <v>164</v>
      </c>
      <c r="G25" s="947" t="s">
        <v>185</v>
      </c>
      <c r="H25" s="947">
        <v>100</v>
      </c>
      <c r="I25" s="948">
        <v>3.08</v>
      </c>
      <c r="J25" s="265">
        <v>6.48</v>
      </c>
      <c r="K25" s="911"/>
      <c r="L25" s="690"/>
      <c r="M25" s="690"/>
      <c r="N25" s="690"/>
      <c r="O25" s="690"/>
      <c r="P25" s="690"/>
      <c r="Q25" s="690"/>
      <c r="R25" s="690"/>
      <c r="S25" s="717"/>
      <c r="T25" s="255">
        <f t="shared" si="0"/>
        <v>0</v>
      </c>
      <c r="U25" s="172">
        <f t="shared" si="1"/>
        <v>0</v>
      </c>
      <c r="V25" s="843">
        <f t="shared" si="2"/>
        <v>0</v>
      </c>
      <c r="W25" s="1794"/>
      <c r="X25" s="1795"/>
    </row>
    <row r="26" spans="2:24" ht="19.5" customHeight="1" x14ac:dyDescent="0.25">
      <c r="B26" s="949">
        <v>4607</v>
      </c>
      <c r="C26" s="945" t="s">
        <v>186</v>
      </c>
      <c r="D26" s="946">
        <v>1.5</v>
      </c>
      <c r="E26" s="947">
        <v>1</v>
      </c>
      <c r="F26" s="947" t="s">
        <v>164</v>
      </c>
      <c r="G26" s="947" t="s">
        <v>187</v>
      </c>
      <c r="H26" s="947">
        <v>100</v>
      </c>
      <c r="I26" s="948">
        <v>3.08</v>
      </c>
      <c r="J26" s="265">
        <v>6.48</v>
      </c>
      <c r="K26" s="911"/>
      <c r="L26" s="690"/>
      <c r="M26" s="690"/>
      <c r="N26" s="690"/>
      <c r="O26" s="690"/>
      <c r="P26" s="690"/>
      <c r="Q26" s="690"/>
      <c r="R26" s="690"/>
      <c r="S26" s="717"/>
      <c r="T26" s="255">
        <f t="shared" si="0"/>
        <v>0</v>
      </c>
      <c r="U26" s="172">
        <f t="shared" si="1"/>
        <v>0</v>
      </c>
      <c r="V26" s="843">
        <f t="shared" si="2"/>
        <v>0</v>
      </c>
      <c r="W26" s="1794"/>
      <c r="X26" s="1795"/>
    </row>
    <row r="27" spans="2:24" ht="19.5" customHeight="1" x14ac:dyDescent="0.25">
      <c r="B27" s="949">
        <v>6604</v>
      </c>
      <c r="C27" s="945" t="s">
        <v>188</v>
      </c>
      <c r="D27" s="946">
        <v>1</v>
      </c>
      <c r="E27" s="947">
        <v>2</v>
      </c>
      <c r="F27" s="947" t="s">
        <v>164</v>
      </c>
      <c r="G27" s="947" t="s">
        <v>189</v>
      </c>
      <c r="H27" s="947">
        <v>96</v>
      </c>
      <c r="I27" s="948">
        <v>2.17</v>
      </c>
      <c r="J27" s="265">
        <v>4.57</v>
      </c>
      <c r="K27" s="911"/>
      <c r="L27" s="690"/>
      <c r="M27" s="690"/>
      <c r="N27" s="690"/>
      <c r="O27" s="690"/>
      <c r="P27" s="690"/>
      <c r="Q27" s="690"/>
      <c r="R27" s="690"/>
      <c r="S27" s="717"/>
      <c r="T27" s="255">
        <f t="shared" si="0"/>
        <v>0</v>
      </c>
      <c r="U27" s="172">
        <f t="shared" si="1"/>
        <v>0</v>
      </c>
      <c r="V27" s="843">
        <f t="shared" si="2"/>
        <v>0</v>
      </c>
      <c r="W27" s="1794"/>
      <c r="X27" s="1795"/>
    </row>
    <row r="28" spans="2:24" ht="19.5" customHeight="1" x14ac:dyDescent="0.25">
      <c r="B28" s="944">
        <v>6658</v>
      </c>
      <c r="C28" s="945" t="s">
        <v>190</v>
      </c>
      <c r="D28" s="946">
        <v>1</v>
      </c>
      <c r="E28" s="947">
        <v>2</v>
      </c>
      <c r="F28" s="947" t="s">
        <v>164</v>
      </c>
      <c r="G28" s="947" t="s">
        <v>191</v>
      </c>
      <c r="H28" s="947">
        <v>108</v>
      </c>
      <c r="I28" s="948">
        <v>5.38</v>
      </c>
      <c r="J28" s="265">
        <v>11.32</v>
      </c>
      <c r="K28" s="911"/>
      <c r="L28" s="690"/>
      <c r="M28" s="690"/>
      <c r="N28" s="690"/>
      <c r="O28" s="690"/>
      <c r="P28" s="690"/>
      <c r="Q28" s="690"/>
      <c r="R28" s="690"/>
      <c r="S28" s="717"/>
      <c r="T28" s="255">
        <f t="shared" si="0"/>
        <v>0</v>
      </c>
      <c r="U28" s="172">
        <f t="shared" si="1"/>
        <v>0</v>
      </c>
      <c r="V28" s="843">
        <f t="shared" si="2"/>
        <v>0</v>
      </c>
      <c r="W28" s="1794"/>
      <c r="X28" s="1795"/>
    </row>
    <row r="29" spans="2:24" ht="19.5" customHeight="1" x14ac:dyDescent="0.25">
      <c r="B29" s="949">
        <v>6659</v>
      </c>
      <c r="C29" s="945" t="s">
        <v>192</v>
      </c>
      <c r="D29" s="946">
        <v>2</v>
      </c>
      <c r="E29" s="947">
        <v>2</v>
      </c>
      <c r="F29" s="947" t="s">
        <v>164</v>
      </c>
      <c r="G29" s="947" t="s">
        <v>193</v>
      </c>
      <c r="H29" s="947">
        <v>108</v>
      </c>
      <c r="I29" s="948">
        <v>9.77</v>
      </c>
      <c r="J29" s="265">
        <v>20.55</v>
      </c>
      <c r="K29" s="911"/>
      <c r="L29" s="690"/>
      <c r="M29" s="690"/>
      <c r="N29" s="690"/>
      <c r="O29" s="690"/>
      <c r="P29" s="690"/>
      <c r="Q29" s="690"/>
      <c r="R29" s="690"/>
      <c r="S29" s="717"/>
      <c r="T29" s="255">
        <f t="shared" si="0"/>
        <v>0</v>
      </c>
      <c r="U29" s="172">
        <f t="shared" si="1"/>
        <v>0</v>
      </c>
      <c r="V29" s="843">
        <f t="shared" si="2"/>
        <v>0</v>
      </c>
      <c r="W29" s="1794"/>
      <c r="X29" s="1795"/>
    </row>
    <row r="30" spans="2:24" ht="19.5" customHeight="1" x14ac:dyDescent="0.25">
      <c r="B30" s="949">
        <v>6667</v>
      </c>
      <c r="C30" s="945" t="s">
        <v>194</v>
      </c>
      <c r="D30" s="946">
        <v>2</v>
      </c>
      <c r="E30" s="947">
        <v>2</v>
      </c>
      <c r="F30" s="947" t="s">
        <v>164</v>
      </c>
      <c r="G30" s="947" t="s">
        <v>195</v>
      </c>
      <c r="H30" s="947">
        <v>96</v>
      </c>
      <c r="I30" s="948">
        <v>2.17</v>
      </c>
      <c r="J30" s="265">
        <v>4.57</v>
      </c>
      <c r="K30" s="911"/>
      <c r="L30" s="690"/>
      <c r="M30" s="690"/>
      <c r="N30" s="690"/>
      <c r="O30" s="690"/>
      <c r="P30" s="690"/>
      <c r="Q30" s="690"/>
      <c r="R30" s="690"/>
      <c r="S30" s="717"/>
      <c r="T30" s="255">
        <f t="shared" si="0"/>
        <v>0</v>
      </c>
      <c r="U30" s="172">
        <f t="shared" si="1"/>
        <v>0</v>
      </c>
      <c r="V30" s="843">
        <f t="shared" si="2"/>
        <v>0</v>
      </c>
      <c r="W30" s="1794"/>
      <c r="X30" s="1795"/>
    </row>
    <row r="31" spans="2:24" ht="19.5" customHeight="1" x14ac:dyDescent="0.25">
      <c r="B31" s="944">
        <v>6676</v>
      </c>
      <c r="C31" s="945" t="s">
        <v>196</v>
      </c>
      <c r="D31" s="946">
        <v>2</v>
      </c>
      <c r="E31" s="947">
        <v>2</v>
      </c>
      <c r="F31" s="947" t="s">
        <v>164</v>
      </c>
      <c r="G31" s="947" t="s">
        <v>197</v>
      </c>
      <c r="H31" s="947">
        <v>108</v>
      </c>
      <c r="I31" s="948">
        <v>11.64</v>
      </c>
      <c r="J31" s="265">
        <v>24.49</v>
      </c>
      <c r="K31" s="911"/>
      <c r="L31" s="690"/>
      <c r="M31" s="690"/>
      <c r="N31" s="690"/>
      <c r="O31" s="690"/>
      <c r="P31" s="690"/>
      <c r="Q31" s="690"/>
      <c r="R31" s="690"/>
      <c r="S31" s="717"/>
      <c r="T31" s="255">
        <f t="shared" si="0"/>
        <v>0</v>
      </c>
      <c r="U31" s="172">
        <f t="shared" si="1"/>
        <v>0</v>
      </c>
      <c r="V31" s="843">
        <f t="shared" si="2"/>
        <v>0</v>
      </c>
      <c r="W31" s="1794"/>
      <c r="X31" s="1795"/>
    </row>
    <row r="32" spans="2:24" ht="19.5" customHeight="1" x14ac:dyDescent="0.25">
      <c r="B32" s="944">
        <v>6677</v>
      </c>
      <c r="C32" s="945" t="s">
        <v>198</v>
      </c>
      <c r="D32" s="946">
        <v>2</v>
      </c>
      <c r="E32" s="947">
        <v>2</v>
      </c>
      <c r="F32" s="947" t="s">
        <v>164</v>
      </c>
      <c r="G32" s="947" t="s">
        <v>199</v>
      </c>
      <c r="H32" s="947">
        <v>96</v>
      </c>
      <c r="I32" s="948">
        <v>8.69</v>
      </c>
      <c r="J32" s="265">
        <v>18.28</v>
      </c>
      <c r="K32" s="911"/>
      <c r="L32" s="690"/>
      <c r="M32" s="690"/>
      <c r="N32" s="690"/>
      <c r="O32" s="690"/>
      <c r="P32" s="690"/>
      <c r="Q32" s="690"/>
      <c r="R32" s="690"/>
      <c r="S32" s="717"/>
      <c r="T32" s="255">
        <f t="shared" si="0"/>
        <v>0</v>
      </c>
      <c r="U32" s="172">
        <f t="shared" si="1"/>
        <v>0</v>
      </c>
      <c r="V32" s="843">
        <f t="shared" si="2"/>
        <v>0</v>
      </c>
      <c r="W32" s="1794"/>
      <c r="X32" s="1795"/>
    </row>
    <row r="33" spans="2:24" ht="19.5" customHeight="1" x14ac:dyDescent="0.25">
      <c r="B33" s="949">
        <v>6709</v>
      </c>
      <c r="C33" s="945" t="s">
        <v>200</v>
      </c>
      <c r="D33" s="946">
        <v>2</v>
      </c>
      <c r="E33" s="947">
        <v>2</v>
      </c>
      <c r="F33" s="947" t="s">
        <v>164</v>
      </c>
      <c r="G33" s="947" t="s">
        <v>201</v>
      </c>
      <c r="H33" s="947">
        <v>72</v>
      </c>
      <c r="I33" s="948">
        <v>7.76</v>
      </c>
      <c r="J33" s="265">
        <v>16.32</v>
      </c>
      <c r="K33" s="911"/>
      <c r="L33" s="690"/>
      <c r="M33" s="690"/>
      <c r="N33" s="690"/>
      <c r="O33" s="690"/>
      <c r="P33" s="690"/>
      <c r="Q33" s="690"/>
      <c r="R33" s="690"/>
      <c r="S33" s="717"/>
      <c r="T33" s="255">
        <f t="shared" si="0"/>
        <v>0</v>
      </c>
      <c r="U33" s="172">
        <f t="shared" si="1"/>
        <v>0</v>
      </c>
      <c r="V33" s="843">
        <f t="shared" si="2"/>
        <v>0</v>
      </c>
      <c r="W33" s="1794"/>
      <c r="X33" s="1795"/>
    </row>
    <row r="34" spans="2:24" ht="19.5" customHeight="1" x14ac:dyDescent="0.25">
      <c r="B34" s="944">
        <v>6725</v>
      </c>
      <c r="C34" s="945" t="s">
        <v>202</v>
      </c>
      <c r="D34" s="946">
        <v>2</v>
      </c>
      <c r="E34" s="947">
        <v>2</v>
      </c>
      <c r="F34" s="947" t="s">
        <v>164</v>
      </c>
      <c r="G34" s="947" t="s">
        <v>203</v>
      </c>
      <c r="H34" s="947">
        <v>108</v>
      </c>
      <c r="I34" s="948">
        <v>13.5</v>
      </c>
      <c r="J34" s="265">
        <v>28.4</v>
      </c>
      <c r="K34" s="911"/>
      <c r="L34" s="690"/>
      <c r="M34" s="690"/>
      <c r="N34" s="690"/>
      <c r="O34" s="690"/>
      <c r="P34" s="690"/>
      <c r="Q34" s="690"/>
      <c r="R34" s="690"/>
      <c r="S34" s="717"/>
      <c r="T34" s="255">
        <f t="shared" si="0"/>
        <v>0</v>
      </c>
      <c r="U34" s="172">
        <f t="shared" si="1"/>
        <v>0</v>
      </c>
      <c r="V34" s="843">
        <f t="shared" si="2"/>
        <v>0</v>
      </c>
      <c r="W34" s="1794"/>
      <c r="X34" s="1795"/>
    </row>
    <row r="35" spans="2:24" ht="19.5" customHeight="1" x14ac:dyDescent="0.25">
      <c r="B35" s="949">
        <v>6726</v>
      </c>
      <c r="C35" s="945" t="s">
        <v>204</v>
      </c>
      <c r="D35" s="946">
        <v>2</v>
      </c>
      <c r="E35" s="947">
        <v>2</v>
      </c>
      <c r="F35" s="947" t="s">
        <v>164</v>
      </c>
      <c r="G35" s="947" t="s">
        <v>203</v>
      </c>
      <c r="H35" s="947">
        <v>108</v>
      </c>
      <c r="I35" s="948">
        <v>13.5</v>
      </c>
      <c r="J35" s="265">
        <v>28.4</v>
      </c>
      <c r="K35" s="911"/>
      <c r="L35" s="690"/>
      <c r="M35" s="690"/>
      <c r="N35" s="690"/>
      <c r="O35" s="690"/>
      <c r="P35" s="690"/>
      <c r="Q35" s="690"/>
      <c r="R35" s="690"/>
      <c r="S35" s="717"/>
      <c r="T35" s="255">
        <f t="shared" si="0"/>
        <v>0</v>
      </c>
      <c r="U35" s="172">
        <f t="shared" si="1"/>
        <v>0</v>
      </c>
      <c r="V35" s="843">
        <f t="shared" si="2"/>
        <v>0</v>
      </c>
      <c r="W35" s="1794"/>
      <c r="X35" s="1795"/>
    </row>
    <row r="36" spans="2:24" ht="19.5" customHeight="1" x14ac:dyDescent="0.25">
      <c r="B36" s="949">
        <v>6727</v>
      </c>
      <c r="C36" s="945" t="s">
        <v>205</v>
      </c>
      <c r="D36" s="946">
        <v>2</v>
      </c>
      <c r="E36" s="947">
        <v>2</v>
      </c>
      <c r="F36" s="947" t="s">
        <v>164</v>
      </c>
      <c r="G36" s="947" t="s">
        <v>203</v>
      </c>
      <c r="H36" s="947">
        <v>108</v>
      </c>
      <c r="I36" s="948">
        <v>13.5</v>
      </c>
      <c r="J36" s="265">
        <v>28.4</v>
      </c>
      <c r="K36" s="911"/>
      <c r="L36" s="690"/>
      <c r="M36" s="690"/>
      <c r="N36" s="690"/>
      <c r="O36" s="690"/>
      <c r="P36" s="690"/>
      <c r="Q36" s="690"/>
      <c r="R36" s="690"/>
      <c r="S36" s="717"/>
      <c r="T36" s="255">
        <f t="shared" si="0"/>
        <v>0</v>
      </c>
      <c r="U36" s="172">
        <f t="shared" si="1"/>
        <v>0</v>
      </c>
      <c r="V36" s="843">
        <f t="shared" si="2"/>
        <v>0</v>
      </c>
      <c r="W36" s="1794"/>
      <c r="X36" s="1795"/>
    </row>
    <row r="37" spans="2:24" ht="19.5" customHeight="1" x14ac:dyDescent="0.25">
      <c r="B37" s="949">
        <v>6729</v>
      </c>
      <c r="C37" s="945" t="s">
        <v>206</v>
      </c>
      <c r="D37" s="946">
        <v>2</v>
      </c>
      <c r="E37" s="947">
        <v>2</v>
      </c>
      <c r="F37" s="947" t="s">
        <v>164</v>
      </c>
      <c r="G37" s="947" t="s">
        <v>207</v>
      </c>
      <c r="H37" s="947">
        <v>96</v>
      </c>
      <c r="I37" s="948">
        <v>12</v>
      </c>
      <c r="J37" s="265">
        <v>25.24</v>
      </c>
      <c r="K37" s="911"/>
      <c r="L37" s="690"/>
      <c r="M37" s="690"/>
      <c r="N37" s="690"/>
      <c r="O37" s="690"/>
      <c r="P37" s="690"/>
      <c r="Q37" s="690"/>
      <c r="R37" s="690"/>
      <c r="S37" s="717"/>
      <c r="T37" s="255">
        <f t="shared" si="0"/>
        <v>0</v>
      </c>
      <c r="U37" s="172">
        <f t="shared" si="1"/>
        <v>0</v>
      </c>
      <c r="V37" s="843">
        <f t="shared" si="2"/>
        <v>0</v>
      </c>
      <c r="W37" s="1794"/>
      <c r="X37" s="1795"/>
    </row>
    <row r="38" spans="2:24" ht="19.5" customHeight="1" x14ac:dyDescent="0.25">
      <c r="B38" s="944">
        <v>6732</v>
      </c>
      <c r="C38" s="945" t="s">
        <v>208</v>
      </c>
      <c r="D38" s="946">
        <v>2.5</v>
      </c>
      <c r="E38" s="947">
        <v>2</v>
      </c>
      <c r="F38" s="947" t="s">
        <v>164</v>
      </c>
      <c r="G38" s="947" t="s">
        <v>209</v>
      </c>
      <c r="H38" s="947">
        <v>100</v>
      </c>
      <c r="I38" s="948">
        <v>4.32</v>
      </c>
      <c r="J38" s="265">
        <v>9.09</v>
      </c>
      <c r="K38" s="911"/>
      <c r="L38" s="690"/>
      <c r="M38" s="690"/>
      <c r="N38" s="690"/>
      <c r="O38" s="690"/>
      <c r="P38" s="690"/>
      <c r="Q38" s="690"/>
      <c r="R38" s="690"/>
      <c r="S38" s="717"/>
      <c r="T38" s="255">
        <f t="shared" si="0"/>
        <v>0</v>
      </c>
      <c r="U38" s="172">
        <f t="shared" si="1"/>
        <v>0</v>
      </c>
      <c r="V38" s="843">
        <f t="shared" si="2"/>
        <v>0</v>
      </c>
      <c r="W38" s="1794"/>
      <c r="X38" s="1795"/>
    </row>
    <row r="39" spans="2:24" ht="19.5" customHeight="1" x14ac:dyDescent="0.25">
      <c r="B39" s="949">
        <v>6744</v>
      </c>
      <c r="C39" s="945" t="s">
        <v>210</v>
      </c>
      <c r="D39" s="946">
        <v>1.25</v>
      </c>
      <c r="E39" s="947">
        <v>1</v>
      </c>
      <c r="F39" s="947" t="s">
        <v>164</v>
      </c>
      <c r="G39" s="947" t="s">
        <v>211</v>
      </c>
      <c r="H39" s="947">
        <v>126</v>
      </c>
      <c r="I39" s="948">
        <v>1.97</v>
      </c>
      <c r="J39" s="265">
        <v>4.1399999999999997</v>
      </c>
      <c r="K39" s="911"/>
      <c r="L39" s="690"/>
      <c r="M39" s="690"/>
      <c r="N39" s="690"/>
      <c r="O39" s="690"/>
      <c r="P39" s="690"/>
      <c r="Q39" s="690"/>
      <c r="R39" s="690"/>
      <c r="S39" s="717"/>
      <c r="T39" s="255">
        <f t="shared" si="0"/>
        <v>0</v>
      </c>
      <c r="U39" s="172">
        <f t="shared" si="1"/>
        <v>0</v>
      </c>
      <c r="V39" s="843">
        <f t="shared" si="2"/>
        <v>0</v>
      </c>
      <c r="W39" s="1794"/>
      <c r="X39" s="1795"/>
    </row>
    <row r="40" spans="2:24" ht="19.5" customHeight="1" x14ac:dyDescent="0.25">
      <c r="B40" s="949">
        <v>6745</v>
      </c>
      <c r="C40" s="945" t="s">
        <v>212</v>
      </c>
      <c r="D40" s="946">
        <v>2</v>
      </c>
      <c r="E40" s="947">
        <v>2</v>
      </c>
      <c r="F40" s="947" t="s">
        <v>164</v>
      </c>
      <c r="G40" s="947" t="s">
        <v>207</v>
      </c>
      <c r="H40" s="947">
        <v>96</v>
      </c>
      <c r="I40" s="948">
        <v>12</v>
      </c>
      <c r="J40" s="265">
        <v>25.24</v>
      </c>
      <c r="K40" s="911"/>
      <c r="L40" s="690"/>
      <c r="M40" s="690"/>
      <c r="N40" s="690"/>
      <c r="O40" s="690"/>
      <c r="P40" s="690"/>
      <c r="Q40" s="690"/>
      <c r="R40" s="690"/>
      <c r="S40" s="717"/>
      <c r="T40" s="255">
        <f t="shared" si="0"/>
        <v>0</v>
      </c>
      <c r="U40" s="172">
        <f t="shared" si="1"/>
        <v>0</v>
      </c>
      <c r="V40" s="843">
        <f>U40*$S$6</f>
        <v>0</v>
      </c>
      <c r="W40" s="1794"/>
      <c r="X40" s="1795"/>
    </row>
    <row r="41" spans="2:24" ht="19.5" customHeight="1" thickBot="1" x14ac:dyDescent="0.3">
      <c r="B41" s="950">
        <v>9126</v>
      </c>
      <c r="C41" s="951" t="s">
        <v>213</v>
      </c>
      <c r="D41" s="952">
        <v>1.25</v>
      </c>
      <c r="E41" s="953">
        <v>1</v>
      </c>
      <c r="F41" s="953" t="s">
        <v>164</v>
      </c>
      <c r="G41" s="953" t="s">
        <v>214</v>
      </c>
      <c r="H41" s="953">
        <v>168</v>
      </c>
      <c r="I41" s="954">
        <v>1.9</v>
      </c>
      <c r="J41" s="266">
        <v>4</v>
      </c>
      <c r="K41" s="912"/>
      <c r="L41" s="913"/>
      <c r="M41" s="913"/>
      <c r="N41" s="913"/>
      <c r="O41" s="913"/>
      <c r="P41" s="913"/>
      <c r="Q41" s="913"/>
      <c r="R41" s="913"/>
      <c r="S41" s="914"/>
      <c r="T41" s="371">
        <f t="shared" si="0"/>
        <v>0</v>
      </c>
      <c r="U41" s="244">
        <f t="shared" si="1"/>
        <v>0</v>
      </c>
      <c r="V41" s="845">
        <f t="shared" si="2"/>
        <v>0</v>
      </c>
      <c r="W41" s="1796"/>
      <c r="X41" s="1797"/>
    </row>
    <row r="42" spans="2:24" ht="23.85" customHeight="1" x14ac:dyDescent="0.25">
      <c r="B42" s="1773" t="s">
        <v>156</v>
      </c>
      <c r="C42" s="1791"/>
      <c r="D42" s="1791"/>
      <c r="E42" s="1791"/>
      <c r="F42" s="1791"/>
      <c r="G42" s="1791"/>
      <c r="H42" s="1791"/>
      <c r="I42" s="1791"/>
      <c r="J42" s="1791"/>
      <c r="K42" s="1791"/>
      <c r="L42" s="1791"/>
      <c r="M42" s="1791"/>
      <c r="N42" s="1791"/>
      <c r="O42" s="1791"/>
      <c r="P42" s="1791"/>
      <c r="Q42" s="1791"/>
      <c r="R42" s="1791"/>
      <c r="S42" s="1791"/>
      <c r="T42" s="1791"/>
      <c r="U42" s="1791"/>
      <c r="V42" s="1791"/>
      <c r="W42" s="1791"/>
      <c r="X42" s="1775"/>
    </row>
    <row r="43" spans="2:24" ht="23.85" customHeight="1" x14ac:dyDescent="0.25">
      <c r="B43" s="1773"/>
      <c r="C43" s="1791"/>
      <c r="D43" s="1791"/>
      <c r="E43" s="1791"/>
      <c r="F43" s="1791"/>
      <c r="G43" s="1791"/>
      <c r="H43" s="1791"/>
      <c r="I43" s="1791"/>
      <c r="J43" s="1791"/>
      <c r="K43" s="1791"/>
      <c r="L43" s="1791"/>
      <c r="M43" s="1791"/>
      <c r="N43" s="1791"/>
      <c r="O43" s="1791"/>
      <c r="P43" s="1791"/>
      <c r="Q43" s="1791"/>
      <c r="R43" s="1791"/>
      <c r="S43" s="1791"/>
      <c r="T43" s="1791"/>
      <c r="U43" s="1791"/>
      <c r="V43" s="1791"/>
      <c r="W43" s="1791"/>
      <c r="X43" s="1775"/>
    </row>
    <row r="44" spans="2:24" ht="0.75" customHeight="1" x14ac:dyDescent="0.25">
      <c r="B44" s="1773"/>
      <c r="C44" s="1791"/>
      <c r="D44" s="1791"/>
      <c r="E44" s="1791"/>
      <c r="F44" s="1791"/>
      <c r="G44" s="1791"/>
      <c r="H44" s="1791"/>
      <c r="I44" s="1791"/>
      <c r="J44" s="1791"/>
      <c r="K44" s="1791"/>
      <c r="L44" s="1791"/>
      <c r="M44" s="1791"/>
      <c r="N44" s="1791"/>
      <c r="O44" s="1791"/>
      <c r="P44" s="1791"/>
      <c r="Q44" s="1791"/>
      <c r="R44" s="1791"/>
      <c r="S44" s="1791"/>
      <c r="T44" s="1791"/>
      <c r="U44" s="1791"/>
      <c r="V44" s="1791"/>
      <c r="W44" s="1791"/>
      <c r="X44" s="1775"/>
    </row>
    <row r="45" spans="2:24" ht="33.75" customHeight="1" thickBot="1" x14ac:dyDescent="0.3">
      <c r="B45" s="1762"/>
      <c r="C45" s="1763"/>
      <c r="D45" s="1763"/>
      <c r="E45" s="1763"/>
      <c r="F45" s="1763"/>
      <c r="G45" s="1763"/>
      <c r="H45" s="1763"/>
      <c r="I45" s="1763"/>
      <c r="J45" s="1763"/>
      <c r="K45" s="1763"/>
      <c r="L45" s="1763"/>
      <c r="M45" s="1763"/>
      <c r="N45" s="1763"/>
      <c r="O45" s="1763"/>
      <c r="P45" s="1763"/>
      <c r="Q45" s="1763"/>
      <c r="R45" s="1763"/>
      <c r="S45" s="1763"/>
      <c r="T45" s="1763"/>
      <c r="U45" s="1763"/>
      <c r="V45" s="1763"/>
      <c r="W45" s="1763"/>
      <c r="X45" s="1764"/>
    </row>
    <row r="46" spans="2:24" ht="58.5" customHeight="1" thickTop="1" thickBot="1" x14ac:dyDescent="0.3">
      <c r="B46" s="1790"/>
      <c r="C46" s="1790"/>
      <c r="D46" s="1790"/>
      <c r="E46" s="1790"/>
      <c r="F46" s="1790"/>
      <c r="G46" s="1790"/>
      <c r="H46" s="1790"/>
      <c r="I46" s="1790"/>
      <c r="J46" s="1790"/>
      <c r="K46" s="1790"/>
      <c r="L46" s="1790"/>
      <c r="M46" s="1790"/>
      <c r="N46" s="1790"/>
      <c r="O46" s="1790"/>
      <c r="P46" s="1790"/>
      <c r="Q46" s="1790"/>
      <c r="R46" s="1790"/>
      <c r="S46" s="1790"/>
      <c r="T46" s="1790"/>
      <c r="U46" s="1790"/>
      <c r="V46" s="1790"/>
      <c r="W46" s="1790"/>
      <c r="X46" s="1790"/>
    </row>
    <row r="47" spans="2:24" ht="23.25" x14ac:dyDescent="0.35">
      <c r="C47" s="930" t="s">
        <v>157</v>
      </c>
      <c r="D47" s="931"/>
      <c r="E47" s="931"/>
      <c r="F47" s="931"/>
      <c r="G47" s="932"/>
    </row>
    <row r="48" spans="2:24" x14ac:dyDescent="0.25">
      <c r="C48" s="933"/>
      <c r="D48" s="1"/>
      <c r="E48" s="1"/>
      <c r="F48" s="1"/>
      <c r="G48" s="934"/>
    </row>
    <row r="49" spans="3:7" x14ac:dyDescent="0.25">
      <c r="C49" s="933"/>
      <c r="D49" s="1"/>
      <c r="E49" s="1"/>
      <c r="F49" s="1"/>
      <c r="G49" s="934"/>
    </row>
    <row r="50" spans="3:7" x14ac:dyDescent="0.25">
      <c r="C50" s="933"/>
      <c r="D50" s="1"/>
      <c r="E50" s="1"/>
      <c r="F50" s="1"/>
      <c r="G50" s="934"/>
    </row>
    <row r="51" spans="3:7" ht="15.75" thickBot="1" x14ac:dyDescent="0.3">
      <c r="C51" s="935"/>
      <c r="D51" s="936"/>
      <c r="E51" s="936"/>
      <c r="F51" s="936"/>
      <c r="G51" s="937"/>
    </row>
  </sheetData>
  <sheetProtection algorithmName="SHA-512" hashValue="zNzzkUF9sQz77tjf3vFUmLbtb23H3XNNTarmMMJJUFAIaZIAAqHC6ojFmQyIOD1ck/F+AqyI0I2fUOjWpw1e8w==" saltValue="h97C6b0G+0czUcjoDsF0RQ==" spinCount="100000" sheet="1" objects="1" scenarios="1" selectLockedCells="1"/>
  <mergeCells count="26">
    <mergeCell ref="S7:X7"/>
    <mergeCell ref="S8:X8"/>
    <mergeCell ref="B46:X46"/>
    <mergeCell ref="B9:X9"/>
    <mergeCell ref="B10:X10"/>
    <mergeCell ref="B42:X43"/>
    <mergeCell ref="B44:X45"/>
    <mergeCell ref="B7:B8"/>
    <mergeCell ref="E7:J7"/>
    <mergeCell ref="L7:Q7"/>
    <mergeCell ref="E8:J8"/>
    <mergeCell ref="L8:Q8"/>
    <mergeCell ref="W13:X41"/>
    <mergeCell ref="B4:X4"/>
    <mergeCell ref="B5:X5"/>
    <mergeCell ref="B6:J6"/>
    <mergeCell ref="L6:N6"/>
    <mergeCell ref="O6:R6"/>
    <mergeCell ref="T6:X6"/>
    <mergeCell ref="B1:P1"/>
    <mergeCell ref="Q1:U3"/>
    <mergeCell ref="B2:P2"/>
    <mergeCell ref="B3:C3"/>
    <mergeCell ref="D3:J3"/>
    <mergeCell ref="K3:M3"/>
    <mergeCell ref="N3:P3"/>
  </mergeCells>
  <conditionalFormatting sqref="B1:B1048576">
    <cfRule type="duplicateValues" dxfId="97" priority="3"/>
  </conditionalFormatting>
  <pageMargins left="0.7" right="0.7" top="0.75" bottom="0.75" header="0.3" footer="0.3"/>
  <ignoredErrors>
    <ignoredError sqref="T13:T41" formulaRange="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Y30"/>
  <sheetViews>
    <sheetView showGridLines="0" zoomScale="60" zoomScaleNormal="60" workbookViewId="0">
      <selection activeCell="N18" sqref="N18"/>
    </sheetView>
  </sheetViews>
  <sheetFormatPr defaultColWidth="9.140625" defaultRowHeight="15" x14ac:dyDescent="0.25"/>
  <cols>
    <col min="1" max="1" width="1.28515625" style="41" customWidth="1"/>
    <col min="2" max="2" width="13.42578125" style="41" customWidth="1"/>
    <col min="3" max="3" width="53.140625" style="41" customWidth="1"/>
    <col min="4" max="4" width="15.140625" style="41" customWidth="1"/>
    <col min="5" max="5" width="9.85546875" style="41" customWidth="1"/>
    <col min="6" max="6" width="10.85546875" style="41" customWidth="1"/>
    <col min="7" max="7" width="10.42578125" style="41" customWidth="1"/>
    <col min="8" max="8" width="13.85546875" style="41" bestFit="1" customWidth="1"/>
    <col min="9" max="9" width="9.140625" style="41" customWidth="1"/>
    <col min="10" max="10" width="10.85546875" style="68" bestFit="1" customWidth="1"/>
    <col min="11" max="12" width="11.140625" style="41" customWidth="1"/>
    <col min="13" max="13" width="13.85546875" style="41" customWidth="1"/>
    <col min="14" max="14" width="13.140625" style="41" customWidth="1"/>
    <col min="15" max="19" width="11.140625" style="41" customWidth="1"/>
    <col min="20" max="20" width="9.7109375" style="41" customWidth="1"/>
    <col min="21" max="21" width="10.7109375" style="41" customWidth="1"/>
    <col min="22" max="22" width="17.7109375" style="41" bestFit="1" customWidth="1"/>
    <col min="23" max="23" width="12.7109375" style="41" customWidth="1"/>
    <col min="24" max="24" width="12"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7.45" customHeight="1" thickTop="1" thickBot="1" x14ac:dyDescent="0.3">
      <c r="B5" s="1697"/>
      <c r="C5" s="1698"/>
      <c r="D5" s="1698"/>
      <c r="E5" s="1698"/>
      <c r="F5" s="1698"/>
      <c r="G5" s="1698"/>
      <c r="H5" s="1698"/>
      <c r="I5" s="1698"/>
      <c r="J5" s="1699"/>
      <c r="K5" s="876">
        <v>110242</v>
      </c>
      <c r="L5" s="1742" t="s">
        <v>94</v>
      </c>
      <c r="M5" s="1742"/>
      <c r="N5" s="1742"/>
      <c r="O5" s="1743" t="s">
        <v>1363</v>
      </c>
      <c r="P5" s="1743"/>
      <c r="Q5" s="1743"/>
      <c r="R5" s="1743"/>
      <c r="S5" s="955">
        <v>2.1036999999999999</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53"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62"/>
      <c r="K7" s="63"/>
      <c r="L7" s="63"/>
      <c r="M7" s="63"/>
      <c r="N7" s="63"/>
      <c r="O7" s="63"/>
      <c r="P7" s="63"/>
      <c r="Q7" s="63"/>
      <c r="R7" s="63"/>
      <c r="S7" s="63"/>
      <c r="T7" s="64"/>
      <c r="U7" s="61"/>
      <c r="V7" s="61"/>
      <c r="W7" s="61"/>
      <c r="X7" s="65"/>
    </row>
    <row r="8" spans="2:25" ht="15.75" thickBot="1" x14ac:dyDescent="0.3">
      <c r="B8" s="1800" t="s">
        <v>111</v>
      </c>
      <c r="C8" s="1801"/>
      <c r="D8" s="1801"/>
      <c r="E8" s="1801"/>
      <c r="F8" s="1801"/>
      <c r="G8" s="1801"/>
      <c r="H8" s="1801"/>
      <c r="I8" s="1801"/>
      <c r="J8" s="1801"/>
      <c r="K8" s="1801"/>
      <c r="L8" s="1801"/>
      <c r="M8" s="1801"/>
      <c r="N8" s="1801"/>
      <c r="O8" s="1801"/>
      <c r="P8" s="1801"/>
      <c r="Q8" s="1801"/>
      <c r="R8" s="1801"/>
      <c r="S8" s="1801"/>
      <c r="T8" s="1801"/>
      <c r="U8" s="1801"/>
      <c r="V8" s="1801"/>
      <c r="W8" s="1801"/>
      <c r="X8" s="1802"/>
    </row>
    <row r="9" spans="2:25" ht="18.75" customHeight="1" x14ac:dyDescent="0.25">
      <c r="B9" s="956">
        <v>402951</v>
      </c>
      <c r="C9" s="957" t="s">
        <v>215</v>
      </c>
      <c r="D9" s="958">
        <v>1</v>
      </c>
      <c r="E9" s="942" t="s">
        <v>233</v>
      </c>
      <c r="F9" s="942" t="s">
        <v>233</v>
      </c>
      <c r="G9" s="943">
        <v>10.5</v>
      </c>
      <c r="H9" s="942">
        <v>168</v>
      </c>
      <c r="I9" s="943">
        <v>10.5</v>
      </c>
      <c r="J9" s="817">
        <f t="shared" ref="J9:J26" si="0">I9*2.1037</f>
        <v>22.088850000000001</v>
      </c>
      <c r="K9" s="910"/>
      <c r="L9" s="727"/>
      <c r="M9" s="727"/>
      <c r="N9" s="727"/>
      <c r="O9" s="727"/>
      <c r="P9" s="727"/>
      <c r="Q9" s="727"/>
      <c r="R9" s="727"/>
      <c r="S9" s="753"/>
      <c r="T9" s="254">
        <f t="shared" ref="T9:T26" si="1">SUM(K9:S9)</f>
        <v>0</v>
      </c>
      <c r="U9" s="133">
        <f>T9*I9</f>
        <v>0</v>
      </c>
      <c r="V9" s="855">
        <f>U9*$S$5</f>
        <v>0</v>
      </c>
      <c r="W9" s="1798" t="s">
        <v>115</v>
      </c>
      <c r="X9" s="1799"/>
    </row>
    <row r="10" spans="2:25" ht="18.75" x14ac:dyDescent="0.25">
      <c r="B10" s="949">
        <v>402991</v>
      </c>
      <c r="C10" s="959" t="s">
        <v>216</v>
      </c>
      <c r="D10" s="960">
        <v>1</v>
      </c>
      <c r="E10" s="947" t="s">
        <v>233</v>
      </c>
      <c r="F10" s="947" t="s">
        <v>233</v>
      </c>
      <c r="G10" s="948">
        <v>10.5</v>
      </c>
      <c r="H10" s="947">
        <v>168</v>
      </c>
      <c r="I10" s="948">
        <v>10.5</v>
      </c>
      <c r="J10" s="818">
        <f t="shared" si="0"/>
        <v>22.088850000000001</v>
      </c>
      <c r="K10" s="911"/>
      <c r="L10" s="690"/>
      <c r="M10" s="690"/>
      <c r="N10" s="690"/>
      <c r="O10" s="690"/>
      <c r="P10" s="690"/>
      <c r="Q10" s="690"/>
      <c r="R10" s="690"/>
      <c r="S10" s="717"/>
      <c r="T10" s="255">
        <f>SUM(K10:S10)</f>
        <v>0</v>
      </c>
      <c r="U10" s="172">
        <f>T10*I10</f>
        <v>0</v>
      </c>
      <c r="V10" s="843">
        <f>U10*$S$5</f>
        <v>0</v>
      </c>
      <c r="W10" s="1737"/>
      <c r="X10" s="1738"/>
    </row>
    <row r="11" spans="2:25" ht="18.75" x14ac:dyDescent="0.25">
      <c r="B11" s="944">
        <v>402911</v>
      </c>
      <c r="C11" s="959" t="s">
        <v>217</v>
      </c>
      <c r="D11" s="960">
        <v>1</v>
      </c>
      <c r="E11" s="947" t="s">
        <v>233</v>
      </c>
      <c r="F11" s="947" t="s">
        <v>233</v>
      </c>
      <c r="G11" s="948">
        <v>10.5</v>
      </c>
      <c r="H11" s="947">
        <v>168</v>
      </c>
      <c r="I11" s="948">
        <v>10.5</v>
      </c>
      <c r="J11" s="818">
        <f t="shared" si="0"/>
        <v>22.088850000000001</v>
      </c>
      <c r="K11" s="911"/>
      <c r="L11" s="690"/>
      <c r="M11" s="690"/>
      <c r="N11" s="690"/>
      <c r="O11" s="690"/>
      <c r="P11" s="690"/>
      <c r="Q11" s="690"/>
      <c r="R11" s="690"/>
      <c r="S11" s="717"/>
      <c r="T11" s="255">
        <f t="shared" si="1"/>
        <v>0</v>
      </c>
      <c r="U11" s="172">
        <f t="shared" ref="U11:U26" si="2">T11*I11</f>
        <v>0</v>
      </c>
      <c r="V11" s="843">
        <f t="shared" ref="V11:V26" si="3">U11*$S$5</f>
        <v>0</v>
      </c>
      <c r="W11" s="1737"/>
      <c r="X11" s="1738"/>
    </row>
    <row r="12" spans="2:25" ht="18.75" x14ac:dyDescent="0.25">
      <c r="B12" s="944">
        <v>402931</v>
      </c>
      <c r="C12" s="959" t="s">
        <v>218</v>
      </c>
      <c r="D12" s="960">
        <v>1</v>
      </c>
      <c r="E12" s="947" t="s">
        <v>233</v>
      </c>
      <c r="F12" s="947" t="s">
        <v>233</v>
      </c>
      <c r="G12" s="948">
        <v>10.5</v>
      </c>
      <c r="H12" s="947">
        <v>168</v>
      </c>
      <c r="I12" s="948">
        <v>10.5</v>
      </c>
      <c r="J12" s="818">
        <f t="shared" si="0"/>
        <v>22.088850000000001</v>
      </c>
      <c r="K12" s="911"/>
      <c r="L12" s="690"/>
      <c r="M12" s="690"/>
      <c r="N12" s="690"/>
      <c r="O12" s="690"/>
      <c r="P12" s="690"/>
      <c r="Q12" s="690"/>
      <c r="R12" s="690"/>
      <c r="S12" s="717"/>
      <c r="T12" s="255">
        <f t="shared" si="1"/>
        <v>0</v>
      </c>
      <c r="U12" s="172">
        <f t="shared" si="2"/>
        <v>0</v>
      </c>
      <c r="V12" s="843">
        <f t="shared" si="3"/>
        <v>0</v>
      </c>
      <c r="W12" s="1737"/>
      <c r="X12" s="1738"/>
    </row>
    <row r="13" spans="2:25" ht="18.75" x14ac:dyDescent="0.25">
      <c r="B13" s="949">
        <v>110491</v>
      </c>
      <c r="C13" s="959" t="s">
        <v>219</v>
      </c>
      <c r="D13" s="960">
        <v>0.5</v>
      </c>
      <c r="E13" s="947" t="s">
        <v>233</v>
      </c>
      <c r="F13" s="947" t="s">
        <v>233</v>
      </c>
      <c r="G13" s="948">
        <v>20</v>
      </c>
      <c r="H13" s="947">
        <v>640</v>
      </c>
      <c r="I13" s="948">
        <v>14.66</v>
      </c>
      <c r="J13" s="818">
        <f t="shared" si="0"/>
        <v>30.840242</v>
      </c>
      <c r="K13" s="911"/>
      <c r="L13" s="690"/>
      <c r="M13" s="690"/>
      <c r="N13" s="690"/>
      <c r="O13" s="690"/>
      <c r="P13" s="690"/>
      <c r="Q13" s="690"/>
      <c r="R13" s="690"/>
      <c r="S13" s="717"/>
      <c r="T13" s="255">
        <f t="shared" si="1"/>
        <v>0</v>
      </c>
      <c r="U13" s="172">
        <f t="shared" si="2"/>
        <v>0</v>
      </c>
      <c r="V13" s="843">
        <f t="shared" si="3"/>
        <v>0</v>
      </c>
      <c r="W13" s="1737"/>
      <c r="X13" s="1738"/>
    </row>
    <row r="14" spans="2:25" ht="18.75" x14ac:dyDescent="0.25">
      <c r="B14" s="949">
        <v>110541</v>
      </c>
      <c r="C14" s="959" t="s">
        <v>220</v>
      </c>
      <c r="D14" s="960">
        <v>0.5</v>
      </c>
      <c r="E14" s="947" t="s">
        <v>233</v>
      </c>
      <c r="F14" s="947" t="s">
        <v>233</v>
      </c>
      <c r="G14" s="948">
        <v>20</v>
      </c>
      <c r="H14" s="947">
        <v>640</v>
      </c>
      <c r="I14" s="948">
        <v>15.41</v>
      </c>
      <c r="J14" s="818">
        <f t="shared" si="0"/>
        <v>32.418016999999999</v>
      </c>
      <c r="K14" s="911"/>
      <c r="L14" s="690"/>
      <c r="M14" s="690"/>
      <c r="N14" s="690"/>
      <c r="O14" s="690"/>
      <c r="P14" s="690"/>
      <c r="Q14" s="690"/>
      <c r="R14" s="690"/>
      <c r="S14" s="717"/>
      <c r="T14" s="255">
        <f t="shared" si="1"/>
        <v>0</v>
      </c>
      <c r="U14" s="172">
        <f t="shared" si="2"/>
        <v>0</v>
      </c>
      <c r="V14" s="843">
        <f t="shared" si="3"/>
        <v>0</v>
      </c>
      <c r="W14" s="1737"/>
      <c r="X14" s="1738"/>
    </row>
    <row r="15" spans="2:25" ht="18.75" x14ac:dyDescent="0.25">
      <c r="B15" s="949">
        <v>113451</v>
      </c>
      <c r="C15" s="959" t="s">
        <v>221</v>
      </c>
      <c r="D15" s="960">
        <v>0.5</v>
      </c>
      <c r="E15" s="947" t="s">
        <v>233</v>
      </c>
      <c r="F15" s="947" t="s">
        <v>233</v>
      </c>
      <c r="G15" s="948">
        <v>15.08</v>
      </c>
      <c r="H15" s="947">
        <v>640</v>
      </c>
      <c r="I15" s="948">
        <v>15.08</v>
      </c>
      <c r="J15" s="818">
        <f t="shared" si="0"/>
        <v>31.723796</v>
      </c>
      <c r="K15" s="911"/>
      <c r="L15" s="690"/>
      <c r="M15" s="690"/>
      <c r="N15" s="690"/>
      <c r="O15" s="690"/>
      <c r="P15" s="690"/>
      <c r="Q15" s="690"/>
      <c r="R15" s="690"/>
      <c r="S15" s="717"/>
      <c r="T15" s="255">
        <f t="shared" si="1"/>
        <v>0</v>
      </c>
      <c r="U15" s="172">
        <f t="shared" si="2"/>
        <v>0</v>
      </c>
      <c r="V15" s="843">
        <f t="shared" si="3"/>
        <v>0</v>
      </c>
      <c r="W15" s="1737"/>
      <c r="X15" s="1738"/>
    </row>
    <row r="16" spans="2:25" ht="18.75" x14ac:dyDescent="0.25">
      <c r="B16" s="944">
        <v>755071</v>
      </c>
      <c r="C16" s="959" t="s">
        <v>222</v>
      </c>
      <c r="D16" s="960">
        <v>1</v>
      </c>
      <c r="E16" s="947" t="s">
        <v>233</v>
      </c>
      <c r="F16" s="947" t="s">
        <v>233</v>
      </c>
      <c r="G16" s="948">
        <v>20</v>
      </c>
      <c r="H16" s="947">
        <v>320</v>
      </c>
      <c r="I16" s="948">
        <v>20</v>
      </c>
      <c r="J16" s="818">
        <f t="shared" si="0"/>
        <v>42.073999999999998</v>
      </c>
      <c r="K16" s="911"/>
      <c r="L16" s="690"/>
      <c r="M16" s="690"/>
      <c r="N16" s="690"/>
      <c r="O16" s="690"/>
      <c r="P16" s="690"/>
      <c r="Q16" s="690"/>
      <c r="R16" s="690"/>
      <c r="S16" s="717"/>
      <c r="T16" s="255">
        <f t="shared" si="1"/>
        <v>0</v>
      </c>
      <c r="U16" s="172">
        <f t="shared" si="2"/>
        <v>0</v>
      </c>
      <c r="V16" s="843">
        <f t="shared" si="3"/>
        <v>0</v>
      </c>
      <c r="W16" s="1737"/>
      <c r="X16" s="1738"/>
    </row>
    <row r="17" spans="2:24" ht="18.75" x14ac:dyDescent="0.25">
      <c r="B17" s="949">
        <v>755191</v>
      </c>
      <c r="C17" s="959" t="s">
        <v>223</v>
      </c>
      <c r="D17" s="960">
        <v>1</v>
      </c>
      <c r="E17" s="947" t="s">
        <v>233</v>
      </c>
      <c r="F17" s="947" t="s">
        <v>233</v>
      </c>
      <c r="G17" s="948">
        <v>20</v>
      </c>
      <c r="H17" s="947">
        <v>320</v>
      </c>
      <c r="I17" s="948">
        <v>20</v>
      </c>
      <c r="J17" s="818">
        <f t="shared" si="0"/>
        <v>42.073999999999998</v>
      </c>
      <c r="K17" s="911"/>
      <c r="L17" s="690"/>
      <c r="M17" s="690"/>
      <c r="N17" s="690"/>
      <c r="O17" s="690"/>
      <c r="P17" s="690"/>
      <c r="Q17" s="690"/>
      <c r="R17" s="690"/>
      <c r="S17" s="717"/>
      <c r="T17" s="255">
        <f t="shared" si="1"/>
        <v>0</v>
      </c>
      <c r="U17" s="172">
        <f>T17*I17</f>
        <v>0</v>
      </c>
      <c r="V17" s="843">
        <f t="shared" si="3"/>
        <v>0</v>
      </c>
      <c r="W17" s="1737"/>
      <c r="X17" s="1738"/>
    </row>
    <row r="18" spans="2:24" ht="18.75" x14ac:dyDescent="0.25">
      <c r="B18" s="944">
        <v>755711</v>
      </c>
      <c r="C18" s="959" t="s">
        <v>224</v>
      </c>
      <c r="D18" s="960">
        <v>1</v>
      </c>
      <c r="E18" s="947" t="s">
        <v>233</v>
      </c>
      <c r="F18" s="947" t="s">
        <v>233</v>
      </c>
      <c r="G18" s="948">
        <v>20</v>
      </c>
      <c r="H18" s="947">
        <v>320</v>
      </c>
      <c r="I18" s="948">
        <v>20</v>
      </c>
      <c r="J18" s="818">
        <f t="shared" si="0"/>
        <v>42.073999999999998</v>
      </c>
      <c r="K18" s="911"/>
      <c r="L18" s="690"/>
      <c r="M18" s="690"/>
      <c r="N18" s="690"/>
      <c r="O18" s="690"/>
      <c r="P18" s="690"/>
      <c r="Q18" s="690"/>
      <c r="R18" s="690"/>
      <c r="S18" s="717"/>
      <c r="T18" s="255">
        <f t="shared" si="1"/>
        <v>0</v>
      </c>
      <c r="U18" s="172">
        <f t="shared" si="2"/>
        <v>0</v>
      </c>
      <c r="V18" s="843">
        <f t="shared" si="3"/>
        <v>0</v>
      </c>
      <c r="W18" s="1737"/>
      <c r="X18" s="1738"/>
    </row>
    <row r="19" spans="2:24" ht="18.75" x14ac:dyDescent="0.25">
      <c r="B19" s="949">
        <v>755361</v>
      </c>
      <c r="C19" s="959" t="s">
        <v>225</v>
      </c>
      <c r="D19" s="960">
        <v>1</v>
      </c>
      <c r="E19" s="947" t="s">
        <v>233</v>
      </c>
      <c r="F19" s="947" t="s">
        <v>233</v>
      </c>
      <c r="G19" s="948">
        <v>20</v>
      </c>
      <c r="H19" s="947">
        <v>320</v>
      </c>
      <c r="I19" s="948">
        <v>20.329999999999998</v>
      </c>
      <c r="J19" s="818">
        <f t="shared" si="0"/>
        <v>42.768220999999997</v>
      </c>
      <c r="K19" s="911"/>
      <c r="L19" s="690"/>
      <c r="M19" s="690"/>
      <c r="N19" s="690"/>
      <c r="O19" s="690"/>
      <c r="P19" s="690"/>
      <c r="Q19" s="690"/>
      <c r="R19" s="690"/>
      <c r="S19" s="717"/>
      <c r="T19" s="255">
        <f t="shared" si="1"/>
        <v>0</v>
      </c>
      <c r="U19" s="172">
        <f t="shared" si="2"/>
        <v>0</v>
      </c>
      <c r="V19" s="843">
        <f t="shared" si="3"/>
        <v>0</v>
      </c>
      <c r="W19" s="1737"/>
      <c r="X19" s="1738"/>
    </row>
    <row r="20" spans="2:24" ht="18.75" x14ac:dyDescent="0.25">
      <c r="B20" s="944">
        <v>755351</v>
      </c>
      <c r="C20" s="959" t="s">
        <v>226</v>
      </c>
      <c r="D20" s="960">
        <v>1</v>
      </c>
      <c r="E20" s="947" t="s">
        <v>233</v>
      </c>
      <c r="F20" s="947" t="s">
        <v>233</v>
      </c>
      <c r="G20" s="948">
        <v>20</v>
      </c>
      <c r="H20" s="947">
        <v>320</v>
      </c>
      <c r="I20" s="948">
        <v>14.42</v>
      </c>
      <c r="J20" s="818">
        <f t="shared" si="0"/>
        <v>30.335353999999999</v>
      </c>
      <c r="K20" s="911"/>
      <c r="L20" s="690"/>
      <c r="M20" s="690"/>
      <c r="N20" s="690"/>
      <c r="O20" s="690"/>
      <c r="P20" s="690"/>
      <c r="Q20" s="690"/>
      <c r="R20" s="690"/>
      <c r="S20" s="717"/>
      <c r="T20" s="255">
        <f t="shared" si="1"/>
        <v>0</v>
      </c>
      <c r="U20" s="172">
        <f t="shared" si="2"/>
        <v>0</v>
      </c>
      <c r="V20" s="843">
        <f t="shared" si="3"/>
        <v>0</v>
      </c>
      <c r="W20" s="1737"/>
      <c r="X20" s="1738"/>
    </row>
    <row r="21" spans="2:24" ht="18.75" x14ac:dyDescent="0.25">
      <c r="B21" s="949">
        <v>114411</v>
      </c>
      <c r="C21" s="959" t="s">
        <v>227</v>
      </c>
      <c r="D21" s="960">
        <v>0.5</v>
      </c>
      <c r="E21" s="947" t="s">
        <v>233</v>
      </c>
      <c r="F21" s="947" t="s">
        <v>233</v>
      </c>
      <c r="G21" s="948">
        <v>20</v>
      </c>
      <c r="H21" s="947">
        <v>640</v>
      </c>
      <c r="I21" s="948">
        <v>20</v>
      </c>
      <c r="J21" s="818">
        <f t="shared" si="0"/>
        <v>42.073999999999998</v>
      </c>
      <c r="K21" s="911"/>
      <c r="L21" s="690"/>
      <c r="M21" s="690"/>
      <c r="N21" s="690"/>
      <c r="O21" s="690"/>
      <c r="P21" s="690"/>
      <c r="Q21" s="690"/>
      <c r="R21" s="690"/>
      <c r="S21" s="717"/>
      <c r="T21" s="255">
        <f t="shared" si="1"/>
        <v>0</v>
      </c>
      <c r="U21" s="172">
        <f t="shared" si="2"/>
        <v>0</v>
      </c>
      <c r="V21" s="843">
        <f t="shared" si="3"/>
        <v>0</v>
      </c>
      <c r="W21" s="1737"/>
      <c r="X21" s="1738"/>
    </row>
    <row r="22" spans="2:24" ht="18.75" x14ac:dyDescent="0.25">
      <c r="B22" s="949">
        <v>114441</v>
      </c>
      <c r="C22" s="959" t="s">
        <v>228</v>
      </c>
      <c r="D22" s="960">
        <v>0.5</v>
      </c>
      <c r="E22" s="947" t="s">
        <v>233</v>
      </c>
      <c r="F22" s="947" t="s">
        <v>233</v>
      </c>
      <c r="G22" s="948">
        <v>20</v>
      </c>
      <c r="H22" s="947">
        <v>640</v>
      </c>
      <c r="I22" s="948">
        <v>20</v>
      </c>
      <c r="J22" s="818">
        <f t="shared" si="0"/>
        <v>42.073999999999998</v>
      </c>
      <c r="K22" s="911"/>
      <c r="L22" s="690"/>
      <c r="M22" s="690"/>
      <c r="N22" s="690"/>
      <c r="O22" s="690"/>
      <c r="P22" s="690"/>
      <c r="Q22" s="690"/>
      <c r="R22" s="690"/>
      <c r="S22" s="717"/>
      <c r="T22" s="255">
        <f t="shared" si="1"/>
        <v>0</v>
      </c>
      <c r="U22" s="172">
        <f t="shared" si="2"/>
        <v>0</v>
      </c>
      <c r="V22" s="843">
        <f t="shared" si="3"/>
        <v>0</v>
      </c>
      <c r="W22" s="1737"/>
      <c r="X22" s="1738"/>
    </row>
    <row r="23" spans="2:24" ht="18.75" x14ac:dyDescent="0.25">
      <c r="B23" s="944">
        <v>114451</v>
      </c>
      <c r="C23" s="959" t="s">
        <v>229</v>
      </c>
      <c r="D23" s="960">
        <v>0.5</v>
      </c>
      <c r="E23" s="947" t="s">
        <v>233</v>
      </c>
      <c r="F23" s="947" t="s">
        <v>233</v>
      </c>
      <c r="G23" s="948">
        <v>20</v>
      </c>
      <c r="H23" s="947">
        <v>640</v>
      </c>
      <c r="I23" s="948">
        <v>20</v>
      </c>
      <c r="J23" s="818">
        <f t="shared" si="0"/>
        <v>42.073999999999998</v>
      </c>
      <c r="K23" s="911"/>
      <c r="L23" s="690"/>
      <c r="M23" s="690"/>
      <c r="N23" s="690"/>
      <c r="O23" s="690"/>
      <c r="P23" s="690"/>
      <c r="Q23" s="690"/>
      <c r="R23" s="690"/>
      <c r="S23" s="717"/>
      <c r="T23" s="255">
        <f t="shared" si="1"/>
        <v>0</v>
      </c>
      <c r="U23" s="172">
        <f t="shared" si="2"/>
        <v>0</v>
      </c>
      <c r="V23" s="843">
        <f t="shared" si="3"/>
        <v>0</v>
      </c>
      <c r="W23" s="1737"/>
      <c r="X23" s="1738"/>
    </row>
    <row r="24" spans="2:24" ht="18.75" x14ac:dyDescent="0.25">
      <c r="B24" s="949">
        <v>752451</v>
      </c>
      <c r="C24" s="959" t="s">
        <v>230</v>
      </c>
      <c r="D24" s="960">
        <v>1</v>
      </c>
      <c r="E24" s="947" t="s">
        <v>233</v>
      </c>
      <c r="F24" s="947" t="s">
        <v>233</v>
      </c>
      <c r="G24" s="948">
        <v>12</v>
      </c>
      <c r="H24" s="947">
        <v>256</v>
      </c>
      <c r="I24" s="948">
        <v>12</v>
      </c>
      <c r="J24" s="818">
        <f t="shared" si="0"/>
        <v>25.244399999999999</v>
      </c>
      <c r="K24" s="911"/>
      <c r="L24" s="690"/>
      <c r="M24" s="690"/>
      <c r="N24" s="690"/>
      <c r="O24" s="690"/>
      <c r="P24" s="690"/>
      <c r="Q24" s="690"/>
      <c r="R24" s="690"/>
      <c r="S24" s="717"/>
      <c r="T24" s="255">
        <f t="shared" si="1"/>
        <v>0</v>
      </c>
      <c r="U24" s="172">
        <f>T24*I24</f>
        <v>0</v>
      </c>
      <c r="V24" s="843">
        <f t="shared" si="3"/>
        <v>0</v>
      </c>
      <c r="W24" s="1737"/>
      <c r="X24" s="1738"/>
    </row>
    <row r="25" spans="2:24" ht="18.75" x14ac:dyDescent="0.25">
      <c r="B25" s="944">
        <v>752471</v>
      </c>
      <c r="C25" s="959" t="s">
        <v>231</v>
      </c>
      <c r="D25" s="960">
        <v>1</v>
      </c>
      <c r="E25" s="947" t="s">
        <v>233</v>
      </c>
      <c r="F25" s="947" t="s">
        <v>233</v>
      </c>
      <c r="G25" s="948">
        <v>12</v>
      </c>
      <c r="H25" s="947">
        <v>256</v>
      </c>
      <c r="I25" s="948">
        <v>12</v>
      </c>
      <c r="J25" s="818">
        <f t="shared" si="0"/>
        <v>25.244399999999999</v>
      </c>
      <c r="K25" s="911"/>
      <c r="L25" s="690"/>
      <c r="M25" s="690"/>
      <c r="N25" s="690"/>
      <c r="O25" s="690"/>
      <c r="P25" s="690"/>
      <c r="Q25" s="690"/>
      <c r="R25" s="690"/>
      <c r="S25" s="717"/>
      <c r="T25" s="255">
        <f t="shared" si="1"/>
        <v>0</v>
      </c>
      <c r="U25" s="172">
        <f t="shared" si="2"/>
        <v>0</v>
      </c>
      <c r="V25" s="843">
        <f t="shared" si="3"/>
        <v>0</v>
      </c>
      <c r="W25" s="1737"/>
      <c r="X25" s="1738"/>
    </row>
    <row r="26" spans="2:24" ht="19.5" thickBot="1" x14ac:dyDescent="0.3">
      <c r="B26" s="961">
        <v>752521</v>
      </c>
      <c r="C26" s="962" t="s">
        <v>232</v>
      </c>
      <c r="D26" s="963">
        <v>1</v>
      </c>
      <c r="E26" s="953" t="s">
        <v>233</v>
      </c>
      <c r="F26" s="953" t="s">
        <v>233</v>
      </c>
      <c r="G26" s="954">
        <v>12</v>
      </c>
      <c r="H26" s="953">
        <v>256</v>
      </c>
      <c r="I26" s="954">
        <v>12</v>
      </c>
      <c r="J26" s="819">
        <f t="shared" si="0"/>
        <v>25.244399999999999</v>
      </c>
      <c r="K26" s="912"/>
      <c r="L26" s="913"/>
      <c r="M26" s="913"/>
      <c r="N26" s="913"/>
      <c r="O26" s="913"/>
      <c r="P26" s="913"/>
      <c r="Q26" s="913"/>
      <c r="R26" s="913"/>
      <c r="S26" s="914"/>
      <c r="T26" s="371">
        <f t="shared" si="1"/>
        <v>0</v>
      </c>
      <c r="U26" s="244">
        <f t="shared" si="2"/>
        <v>0</v>
      </c>
      <c r="V26" s="845">
        <f t="shared" si="3"/>
        <v>0</v>
      </c>
      <c r="W26" s="1739"/>
      <c r="X26" s="1740"/>
    </row>
    <row r="27" spans="2:24" ht="70.900000000000006" customHeight="1" thickBot="1" x14ac:dyDescent="0.3">
      <c r="B27" s="964"/>
      <c r="C27" s="965"/>
      <c r="D27" s="966"/>
      <c r="E27" s="966"/>
      <c r="F27" s="966"/>
      <c r="G27" s="966"/>
      <c r="H27" s="966"/>
      <c r="I27" s="966"/>
      <c r="J27" s="967"/>
      <c r="K27" s="377"/>
      <c r="L27" s="377"/>
      <c r="M27" s="377"/>
      <c r="N27" s="377"/>
      <c r="O27" s="377"/>
      <c r="P27" s="377"/>
      <c r="Q27" s="377"/>
      <c r="R27" s="377"/>
      <c r="S27" s="377"/>
      <c r="T27" s="378"/>
      <c r="U27" s="379"/>
      <c r="V27" s="380"/>
      <c r="W27" s="380"/>
      <c r="X27" s="381"/>
    </row>
    <row r="28" spans="2:24" ht="15.75" thickTop="1" x14ac:dyDescent="0.25">
      <c r="K28" s="69">
        <f t="shared" ref="K28:S28" si="4">SUM(K9:K26)</f>
        <v>0</v>
      </c>
      <c r="L28" s="69">
        <f t="shared" si="4"/>
        <v>0</v>
      </c>
      <c r="M28" s="69">
        <f t="shared" si="4"/>
        <v>0</v>
      </c>
      <c r="N28" s="69">
        <f t="shared" si="4"/>
        <v>0</v>
      </c>
      <c r="O28" s="69">
        <f t="shared" si="4"/>
        <v>0</v>
      </c>
      <c r="P28" s="69">
        <f>SUM(P9:P26)</f>
        <v>0</v>
      </c>
      <c r="Q28" s="69">
        <f t="shared" si="4"/>
        <v>0</v>
      </c>
      <c r="R28" s="69">
        <f t="shared" si="4"/>
        <v>0</v>
      </c>
      <c r="S28" s="69">
        <f t="shared" si="4"/>
        <v>0</v>
      </c>
      <c r="T28" s="69">
        <f>SUM(T9:T26)</f>
        <v>0</v>
      </c>
      <c r="U28" s="70">
        <f>SUM(U9:U26)</f>
        <v>0</v>
      </c>
      <c r="V28" s="71">
        <f>SUM(V9:V26)</f>
        <v>0</v>
      </c>
    </row>
    <row r="30" spans="2:24" ht="21" customHeight="1" x14ac:dyDescent="0.25"/>
  </sheetData>
  <sheetProtection password="D140" sheet="1" selectLockedCells="1"/>
  <mergeCells count="14">
    <mergeCell ref="W9:X26"/>
    <mergeCell ref="B1:P1"/>
    <mergeCell ref="Q1:X3"/>
    <mergeCell ref="B2:P2"/>
    <mergeCell ref="B3:C3"/>
    <mergeCell ref="D3:J3"/>
    <mergeCell ref="K3:M3"/>
    <mergeCell ref="N3:P3"/>
    <mergeCell ref="B4:X4"/>
    <mergeCell ref="B5:J5"/>
    <mergeCell ref="L5:N5"/>
    <mergeCell ref="O5:R5"/>
    <mergeCell ref="T5:X5"/>
    <mergeCell ref="B8:X8"/>
  </mergeCells>
  <conditionalFormatting sqref="B1:B1048576">
    <cfRule type="duplicateValues" dxfId="96" priority="2"/>
  </conditionalFormatting>
  <pageMargins left="0.25" right="0.25" top="0.75" bottom="0.75" header="0.3" footer="0.3"/>
  <pageSetup scale="5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Y51"/>
  <sheetViews>
    <sheetView showGridLines="0" zoomScale="60" zoomScaleNormal="60" workbookViewId="0">
      <selection activeCell="M18" sqref="M18"/>
    </sheetView>
  </sheetViews>
  <sheetFormatPr defaultColWidth="9.140625" defaultRowHeight="15" x14ac:dyDescent="0.25"/>
  <cols>
    <col min="1" max="1" width="3.42578125" style="41" customWidth="1"/>
    <col min="2" max="2" width="13.42578125" style="41" customWidth="1"/>
    <col min="3" max="3" width="57" style="41" customWidth="1"/>
    <col min="4" max="4" width="19.42578125" style="41" customWidth="1"/>
    <col min="5" max="9" width="10.140625" style="41" customWidth="1"/>
    <col min="10" max="10" width="10.85546875" style="68" bestFit="1" customWidth="1"/>
    <col min="11" max="13" width="12" style="41" customWidth="1"/>
    <col min="14" max="14" width="15.85546875" style="41" customWidth="1"/>
    <col min="15" max="19" width="12" style="41" customWidth="1"/>
    <col min="20" max="21" width="12.85546875" style="41" customWidth="1"/>
    <col min="22" max="22" width="16.2851562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700000000000003" customHeight="1" thickTop="1" thickBot="1" x14ac:dyDescent="0.3">
      <c r="B6" s="1753"/>
      <c r="C6" s="1754"/>
      <c r="D6" s="1754"/>
      <c r="E6" s="1754"/>
      <c r="F6" s="1754"/>
      <c r="G6" s="1754"/>
      <c r="H6" s="1754"/>
      <c r="I6" s="1754"/>
      <c r="J6" s="1754"/>
      <c r="K6" s="915">
        <v>110242</v>
      </c>
      <c r="L6" s="1755" t="s">
        <v>94</v>
      </c>
      <c r="M6" s="1755"/>
      <c r="N6" s="1755"/>
      <c r="O6" s="1756" t="s">
        <v>1363</v>
      </c>
      <c r="P6" s="1803"/>
      <c r="Q6" s="1803"/>
      <c r="R6" s="1803"/>
      <c r="S6" s="938">
        <v>2.1036999999999999</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SUM(U13:U41)</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8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123"/>
      <c r="D12" s="123"/>
      <c r="E12" s="123"/>
      <c r="F12" s="123"/>
      <c r="G12" s="123"/>
      <c r="H12" s="123"/>
      <c r="I12" s="123"/>
      <c r="J12" s="820"/>
      <c r="K12" s="123"/>
      <c r="L12" s="123"/>
      <c r="M12" s="123"/>
      <c r="N12" s="123"/>
      <c r="O12" s="123"/>
      <c r="P12" s="123"/>
      <c r="Q12" s="123"/>
      <c r="R12" s="123"/>
      <c r="S12" s="123"/>
      <c r="T12" s="123"/>
      <c r="U12" s="84"/>
      <c r="V12" s="84"/>
      <c r="W12" s="84"/>
      <c r="X12" s="86"/>
    </row>
    <row r="13" spans="1:25" ht="19.5" customHeight="1" x14ac:dyDescent="0.25">
      <c r="B13" s="968">
        <v>402911</v>
      </c>
      <c r="C13" s="957" t="s">
        <v>217</v>
      </c>
      <c r="D13" s="958">
        <v>1</v>
      </c>
      <c r="E13" s="942" t="s">
        <v>233</v>
      </c>
      <c r="F13" s="942" t="s">
        <v>233</v>
      </c>
      <c r="G13" s="943">
        <v>10.5</v>
      </c>
      <c r="H13" s="942">
        <v>168</v>
      </c>
      <c r="I13" s="943">
        <v>10.5</v>
      </c>
      <c r="J13" s="817">
        <v>22.09</v>
      </c>
      <c r="K13" s="910"/>
      <c r="L13" s="727"/>
      <c r="M13" s="727"/>
      <c r="N13" s="727"/>
      <c r="O13" s="727"/>
      <c r="P13" s="727"/>
      <c r="Q13" s="727"/>
      <c r="R13" s="727"/>
      <c r="S13" s="753"/>
      <c r="T13" s="254">
        <f t="shared" ref="T13:T41" si="0">SUM(K13:S13)</f>
        <v>0</v>
      </c>
      <c r="U13" s="133">
        <f t="shared" ref="U13:U41" si="1">T13*I13</f>
        <v>0</v>
      </c>
      <c r="V13" s="855">
        <f t="shared" ref="V13:V41" si="2">U13*$S$6</f>
        <v>0</v>
      </c>
      <c r="W13" s="1798" t="s">
        <v>115</v>
      </c>
      <c r="X13" s="1799"/>
    </row>
    <row r="14" spans="1:25" ht="19.5" customHeight="1" x14ac:dyDescent="0.25">
      <c r="B14" s="944">
        <v>402931</v>
      </c>
      <c r="C14" s="959" t="s">
        <v>218</v>
      </c>
      <c r="D14" s="960">
        <v>1</v>
      </c>
      <c r="E14" s="947" t="s">
        <v>233</v>
      </c>
      <c r="F14" s="947" t="s">
        <v>233</v>
      </c>
      <c r="G14" s="948">
        <v>10.5</v>
      </c>
      <c r="H14" s="947">
        <v>168</v>
      </c>
      <c r="I14" s="948">
        <v>10.5</v>
      </c>
      <c r="J14" s="818">
        <v>22.09</v>
      </c>
      <c r="K14" s="911"/>
      <c r="L14" s="690"/>
      <c r="M14" s="690"/>
      <c r="N14" s="690"/>
      <c r="O14" s="690"/>
      <c r="P14" s="690"/>
      <c r="Q14" s="690"/>
      <c r="R14" s="690"/>
      <c r="S14" s="717"/>
      <c r="T14" s="255">
        <f t="shared" si="0"/>
        <v>0</v>
      </c>
      <c r="U14" s="172">
        <f t="shared" si="1"/>
        <v>0</v>
      </c>
      <c r="V14" s="843">
        <f t="shared" si="2"/>
        <v>0</v>
      </c>
      <c r="W14" s="1737"/>
      <c r="X14" s="1738"/>
    </row>
    <row r="15" spans="1:25" ht="19.5" customHeight="1" x14ac:dyDescent="0.25">
      <c r="B15" s="949">
        <v>402951</v>
      </c>
      <c r="C15" s="959" t="s">
        <v>249</v>
      </c>
      <c r="D15" s="960">
        <v>1</v>
      </c>
      <c r="E15" s="947" t="s">
        <v>233</v>
      </c>
      <c r="F15" s="947" t="s">
        <v>233</v>
      </c>
      <c r="G15" s="948">
        <v>10.5</v>
      </c>
      <c r="H15" s="947">
        <v>168</v>
      </c>
      <c r="I15" s="948">
        <v>10.5</v>
      </c>
      <c r="J15" s="818">
        <v>22.09</v>
      </c>
      <c r="K15" s="911"/>
      <c r="L15" s="690"/>
      <c r="M15" s="690"/>
      <c r="N15" s="690"/>
      <c r="O15" s="690"/>
      <c r="P15" s="690"/>
      <c r="Q15" s="690"/>
      <c r="R15" s="690"/>
      <c r="S15" s="717"/>
      <c r="T15" s="255">
        <f t="shared" si="0"/>
        <v>0</v>
      </c>
      <c r="U15" s="172">
        <f t="shared" si="1"/>
        <v>0</v>
      </c>
      <c r="V15" s="843">
        <f t="shared" si="2"/>
        <v>0</v>
      </c>
      <c r="W15" s="1737"/>
      <c r="X15" s="1738"/>
    </row>
    <row r="16" spans="1:25" ht="19.5" customHeight="1" x14ac:dyDescent="0.25">
      <c r="B16" s="949">
        <v>402991</v>
      </c>
      <c r="C16" s="959" t="s">
        <v>216</v>
      </c>
      <c r="D16" s="960">
        <v>1</v>
      </c>
      <c r="E16" s="947" t="s">
        <v>233</v>
      </c>
      <c r="F16" s="947" t="s">
        <v>233</v>
      </c>
      <c r="G16" s="948">
        <v>10.5</v>
      </c>
      <c r="H16" s="947">
        <v>168</v>
      </c>
      <c r="I16" s="948">
        <v>10.5</v>
      </c>
      <c r="J16" s="818">
        <v>22.09</v>
      </c>
      <c r="K16" s="911"/>
      <c r="L16" s="690"/>
      <c r="M16" s="690"/>
      <c r="N16" s="690"/>
      <c r="O16" s="690"/>
      <c r="P16" s="690"/>
      <c r="Q16" s="690"/>
      <c r="R16" s="690"/>
      <c r="S16" s="717"/>
      <c r="T16" s="255">
        <f t="shared" si="0"/>
        <v>0</v>
      </c>
      <c r="U16" s="172">
        <f t="shared" si="1"/>
        <v>0</v>
      </c>
      <c r="V16" s="843">
        <f t="shared" si="2"/>
        <v>0</v>
      </c>
      <c r="W16" s="1737"/>
      <c r="X16" s="1738"/>
    </row>
    <row r="17" spans="2:24" ht="19.5" customHeight="1" x14ac:dyDescent="0.25">
      <c r="B17" s="949">
        <v>110491</v>
      </c>
      <c r="C17" s="959" t="s">
        <v>219</v>
      </c>
      <c r="D17" s="960">
        <v>0.5</v>
      </c>
      <c r="E17" s="947" t="s">
        <v>233</v>
      </c>
      <c r="F17" s="947" t="s">
        <v>233</v>
      </c>
      <c r="G17" s="948">
        <v>20</v>
      </c>
      <c r="H17" s="947">
        <v>640</v>
      </c>
      <c r="I17" s="948">
        <v>14.66</v>
      </c>
      <c r="J17" s="818">
        <v>30.84</v>
      </c>
      <c r="K17" s="911"/>
      <c r="L17" s="690"/>
      <c r="M17" s="690"/>
      <c r="N17" s="690"/>
      <c r="O17" s="690"/>
      <c r="P17" s="690"/>
      <c r="Q17" s="690"/>
      <c r="R17" s="690"/>
      <c r="S17" s="717"/>
      <c r="T17" s="255">
        <f t="shared" si="0"/>
        <v>0</v>
      </c>
      <c r="U17" s="172">
        <f t="shared" si="1"/>
        <v>0</v>
      </c>
      <c r="V17" s="843">
        <f t="shared" si="2"/>
        <v>0</v>
      </c>
      <c r="W17" s="1737"/>
      <c r="X17" s="1738"/>
    </row>
    <row r="18" spans="2:24" ht="19.5" customHeight="1" x14ac:dyDescent="0.25">
      <c r="B18" s="949">
        <v>110431</v>
      </c>
      <c r="C18" s="959" t="s">
        <v>248</v>
      </c>
      <c r="D18" s="960">
        <v>0.5</v>
      </c>
      <c r="E18" s="947" t="s">
        <v>233</v>
      </c>
      <c r="F18" s="947" t="s">
        <v>233</v>
      </c>
      <c r="G18" s="948">
        <v>20</v>
      </c>
      <c r="H18" s="947">
        <v>640</v>
      </c>
      <c r="I18" s="948">
        <v>15.08</v>
      </c>
      <c r="J18" s="818">
        <v>31.72</v>
      </c>
      <c r="K18" s="911"/>
      <c r="L18" s="690"/>
      <c r="M18" s="690"/>
      <c r="N18" s="690"/>
      <c r="O18" s="690"/>
      <c r="P18" s="690"/>
      <c r="Q18" s="690"/>
      <c r="R18" s="690"/>
      <c r="S18" s="717"/>
      <c r="T18" s="255">
        <f t="shared" si="0"/>
        <v>0</v>
      </c>
      <c r="U18" s="172">
        <f t="shared" si="1"/>
        <v>0</v>
      </c>
      <c r="V18" s="843">
        <f t="shared" si="2"/>
        <v>0</v>
      </c>
      <c r="W18" s="1737"/>
      <c r="X18" s="1738"/>
    </row>
    <row r="19" spans="2:24" ht="19.5" customHeight="1" x14ac:dyDescent="0.25">
      <c r="B19" s="949">
        <v>110501</v>
      </c>
      <c r="C19" s="959" t="s">
        <v>247</v>
      </c>
      <c r="D19" s="960">
        <v>0.5</v>
      </c>
      <c r="E19" s="947" t="s">
        <v>233</v>
      </c>
      <c r="F19" s="947" t="s">
        <v>233</v>
      </c>
      <c r="G19" s="948">
        <v>20</v>
      </c>
      <c r="H19" s="947">
        <v>640</v>
      </c>
      <c r="I19" s="948">
        <v>14.66</v>
      </c>
      <c r="J19" s="818">
        <v>30.84</v>
      </c>
      <c r="K19" s="911"/>
      <c r="L19" s="690"/>
      <c r="M19" s="690"/>
      <c r="N19" s="690"/>
      <c r="O19" s="690"/>
      <c r="P19" s="690"/>
      <c r="Q19" s="690"/>
      <c r="R19" s="690"/>
      <c r="S19" s="717"/>
      <c r="T19" s="255">
        <f t="shared" si="0"/>
        <v>0</v>
      </c>
      <c r="U19" s="172">
        <f t="shared" si="1"/>
        <v>0</v>
      </c>
      <c r="V19" s="843">
        <f t="shared" si="2"/>
        <v>0</v>
      </c>
      <c r="W19" s="1737"/>
      <c r="X19" s="1738"/>
    </row>
    <row r="20" spans="2:24" ht="19.5" customHeight="1" x14ac:dyDescent="0.25">
      <c r="B20" s="949">
        <v>111321</v>
      </c>
      <c r="C20" s="959" t="s">
        <v>246</v>
      </c>
      <c r="D20" s="960">
        <v>0.5</v>
      </c>
      <c r="E20" s="947" t="s">
        <v>233</v>
      </c>
      <c r="F20" s="947" t="s">
        <v>233</v>
      </c>
      <c r="G20" s="948">
        <v>30</v>
      </c>
      <c r="H20" s="947">
        <v>960</v>
      </c>
      <c r="I20" s="948">
        <v>22.53</v>
      </c>
      <c r="J20" s="818">
        <v>47.4</v>
      </c>
      <c r="K20" s="911"/>
      <c r="L20" s="690"/>
      <c r="M20" s="690"/>
      <c r="N20" s="690"/>
      <c r="O20" s="690"/>
      <c r="P20" s="690"/>
      <c r="Q20" s="690"/>
      <c r="R20" s="690"/>
      <c r="S20" s="717"/>
      <c r="T20" s="255">
        <f t="shared" si="0"/>
        <v>0</v>
      </c>
      <c r="U20" s="172">
        <f t="shared" si="1"/>
        <v>0</v>
      </c>
      <c r="V20" s="843">
        <f t="shared" si="2"/>
        <v>0</v>
      </c>
      <c r="W20" s="1737"/>
      <c r="X20" s="1738"/>
    </row>
    <row r="21" spans="2:24" ht="19.5" customHeight="1" x14ac:dyDescent="0.25">
      <c r="B21" s="949">
        <v>111371</v>
      </c>
      <c r="C21" s="959" t="s">
        <v>219</v>
      </c>
      <c r="D21" s="960">
        <v>0.5</v>
      </c>
      <c r="E21" s="947" t="s">
        <v>233</v>
      </c>
      <c r="F21" s="947" t="s">
        <v>233</v>
      </c>
      <c r="G21" s="948">
        <v>30</v>
      </c>
      <c r="H21" s="947">
        <v>960</v>
      </c>
      <c r="I21" s="948">
        <v>21.99</v>
      </c>
      <c r="J21" s="818">
        <v>46.26</v>
      </c>
      <c r="K21" s="911"/>
      <c r="L21" s="690"/>
      <c r="M21" s="690"/>
      <c r="N21" s="690"/>
      <c r="O21" s="690"/>
      <c r="P21" s="690"/>
      <c r="Q21" s="690"/>
      <c r="R21" s="690"/>
      <c r="S21" s="717"/>
      <c r="T21" s="255">
        <f t="shared" si="0"/>
        <v>0</v>
      </c>
      <c r="U21" s="172">
        <f t="shared" si="1"/>
        <v>0</v>
      </c>
      <c r="V21" s="843">
        <f t="shared" si="2"/>
        <v>0</v>
      </c>
      <c r="W21" s="1737"/>
      <c r="X21" s="1738"/>
    </row>
    <row r="22" spans="2:24" ht="19.5" customHeight="1" x14ac:dyDescent="0.25">
      <c r="B22" s="944">
        <v>111351</v>
      </c>
      <c r="C22" s="959" t="s">
        <v>220</v>
      </c>
      <c r="D22" s="960">
        <v>0.5</v>
      </c>
      <c r="E22" s="947" t="s">
        <v>233</v>
      </c>
      <c r="F22" s="947" t="s">
        <v>233</v>
      </c>
      <c r="G22" s="948">
        <v>30</v>
      </c>
      <c r="H22" s="947">
        <v>960</v>
      </c>
      <c r="I22" s="948">
        <v>23.17</v>
      </c>
      <c r="J22" s="818">
        <v>48.74</v>
      </c>
      <c r="K22" s="911"/>
      <c r="L22" s="690"/>
      <c r="M22" s="690"/>
      <c r="N22" s="690"/>
      <c r="O22" s="690"/>
      <c r="P22" s="690"/>
      <c r="Q22" s="690"/>
      <c r="R22" s="690"/>
      <c r="S22" s="717"/>
      <c r="T22" s="255">
        <f t="shared" si="0"/>
        <v>0</v>
      </c>
      <c r="U22" s="172">
        <f t="shared" si="1"/>
        <v>0</v>
      </c>
      <c r="V22" s="843">
        <f t="shared" si="2"/>
        <v>0</v>
      </c>
      <c r="W22" s="1737"/>
      <c r="X22" s="1738"/>
    </row>
    <row r="23" spans="2:24" ht="19.5" customHeight="1" x14ac:dyDescent="0.25">
      <c r="B23" s="969">
        <v>111431</v>
      </c>
      <c r="C23" s="959" t="s">
        <v>245</v>
      </c>
      <c r="D23" s="960">
        <v>0.5</v>
      </c>
      <c r="E23" s="947" t="s">
        <v>233</v>
      </c>
      <c r="F23" s="947" t="s">
        <v>233</v>
      </c>
      <c r="G23" s="948">
        <v>30</v>
      </c>
      <c r="H23" s="947">
        <v>960</v>
      </c>
      <c r="I23" s="948">
        <v>23.17</v>
      </c>
      <c r="J23" s="818">
        <v>48.74</v>
      </c>
      <c r="K23" s="911"/>
      <c r="L23" s="690"/>
      <c r="M23" s="690"/>
      <c r="N23" s="690"/>
      <c r="O23" s="690"/>
      <c r="P23" s="690"/>
      <c r="Q23" s="690"/>
      <c r="R23" s="690"/>
      <c r="S23" s="717"/>
      <c r="T23" s="255">
        <f t="shared" si="0"/>
        <v>0</v>
      </c>
      <c r="U23" s="172">
        <f t="shared" si="1"/>
        <v>0</v>
      </c>
      <c r="V23" s="843">
        <f t="shared" si="2"/>
        <v>0</v>
      </c>
      <c r="W23" s="1737"/>
      <c r="X23" s="1738"/>
    </row>
    <row r="24" spans="2:24" ht="19.5" customHeight="1" x14ac:dyDescent="0.25">
      <c r="B24" s="969">
        <v>113451</v>
      </c>
      <c r="C24" s="959" t="s">
        <v>244</v>
      </c>
      <c r="D24" s="960">
        <v>0.5</v>
      </c>
      <c r="E24" s="947" t="s">
        <v>233</v>
      </c>
      <c r="F24" s="947" t="s">
        <v>233</v>
      </c>
      <c r="G24" s="948">
        <v>20</v>
      </c>
      <c r="H24" s="947">
        <v>640</v>
      </c>
      <c r="I24" s="948">
        <v>15.08</v>
      </c>
      <c r="J24" s="818">
        <v>31.72</v>
      </c>
      <c r="K24" s="911"/>
      <c r="L24" s="690"/>
      <c r="M24" s="690"/>
      <c r="N24" s="690"/>
      <c r="O24" s="690"/>
      <c r="P24" s="690"/>
      <c r="Q24" s="690"/>
      <c r="R24" s="690"/>
      <c r="S24" s="717"/>
      <c r="T24" s="255">
        <f t="shared" si="0"/>
        <v>0</v>
      </c>
      <c r="U24" s="172">
        <f t="shared" si="1"/>
        <v>0</v>
      </c>
      <c r="V24" s="843">
        <f t="shared" si="2"/>
        <v>0</v>
      </c>
      <c r="W24" s="1737"/>
      <c r="X24" s="1738"/>
    </row>
    <row r="25" spans="2:24" ht="19.5" customHeight="1" x14ac:dyDescent="0.25">
      <c r="B25" s="969">
        <v>114411</v>
      </c>
      <c r="C25" s="959" t="s">
        <v>243</v>
      </c>
      <c r="D25" s="960">
        <v>0.5</v>
      </c>
      <c r="E25" s="947" t="s">
        <v>233</v>
      </c>
      <c r="F25" s="947" t="s">
        <v>233</v>
      </c>
      <c r="G25" s="948">
        <v>20</v>
      </c>
      <c r="H25" s="947">
        <v>640</v>
      </c>
      <c r="I25" s="948">
        <v>20</v>
      </c>
      <c r="J25" s="818">
        <v>42.07</v>
      </c>
      <c r="K25" s="911"/>
      <c r="L25" s="690"/>
      <c r="M25" s="690"/>
      <c r="N25" s="690"/>
      <c r="O25" s="690"/>
      <c r="P25" s="690"/>
      <c r="Q25" s="690"/>
      <c r="R25" s="690"/>
      <c r="S25" s="717"/>
      <c r="T25" s="255">
        <f t="shared" si="0"/>
        <v>0</v>
      </c>
      <c r="U25" s="172">
        <f t="shared" si="1"/>
        <v>0</v>
      </c>
      <c r="V25" s="843">
        <f t="shared" si="2"/>
        <v>0</v>
      </c>
      <c r="W25" s="1737"/>
      <c r="X25" s="1738"/>
    </row>
    <row r="26" spans="2:24" ht="19.5" customHeight="1" x14ac:dyDescent="0.25">
      <c r="B26" s="969">
        <v>114421</v>
      </c>
      <c r="C26" s="959" t="s">
        <v>242</v>
      </c>
      <c r="D26" s="960">
        <v>0.5</v>
      </c>
      <c r="E26" s="947" t="s">
        <v>233</v>
      </c>
      <c r="F26" s="947" t="s">
        <v>233</v>
      </c>
      <c r="G26" s="948">
        <v>20</v>
      </c>
      <c r="H26" s="947">
        <v>640</v>
      </c>
      <c r="I26" s="948">
        <v>20</v>
      </c>
      <c r="J26" s="818">
        <v>42.07</v>
      </c>
      <c r="K26" s="911"/>
      <c r="L26" s="690"/>
      <c r="M26" s="690"/>
      <c r="N26" s="690"/>
      <c r="O26" s="690"/>
      <c r="P26" s="690"/>
      <c r="Q26" s="690"/>
      <c r="R26" s="690"/>
      <c r="S26" s="717"/>
      <c r="T26" s="255">
        <f t="shared" si="0"/>
        <v>0</v>
      </c>
      <c r="U26" s="172">
        <f t="shared" si="1"/>
        <v>0</v>
      </c>
      <c r="V26" s="843">
        <f t="shared" si="2"/>
        <v>0</v>
      </c>
      <c r="W26" s="1737"/>
      <c r="X26" s="1738"/>
    </row>
    <row r="27" spans="2:24" ht="19.5" customHeight="1" x14ac:dyDescent="0.25">
      <c r="B27" s="969">
        <v>114431</v>
      </c>
      <c r="C27" s="959" t="s">
        <v>241</v>
      </c>
      <c r="D27" s="960">
        <v>0.5</v>
      </c>
      <c r="E27" s="947" t="s">
        <v>233</v>
      </c>
      <c r="F27" s="947" t="s">
        <v>233</v>
      </c>
      <c r="G27" s="948">
        <v>20</v>
      </c>
      <c r="H27" s="947">
        <v>640</v>
      </c>
      <c r="I27" s="948">
        <v>20</v>
      </c>
      <c r="J27" s="818">
        <v>42.07</v>
      </c>
      <c r="K27" s="911"/>
      <c r="L27" s="690"/>
      <c r="M27" s="690"/>
      <c r="N27" s="690"/>
      <c r="O27" s="690"/>
      <c r="P27" s="690"/>
      <c r="Q27" s="690"/>
      <c r="R27" s="690"/>
      <c r="S27" s="717"/>
      <c r="T27" s="255">
        <f t="shared" si="0"/>
        <v>0</v>
      </c>
      <c r="U27" s="172">
        <f t="shared" si="1"/>
        <v>0</v>
      </c>
      <c r="V27" s="843">
        <f t="shared" si="2"/>
        <v>0</v>
      </c>
      <c r="W27" s="1737"/>
      <c r="X27" s="1738"/>
    </row>
    <row r="28" spans="2:24" ht="19.5" customHeight="1" x14ac:dyDescent="0.25">
      <c r="B28" s="969">
        <v>114441</v>
      </c>
      <c r="C28" s="959" t="s">
        <v>240</v>
      </c>
      <c r="D28" s="960">
        <v>0.5</v>
      </c>
      <c r="E28" s="947" t="s">
        <v>233</v>
      </c>
      <c r="F28" s="947" t="s">
        <v>233</v>
      </c>
      <c r="G28" s="948">
        <v>20</v>
      </c>
      <c r="H28" s="947">
        <v>640</v>
      </c>
      <c r="I28" s="948">
        <v>20</v>
      </c>
      <c r="J28" s="818">
        <v>42.07</v>
      </c>
      <c r="K28" s="911"/>
      <c r="L28" s="690"/>
      <c r="M28" s="690"/>
      <c r="N28" s="690"/>
      <c r="O28" s="690"/>
      <c r="P28" s="690"/>
      <c r="Q28" s="690"/>
      <c r="R28" s="690"/>
      <c r="S28" s="717"/>
      <c r="T28" s="255">
        <f t="shared" si="0"/>
        <v>0</v>
      </c>
      <c r="U28" s="172">
        <f t="shared" si="1"/>
        <v>0</v>
      </c>
      <c r="V28" s="843">
        <f t="shared" si="2"/>
        <v>0</v>
      </c>
      <c r="W28" s="1737"/>
      <c r="X28" s="1738"/>
    </row>
    <row r="29" spans="2:24" ht="19.5" customHeight="1" x14ac:dyDescent="0.25">
      <c r="B29" s="969">
        <v>114451</v>
      </c>
      <c r="C29" s="959" t="s">
        <v>239</v>
      </c>
      <c r="D29" s="960">
        <v>0.5</v>
      </c>
      <c r="E29" s="947" t="s">
        <v>233</v>
      </c>
      <c r="F29" s="947" t="s">
        <v>233</v>
      </c>
      <c r="G29" s="948">
        <v>20</v>
      </c>
      <c r="H29" s="947">
        <v>640</v>
      </c>
      <c r="I29" s="948">
        <v>20</v>
      </c>
      <c r="J29" s="818">
        <v>42.07</v>
      </c>
      <c r="K29" s="911"/>
      <c r="L29" s="690"/>
      <c r="M29" s="690"/>
      <c r="N29" s="690"/>
      <c r="O29" s="690"/>
      <c r="P29" s="690"/>
      <c r="Q29" s="690"/>
      <c r="R29" s="690"/>
      <c r="S29" s="717"/>
      <c r="T29" s="255">
        <f t="shared" si="0"/>
        <v>0</v>
      </c>
      <c r="U29" s="172">
        <f t="shared" si="1"/>
        <v>0</v>
      </c>
      <c r="V29" s="843">
        <f t="shared" si="2"/>
        <v>0</v>
      </c>
      <c r="W29" s="1737"/>
      <c r="X29" s="1738"/>
    </row>
    <row r="30" spans="2:24" ht="19.5" customHeight="1" x14ac:dyDescent="0.25">
      <c r="B30" s="969">
        <v>114461</v>
      </c>
      <c r="C30" s="959" t="s">
        <v>238</v>
      </c>
      <c r="D30" s="960">
        <v>0.5</v>
      </c>
      <c r="E30" s="947" t="s">
        <v>233</v>
      </c>
      <c r="F30" s="947" t="s">
        <v>233</v>
      </c>
      <c r="G30" s="948">
        <v>20</v>
      </c>
      <c r="H30" s="947">
        <v>640</v>
      </c>
      <c r="I30" s="948">
        <v>20</v>
      </c>
      <c r="J30" s="818">
        <v>42.07</v>
      </c>
      <c r="K30" s="911"/>
      <c r="L30" s="690"/>
      <c r="M30" s="690"/>
      <c r="N30" s="690"/>
      <c r="O30" s="690"/>
      <c r="P30" s="690"/>
      <c r="Q30" s="690"/>
      <c r="R30" s="690"/>
      <c r="S30" s="717"/>
      <c r="T30" s="255">
        <f t="shared" si="0"/>
        <v>0</v>
      </c>
      <c r="U30" s="172">
        <f t="shared" si="1"/>
        <v>0</v>
      </c>
      <c r="V30" s="843">
        <f t="shared" si="2"/>
        <v>0</v>
      </c>
      <c r="W30" s="1737"/>
      <c r="X30" s="1738"/>
    </row>
    <row r="31" spans="2:24" ht="19.5" customHeight="1" x14ac:dyDescent="0.25">
      <c r="B31" s="949">
        <v>752451</v>
      </c>
      <c r="C31" s="959" t="s">
        <v>230</v>
      </c>
      <c r="D31" s="960">
        <v>1</v>
      </c>
      <c r="E31" s="947" t="s">
        <v>233</v>
      </c>
      <c r="F31" s="947" t="s">
        <v>233</v>
      </c>
      <c r="G31" s="948">
        <v>12</v>
      </c>
      <c r="H31" s="947">
        <v>256</v>
      </c>
      <c r="I31" s="948">
        <v>12</v>
      </c>
      <c r="J31" s="818">
        <v>25.24</v>
      </c>
      <c r="K31" s="911"/>
      <c r="L31" s="690"/>
      <c r="M31" s="690"/>
      <c r="N31" s="690"/>
      <c r="O31" s="690"/>
      <c r="P31" s="690"/>
      <c r="Q31" s="690"/>
      <c r="R31" s="690"/>
      <c r="S31" s="717"/>
      <c r="T31" s="255">
        <f t="shared" si="0"/>
        <v>0</v>
      </c>
      <c r="U31" s="172">
        <f t="shared" si="1"/>
        <v>0</v>
      </c>
      <c r="V31" s="843">
        <f t="shared" si="2"/>
        <v>0</v>
      </c>
      <c r="W31" s="1737"/>
      <c r="X31" s="1738"/>
    </row>
    <row r="32" spans="2:24" ht="19.5" customHeight="1" x14ac:dyDescent="0.25">
      <c r="B32" s="944">
        <v>752471</v>
      </c>
      <c r="C32" s="959" t="s">
        <v>231</v>
      </c>
      <c r="D32" s="960">
        <v>1</v>
      </c>
      <c r="E32" s="947" t="s">
        <v>233</v>
      </c>
      <c r="F32" s="947" t="s">
        <v>233</v>
      </c>
      <c r="G32" s="948">
        <v>12</v>
      </c>
      <c r="H32" s="947">
        <v>256</v>
      </c>
      <c r="I32" s="948">
        <v>12</v>
      </c>
      <c r="J32" s="818">
        <v>25.24</v>
      </c>
      <c r="K32" s="911"/>
      <c r="L32" s="690"/>
      <c r="M32" s="690"/>
      <c r="N32" s="690"/>
      <c r="O32" s="690"/>
      <c r="P32" s="690"/>
      <c r="Q32" s="690"/>
      <c r="R32" s="690"/>
      <c r="S32" s="717"/>
      <c r="T32" s="255">
        <f t="shared" si="0"/>
        <v>0</v>
      </c>
      <c r="U32" s="172">
        <f t="shared" si="1"/>
        <v>0</v>
      </c>
      <c r="V32" s="843">
        <f t="shared" si="2"/>
        <v>0</v>
      </c>
      <c r="W32" s="1737"/>
      <c r="X32" s="1738"/>
    </row>
    <row r="33" spans="2:24" ht="19.5" customHeight="1" x14ac:dyDescent="0.25">
      <c r="B33" s="949">
        <v>752481</v>
      </c>
      <c r="C33" s="959" t="s">
        <v>237</v>
      </c>
      <c r="D33" s="960">
        <v>1</v>
      </c>
      <c r="E33" s="947" t="s">
        <v>233</v>
      </c>
      <c r="F33" s="947" t="s">
        <v>233</v>
      </c>
      <c r="G33" s="948">
        <v>12</v>
      </c>
      <c r="H33" s="947">
        <v>256</v>
      </c>
      <c r="I33" s="948">
        <v>12</v>
      </c>
      <c r="J33" s="818">
        <v>25.24</v>
      </c>
      <c r="K33" s="911"/>
      <c r="L33" s="690"/>
      <c r="M33" s="690"/>
      <c r="N33" s="690"/>
      <c r="O33" s="690"/>
      <c r="P33" s="690"/>
      <c r="Q33" s="690"/>
      <c r="R33" s="690"/>
      <c r="S33" s="717"/>
      <c r="T33" s="255">
        <f t="shared" si="0"/>
        <v>0</v>
      </c>
      <c r="U33" s="172">
        <f t="shared" si="1"/>
        <v>0</v>
      </c>
      <c r="V33" s="843">
        <f t="shared" si="2"/>
        <v>0</v>
      </c>
      <c r="W33" s="1737"/>
      <c r="X33" s="1738"/>
    </row>
    <row r="34" spans="2:24" ht="19.5" customHeight="1" x14ac:dyDescent="0.25">
      <c r="B34" s="949">
        <v>752521</v>
      </c>
      <c r="C34" s="959" t="s">
        <v>232</v>
      </c>
      <c r="D34" s="960">
        <v>1</v>
      </c>
      <c r="E34" s="947" t="s">
        <v>233</v>
      </c>
      <c r="F34" s="947" t="s">
        <v>233</v>
      </c>
      <c r="G34" s="948">
        <v>12</v>
      </c>
      <c r="H34" s="947">
        <v>256</v>
      </c>
      <c r="I34" s="948">
        <v>12</v>
      </c>
      <c r="J34" s="818">
        <v>25.24</v>
      </c>
      <c r="K34" s="911"/>
      <c r="L34" s="690"/>
      <c r="M34" s="690"/>
      <c r="N34" s="690"/>
      <c r="O34" s="690"/>
      <c r="P34" s="690"/>
      <c r="Q34" s="690"/>
      <c r="R34" s="690"/>
      <c r="S34" s="717"/>
      <c r="T34" s="255">
        <f t="shared" si="0"/>
        <v>0</v>
      </c>
      <c r="U34" s="172">
        <f t="shared" si="1"/>
        <v>0</v>
      </c>
      <c r="V34" s="843">
        <f t="shared" si="2"/>
        <v>0</v>
      </c>
      <c r="W34" s="1737"/>
      <c r="X34" s="1738"/>
    </row>
    <row r="35" spans="2:24" ht="19.5" customHeight="1" x14ac:dyDescent="0.25">
      <c r="B35" s="944">
        <v>755071</v>
      </c>
      <c r="C35" s="959" t="s">
        <v>222</v>
      </c>
      <c r="D35" s="960">
        <v>1</v>
      </c>
      <c r="E35" s="947" t="s">
        <v>233</v>
      </c>
      <c r="F35" s="947" t="s">
        <v>233</v>
      </c>
      <c r="G35" s="948">
        <v>20</v>
      </c>
      <c r="H35" s="947">
        <v>320</v>
      </c>
      <c r="I35" s="948">
        <v>20</v>
      </c>
      <c r="J35" s="818">
        <v>42.07</v>
      </c>
      <c r="K35" s="911"/>
      <c r="L35" s="690"/>
      <c r="M35" s="690"/>
      <c r="N35" s="690"/>
      <c r="O35" s="690"/>
      <c r="P35" s="690"/>
      <c r="Q35" s="690"/>
      <c r="R35" s="690"/>
      <c r="S35" s="717"/>
      <c r="T35" s="255">
        <f t="shared" si="0"/>
        <v>0</v>
      </c>
      <c r="U35" s="172">
        <f t="shared" si="1"/>
        <v>0</v>
      </c>
      <c r="V35" s="843">
        <f t="shared" si="2"/>
        <v>0</v>
      </c>
      <c r="W35" s="1737"/>
      <c r="X35" s="1738"/>
    </row>
    <row r="36" spans="2:24" ht="19.5" customHeight="1" x14ac:dyDescent="0.25">
      <c r="B36" s="949">
        <v>755191</v>
      </c>
      <c r="C36" s="959" t="s">
        <v>223</v>
      </c>
      <c r="D36" s="960">
        <v>1</v>
      </c>
      <c r="E36" s="947" t="s">
        <v>233</v>
      </c>
      <c r="F36" s="947" t="s">
        <v>233</v>
      </c>
      <c r="G36" s="948">
        <v>20</v>
      </c>
      <c r="H36" s="947">
        <v>320</v>
      </c>
      <c r="I36" s="948">
        <v>20</v>
      </c>
      <c r="J36" s="818">
        <v>42.07</v>
      </c>
      <c r="K36" s="911"/>
      <c r="L36" s="690"/>
      <c r="M36" s="690"/>
      <c r="N36" s="690"/>
      <c r="O36" s="690"/>
      <c r="P36" s="690"/>
      <c r="Q36" s="690"/>
      <c r="R36" s="690"/>
      <c r="S36" s="717"/>
      <c r="T36" s="255">
        <f t="shared" si="0"/>
        <v>0</v>
      </c>
      <c r="U36" s="172">
        <f t="shared" si="1"/>
        <v>0</v>
      </c>
      <c r="V36" s="843">
        <f t="shared" si="2"/>
        <v>0</v>
      </c>
      <c r="W36" s="1737"/>
      <c r="X36" s="1738"/>
    </row>
    <row r="37" spans="2:24" ht="19.5" customHeight="1" x14ac:dyDescent="0.25">
      <c r="B37" s="944">
        <v>755711</v>
      </c>
      <c r="C37" s="959" t="s">
        <v>236</v>
      </c>
      <c r="D37" s="960">
        <v>1</v>
      </c>
      <c r="E37" s="947" t="s">
        <v>233</v>
      </c>
      <c r="F37" s="947" t="s">
        <v>233</v>
      </c>
      <c r="G37" s="948">
        <v>20</v>
      </c>
      <c r="H37" s="947">
        <v>320</v>
      </c>
      <c r="I37" s="948">
        <v>20</v>
      </c>
      <c r="J37" s="818">
        <v>42.07</v>
      </c>
      <c r="K37" s="911"/>
      <c r="L37" s="690"/>
      <c r="M37" s="690"/>
      <c r="N37" s="690"/>
      <c r="O37" s="690"/>
      <c r="P37" s="690"/>
      <c r="Q37" s="690"/>
      <c r="R37" s="690"/>
      <c r="S37" s="717"/>
      <c r="T37" s="255">
        <f t="shared" si="0"/>
        <v>0</v>
      </c>
      <c r="U37" s="172">
        <f t="shared" si="1"/>
        <v>0</v>
      </c>
      <c r="V37" s="843">
        <f t="shared" si="2"/>
        <v>0</v>
      </c>
      <c r="W37" s="1737"/>
      <c r="X37" s="1738"/>
    </row>
    <row r="38" spans="2:24" ht="19.5" customHeight="1" x14ac:dyDescent="0.25">
      <c r="B38" s="949">
        <v>755361</v>
      </c>
      <c r="C38" s="959" t="s">
        <v>225</v>
      </c>
      <c r="D38" s="960">
        <v>1</v>
      </c>
      <c r="E38" s="947" t="s">
        <v>233</v>
      </c>
      <c r="F38" s="947" t="s">
        <v>233</v>
      </c>
      <c r="G38" s="948">
        <v>20</v>
      </c>
      <c r="H38" s="947">
        <v>320</v>
      </c>
      <c r="I38" s="948">
        <v>20.329999999999998</v>
      </c>
      <c r="J38" s="818">
        <v>42.77</v>
      </c>
      <c r="K38" s="911"/>
      <c r="L38" s="690"/>
      <c r="M38" s="690"/>
      <c r="N38" s="690"/>
      <c r="O38" s="690"/>
      <c r="P38" s="690"/>
      <c r="Q38" s="690"/>
      <c r="R38" s="690"/>
      <c r="S38" s="717"/>
      <c r="T38" s="255">
        <f t="shared" si="0"/>
        <v>0</v>
      </c>
      <c r="U38" s="172">
        <f t="shared" si="1"/>
        <v>0</v>
      </c>
      <c r="V38" s="843">
        <f t="shared" si="2"/>
        <v>0</v>
      </c>
      <c r="W38" s="1737"/>
      <c r="X38" s="1738"/>
    </row>
    <row r="39" spans="2:24" ht="19.5" customHeight="1" x14ac:dyDescent="0.25">
      <c r="B39" s="944">
        <v>755351</v>
      </c>
      <c r="C39" s="959" t="s">
        <v>226</v>
      </c>
      <c r="D39" s="960">
        <v>1</v>
      </c>
      <c r="E39" s="947" t="s">
        <v>233</v>
      </c>
      <c r="F39" s="947" t="s">
        <v>233</v>
      </c>
      <c r="G39" s="948">
        <v>20</v>
      </c>
      <c r="H39" s="947">
        <v>320</v>
      </c>
      <c r="I39" s="948">
        <v>14.42</v>
      </c>
      <c r="J39" s="818">
        <v>30.34</v>
      </c>
      <c r="K39" s="911"/>
      <c r="L39" s="690"/>
      <c r="M39" s="690"/>
      <c r="N39" s="690"/>
      <c r="O39" s="690"/>
      <c r="P39" s="690"/>
      <c r="Q39" s="690"/>
      <c r="R39" s="690"/>
      <c r="S39" s="717"/>
      <c r="T39" s="255">
        <f t="shared" si="0"/>
        <v>0</v>
      </c>
      <c r="U39" s="172">
        <f t="shared" si="1"/>
        <v>0</v>
      </c>
      <c r="V39" s="843">
        <f t="shared" si="2"/>
        <v>0</v>
      </c>
      <c r="W39" s="1737"/>
      <c r="X39" s="1738"/>
    </row>
    <row r="40" spans="2:24" ht="19.5" customHeight="1" x14ac:dyDescent="0.25">
      <c r="B40" s="969" t="s">
        <v>235</v>
      </c>
      <c r="C40" s="959" t="s">
        <v>222</v>
      </c>
      <c r="D40" s="960">
        <v>1</v>
      </c>
      <c r="E40" s="947" t="s">
        <v>233</v>
      </c>
      <c r="F40" s="947" t="s">
        <v>233</v>
      </c>
      <c r="G40" s="948">
        <v>30</v>
      </c>
      <c r="H40" s="947">
        <v>480</v>
      </c>
      <c r="I40" s="948">
        <v>30</v>
      </c>
      <c r="J40" s="818">
        <v>63.11</v>
      </c>
      <c r="K40" s="911"/>
      <c r="L40" s="690"/>
      <c r="M40" s="690"/>
      <c r="N40" s="690"/>
      <c r="O40" s="690"/>
      <c r="P40" s="690"/>
      <c r="Q40" s="690"/>
      <c r="R40" s="690"/>
      <c r="S40" s="717"/>
      <c r="T40" s="255">
        <f t="shared" si="0"/>
        <v>0</v>
      </c>
      <c r="U40" s="172">
        <f t="shared" si="1"/>
        <v>0</v>
      </c>
      <c r="V40" s="843">
        <f t="shared" si="2"/>
        <v>0</v>
      </c>
      <c r="W40" s="1737"/>
      <c r="X40" s="1738"/>
    </row>
    <row r="41" spans="2:24" ht="19.5" customHeight="1" thickBot="1" x14ac:dyDescent="0.3">
      <c r="B41" s="950">
        <v>771021</v>
      </c>
      <c r="C41" s="962" t="s">
        <v>234</v>
      </c>
      <c r="D41" s="963">
        <v>1</v>
      </c>
      <c r="E41" s="953" t="s">
        <v>233</v>
      </c>
      <c r="F41" s="953" t="s">
        <v>233</v>
      </c>
      <c r="G41" s="954">
        <v>20</v>
      </c>
      <c r="H41" s="953">
        <v>320</v>
      </c>
      <c r="I41" s="954">
        <v>20</v>
      </c>
      <c r="J41" s="819">
        <v>42.07</v>
      </c>
      <c r="K41" s="912"/>
      <c r="L41" s="913"/>
      <c r="M41" s="913"/>
      <c r="N41" s="913"/>
      <c r="O41" s="913"/>
      <c r="P41" s="913"/>
      <c r="Q41" s="913"/>
      <c r="R41" s="913"/>
      <c r="S41" s="914"/>
      <c r="T41" s="371">
        <f t="shared" si="0"/>
        <v>0</v>
      </c>
      <c r="U41" s="244">
        <f t="shared" si="1"/>
        <v>0</v>
      </c>
      <c r="V41" s="845">
        <f t="shared" si="2"/>
        <v>0</v>
      </c>
      <c r="W41" s="1739"/>
      <c r="X41" s="1740"/>
    </row>
    <row r="42" spans="2:24" ht="23.85" customHeight="1" x14ac:dyDescent="0.25">
      <c r="B42" s="1773" t="s">
        <v>156</v>
      </c>
      <c r="C42" s="1791"/>
      <c r="D42" s="1791"/>
      <c r="E42" s="1791"/>
      <c r="F42" s="1791"/>
      <c r="G42" s="1791"/>
      <c r="H42" s="1791"/>
      <c r="I42" s="1791"/>
      <c r="J42" s="1791"/>
      <c r="K42" s="1791"/>
      <c r="L42" s="1791"/>
      <c r="M42" s="1791"/>
      <c r="N42" s="1791"/>
      <c r="O42" s="1791"/>
      <c r="P42" s="1791"/>
      <c r="Q42" s="1791"/>
      <c r="R42" s="1791"/>
      <c r="S42" s="1791"/>
      <c r="T42" s="1791"/>
      <c r="U42" s="1791"/>
      <c r="V42" s="1791"/>
      <c r="W42" s="1791"/>
      <c r="X42" s="1775"/>
    </row>
    <row r="43" spans="2:24" ht="23.85" customHeight="1" x14ac:dyDescent="0.25">
      <c r="B43" s="1773"/>
      <c r="C43" s="1791"/>
      <c r="D43" s="1791"/>
      <c r="E43" s="1791"/>
      <c r="F43" s="1791"/>
      <c r="G43" s="1791"/>
      <c r="H43" s="1791"/>
      <c r="I43" s="1791"/>
      <c r="J43" s="1791"/>
      <c r="K43" s="1791"/>
      <c r="L43" s="1791"/>
      <c r="M43" s="1791"/>
      <c r="N43" s="1791"/>
      <c r="O43" s="1791"/>
      <c r="P43" s="1791"/>
      <c r="Q43" s="1791"/>
      <c r="R43" s="1791"/>
      <c r="S43" s="1791"/>
      <c r="T43" s="1791"/>
      <c r="U43" s="1791"/>
      <c r="V43" s="1791"/>
      <c r="W43" s="1791"/>
      <c r="X43" s="1775"/>
    </row>
    <row r="44" spans="2:24" ht="0.75" customHeight="1" x14ac:dyDescent="0.25">
      <c r="B44" s="1773"/>
      <c r="C44" s="1791"/>
      <c r="D44" s="1791"/>
      <c r="E44" s="1791"/>
      <c r="F44" s="1791"/>
      <c r="G44" s="1791"/>
      <c r="H44" s="1791"/>
      <c r="I44" s="1791"/>
      <c r="J44" s="1791"/>
      <c r="K44" s="1791"/>
      <c r="L44" s="1791"/>
      <c r="M44" s="1791"/>
      <c r="N44" s="1791"/>
      <c r="O44" s="1791"/>
      <c r="P44" s="1791"/>
      <c r="Q44" s="1791"/>
      <c r="R44" s="1791"/>
      <c r="S44" s="1791"/>
      <c r="T44" s="1791"/>
      <c r="U44" s="1791"/>
      <c r="V44" s="1791"/>
      <c r="W44" s="1791"/>
      <c r="X44" s="1775"/>
    </row>
    <row r="45" spans="2:24" ht="33.75" customHeight="1" thickBot="1" x14ac:dyDescent="0.3">
      <c r="B45" s="1762"/>
      <c r="C45" s="1763"/>
      <c r="D45" s="1763"/>
      <c r="E45" s="1763"/>
      <c r="F45" s="1763"/>
      <c r="G45" s="1763"/>
      <c r="H45" s="1763"/>
      <c r="I45" s="1763"/>
      <c r="J45" s="1763"/>
      <c r="K45" s="1763"/>
      <c r="L45" s="1763"/>
      <c r="M45" s="1763"/>
      <c r="N45" s="1763"/>
      <c r="O45" s="1763"/>
      <c r="P45" s="1763"/>
      <c r="Q45" s="1763"/>
      <c r="R45" s="1763"/>
      <c r="S45" s="1763"/>
      <c r="T45" s="1763"/>
      <c r="U45" s="1763"/>
      <c r="V45" s="1763"/>
      <c r="W45" s="1763"/>
      <c r="X45" s="1764"/>
    </row>
    <row r="46" spans="2:24" ht="58.5" customHeight="1" thickTop="1" thickBot="1" x14ac:dyDescent="0.3">
      <c r="B46" s="1790"/>
      <c r="C46" s="1790"/>
      <c r="D46" s="1790"/>
      <c r="E46" s="1790"/>
      <c r="F46" s="1790"/>
      <c r="G46" s="1790"/>
      <c r="H46" s="1790"/>
      <c r="I46" s="1790"/>
      <c r="J46" s="1790"/>
      <c r="K46" s="1790"/>
      <c r="L46" s="1790"/>
      <c r="M46" s="1790"/>
      <c r="N46" s="1790"/>
      <c r="O46" s="1790"/>
      <c r="P46" s="1790"/>
      <c r="Q46" s="1790"/>
      <c r="R46" s="1790"/>
      <c r="S46" s="1790"/>
      <c r="T46" s="1790"/>
      <c r="U46" s="1790"/>
      <c r="V46" s="1790"/>
      <c r="W46" s="1790"/>
      <c r="X46" s="1790"/>
    </row>
    <row r="47" spans="2:24" ht="23.25" x14ac:dyDescent="0.35">
      <c r="C47" s="930" t="s">
        <v>157</v>
      </c>
      <c r="D47" s="931"/>
      <c r="E47" s="931"/>
      <c r="F47" s="931"/>
      <c r="G47" s="932"/>
    </row>
    <row r="48" spans="2:24" x14ac:dyDescent="0.25">
      <c r="C48" s="933"/>
      <c r="D48" s="1"/>
      <c r="E48" s="1"/>
      <c r="F48" s="1"/>
      <c r="G48" s="934"/>
    </row>
    <row r="49" spans="3:7" x14ac:dyDescent="0.25">
      <c r="C49" s="933"/>
      <c r="D49" s="1"/>
      <c r="E49" s="1"/>
      <c r="F49" s="1"/>
      <c r="G49" s="934"/>
    </row>
    <row r="50" spans="3:7" x14ac:dyDescent="0.25">
      <c r="C50" s="933"/>
      <c r="D50" s="1"/>
      <c r="E50" s="1"/>
      <c r="F50" s="1"/>
      <c r="G50" s="934"/>
    </row>
    <row r="51" spans="3:7" ht="15.75" thickBot="1" x14ac:dyDescent="0.3">
      <c r="C51" s="935"/>
      <c r="D51" s="936"/>
      <c r="E51" s="936"/>
      <c r="F51" s="936"/>
      <c r="G51" s="937"/>
    </row>
  </sheetData>
  <sheetProtection password="D140" sheet="1" selectLockedCells="1"/>
  <mergeCells count="26">
    <mergeCell ref="S7:X7"/>
    <mergeCell ref="S8:X8"/>
    <mergeCell ref="B46:X46"/>
    <mergeCell ref="B9:X9"/>
    <mergeCell ref="B10:X10"/>
    <mergeCell ref="B42:X43"/>
    <mergeCell ref="B44:X45"/>
    <mergeCell ref="W13:X41"/>
    <mergeCell ref="B7:B8"/>
    <mergeCell ref="E7:J7"/>
    <mergeCell ref="L7:Q7"/>
    <mergeCell ref="E8:J8"/>
    <mergeCell ref="L8:Q8"/>
    <mergeCell ref="B4:X4"/>
    <mergeCell ref="B5:X5"/>
    <mergeCell ref="B6:J6"/>
    <mergeCell ref="L6:N6"/>
    <mergeCell ref="O6:R6"/>
    <mergeCell ref="T6:X6"/>
    <mergeCell ref="B1:P1"/>
    <mergeCell ref="Q1:X3"/>
    <mergeCell ref="B2:P2"/>
    <mergeCell ref="B3:C3"/>
    <mergeCell ref="D3:J3"/>
    <mergeCell ref="K3:M3"/>
    <mergeCell ref="N3:P3"/>
  </mergeCells>
  <conditionalFormatting sqref="B1:B1048576">
    <cfRule type="duplicateValues" dxfId="95" priority="3"/>
  </conditionalFormatting>
  <pageMargins left="0.25" right="0.25" top="0.75" bottom="0.75" header="0.3" footer="0.3"/>
  <pageSetup scale="50" fitToHeight="0" orientation="landscape" r:id="rId1"/>
  <ignoredErrors>
    <ignoredError sqref="T13:T41"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Y15"/>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50.42578125" style="41" bestFit="1" customWidth="1"/>
    <col min="4" max="4" width="9.140625" style="41" customWidth="1"/>
    <col min="5" max="5" width="9.7109375" style="41" customWidth="1"/>
    <col min="6" max="6" width="10.7109375" style="41" customWidth="1"/>
    <col min="7" max="7" width="10.42578125" style="41" customWidth="1"/>
    <col min="8" max="8" width="13.7109375" style="41" bestFit="1" customWidth="1"/>
    <col min="9" max="9" width="9.140625" style="41" customWidth="1"/>
    <col min="10" max="10" width="9.7109375" style="41" customWidth="1"/>
    <col min="11" max="12" width="11.140625" style="41" customWidth="1"/>
    <col min="13" max="13" width="14.140625" style="41" customWidth="1"/>
    <col min="14" max="14" width="13.5703125" style="41" customWidth="1"/>
    <col min="15" max="18" width="11.140625" style="41" customWidth="1"/>
    <col min="19" max="19" width="16.28515625" style="41" customWidth="1"/>
    <col min="20" max="20" width="9.7109375" style="41" customWidth="1"/>
    <col min="21" max="21" width="10.7109375" style="41" customWidth="1"/>
    <col min="22" max="22" width="17.7109375" style="41" bestFit="1" customWidth="1"/>
    <col min="23" max="23" width="12.7109375" style="41" customWidth="1"/>
    <col min="24" max="24" width="12"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7.65" customHeight="1" thickTop="1" thickBot="1" x14ac:dyDescent="0.3">
      <c r="B5" s="1697"/>
      <c r="C5" s="1698"/>
      <c r="D5" s="1698"/>
      <c r="E5" s="1698"/>
      <c r="F5" s="1698"/>
      <c r="G5" s="1698"/>
      <c r="H5" s="1698"/>
      <c r="I5" s="1698"/>
      <c r="J5" s="1699"/>
      <c r="K5" s="876">
        <v>100193</v>
      </c>
      <c r="L5" s="1742" t="s">
        <v>967</v>
      </c>
      <c r="M5" s="1742"/>
      <c r="N5" s="1742"/>
      <c r="O5" s="1743" t="s">
        <v>1380</v>
      </c>
      <c r="P5" s="1743"/>
      <c r="Q5" s="1743"/>
      <c r="R5" s="1743"/>
      <c r="S5" s="970">
        <v>1.4044000000000001</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114"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115"/>
      <c r="K7" s="63"/>
      <c r="L7" s="63"/>
      <c r="M7" s="63"/>
      <c r="N7" s="63"/>
      <c r="O7" s="63"/>
      <c r="P7" s="63"/>
      <c r="Q7" s="63"/>
      <c r="R7" s="63"/>
      <c r="S7" s="63"/>
      <c r="T7" s="64"/>
      <c r="U7" s="61"/>
      <c r="V7" s="61"/>
      <c r="W7" s="61"/>
      <c r="X7" s="65"/>
    </row>
    <row r="8" spans="2:25" ht="15.75" thickBot="1" x14ac:dyDescent="0.3">
      <c r="B8" s="1808" t="s">
        <v>111</v>
      </c>
      <c r="C8" s="1809"/>
      <c r="D8" s="1809"/>
      <c r="E8" s="1809"/>
      <c r="F8" s="1809"/>
      <c r="G8" s="1809"/>
      <c r="H8" s="1809"/>
      <c r="I8" s="1809"/>
      <c r="J8" s="1809"/>
      <c r="K8" s="1809"/>
      <c r="L8" s="1809"/>
      <c r="M8" s="1809"/>
      <c r="N8" s="1809"/>
      <c r="O8" s="1809"/>
      <c r="P8" s="1809"/>
      <c r="Q8" s="1809"/>
      <c r="R8" s="1809"/>
      <c r="S8" s="1809"/>
      <c r="T8" s="1809"/>
      <c r="U8" s="1809"/>
      <c r="V8" s="1809"/>
      <c r="W8" s="1809"/>
      <c r="X8" s="1810"/>
    </row>
    <row r="9" spans="2:25" ht="18.75" x14ac:dyDescent="0.25">
      <c r="B9" s="968">
        <v>12300</v>
      </c>
      <c r="C9" s="971" t="s">
        <v>253</v>
      </c>
      <c r="D9" s="941">
        <v>2</v>
      </c>
      <c r="E9" s="942">
        <v>0</v>
      </c>
      <c r="F9" s="942">
        <v>0</v>
      </c>
      <c r="G9" s="942">
        <v>20</v>
      </c>
      <c r="H9" s="942">
        <v>94</v>
      </c>
      <c r="I9" s="942">
        <v>26</v>
      </c>
      <c r="J9" s="264">
        <v>36.51</v>
      </c>
      <c r="K9" s="727"/>
      <c r="L9" s="727"/>
      <c r="M9" s="727"/>
      <c r="N9" s="727"/>
      <c r="O9" s="727"/>
      <c r="P9" s="727"/>
      <c r="Q9" s="727"/>
      <c r="R9" s="727"/>
      <c r="S9" s="753"/>
      <c r="T9" s="116">
        <f>SUM(K9:S9)</f>
        <v>0</v>
      </c>
      <c r="U9" s="117">
        <f>T9*I9</f>
        <v>0</v>
      </c>
      <c r="V9" s="382">
        <f>U9*$S$5</f>
        <v>0</v>
      </c>
      <c r="W9" s="1804" t="s">
        <v>115</v>
      </c>
      <c r="X9" s="1805"/>
    </row>
    <row r="10" spans="2:25" ht="18.75" x14ac:dyDescent="0.25">
      <c r="B10" s="949">
        <v>12302</v>
      </c>
      <c r="C10" s="972" t="s">
        <v>252</v>
      </c>
      <c r="D10" s="946">
        <v>2</v>
      </c>
      <c r="E10" s="947">
        <v>0</v>
      </c>
      <c r="F10" s="947">
        <v>0</v>
      </c>
      <c r="G10" s="947">
        <v>40</v>
      </c>
      <c r="H10" s="947">
        <v>256</v>
      </c>
      <c r="I10" s="947">
        <v>64</v>
      </c>
      <c r="J10" s="265">
        <v>89.88</v>
      </c>
      <c r="K10" s="690"/>
      <c r="L10" s="690"/>
      <c r="M10" s="690"/>
      <c r="N10" s="690"/>
      <c r="O10" s="690"/>
      <c r="P10" s="690"/>
      <c r="Q10" s="690"/>
      <c r="R10" s="690"/>
      <c r="S10" s="717"/>
      <c r="T10" s="119">
        <f>SUM(K10:S10)</f>
        <v>0</v>
      </c>
      <c r="U10" s="120">
        <f>T10*I10</f>
        <v>0</v>
      </c>
      <c r="V10" s="383">
        <f>U10*$S$5</f>
        <v>0</v>
      </c>
      <c r="W10" s="1794"/>
      <c r="X10" s="1795"/>
    </row>
    <row r="11" spans="2:25" ht="18.75" x14ac:dyDescent="0.25">
      <c r="B11" s="944">
        <v>12303</v>
      </c>
      <c r="C11" s="973" t="s">
        <v>251</v>
      </c>
      <c r="D11" s="946">
        <v>2</v>
      </c>
      <c r="E11" s="947">
        <v>0</v>
      </c>
      <c r="F11" s="947">
        <v>0</v>
      </c>
      <c r="G11" s="947">
        <v>20</v>
      </c>
      <c r="H11" s="947">
        <v>128</v>
      </c>
      <c r="I11" s="947">
        <v>32</v>
      </c>
      <c r="J11" s="265">
        <v>44.94</v>
      </c>
      <c r="K11" s="690"/>
      <c r="L11" s="690"/>
      <c r="M11" s="690"/>
      <c r="N11" s="690"/>
      <c r="O11" s="690"/>
      <c r="P11" s="690"/>
      <c r="Q11" s="690"/>
      <c r="R11" s="690"/>
      <c r="S11" s="717"/>
      <c r="T11" s="119">
        <f>SUM(K11:S11)</f>
        <v>0</v>
      </c>
      <c r="U11" s="120">
        <f>T11*I11</f>
        <v>0</v>
      </c>
      <c r="V11" s="383">
        <f>U11*$S$5</f>
        <v>0</v>
      </c>
      <c r="W11" s="1794"/>
      <c r="X11" s="1795"/>
    </row>
    <row r="12" spans="2:25" ht="19.5" thickBot="1" x14ac:dyDescent="0.3">
      <c r="B12" s="974">
        <v>12307</v>
      </c>
      <c r="C12" s="975" t="s">
        <v>250</v>
      </c>
      <c r="D12" s="976">
        <v>2</v>
      </c>
      <c r="E12" s="977">
        <v>0</v>
      </c>
      <c r="F12" s="977">
        <v>0</v>
      </c>
      <c r="G12" s="977">
        <v>20</v>
      </c>
      <c r="H12" s="977">
        <v>80</v>
      </c>
      <c r="I12" s="977">
        <v>22.8</v>
      </c>
      <c r="J12" s="978">
        <v>32.020000000000003</v>
      </c>
      <c r="K12" s="684"/>
      <c r="L12" s="684"/>
      <c r="M12" s="684"/>
      <c r="N12" s="684"/>
      <c r="O12" s="684"/>
      <c r="P12" s="684"/>
      <c r="Q12" s="684"/>
      <c r="R12" s="684"/>
      <c r="S12" s="683"/>
      <c r="T12" s="125">
        <f>SUM(K12:S12)</f>
        <v>0</v>
      </c>
      <c r="U12" s="124">
        <f>T12*I12</f>
        <v>0</v>
      </c>
      <c r="V12" s="384">
        <f>U12*$S$5</f>
        <v>0</v>
      </c>
      <c r="W12" s="1806"/>
      <c r="X12" s="1807"/>
    </row>
    <row r="13" spans="2:25" ht="15.75" thickTop="1" x14ac:dyDescent="0.25">
      <c r="K13" s="69">
        <f>SUM(K9:K12)</f>
        <v>0</v>
      </c>
      <c r="L13" s="69">
        <f t="shared" ref="L13:S13" si="0">SUM(L9:L12)</f>
        <v>0</v>
      </c>
      <c r="M13" s="69">
        <f t="shared" si="0"/>
        <v>0</v>
      </c>
      <c r="N13" s="69">
        <f t="shared" si="0"/>
        <v>0</v>
      </c>
      <c r="O13" s="69">
        <f t="shared" si="0"/>
        <v>0</v>
      </c>
      <c r="P13" s="69">
        <f t="shared" si="0"/>
        <v>0</v>
      </c>
      <c r="Q13" s="69">
        <f t="shared" si="0"/>
        <v>0</v>
      </c>
      <c r="R13" s="69">
        <f t="shared" si="0"/>
        <v>0</v>
      </c>
      <c r="S13" s="69">
        <f t="shared" si="0"/>
        <v>0</v>
      </c>
      <c r="T13" s="69">
        <f>SUM(T9:T12)</f>
        <v>0</v>
      </c>
      <c r="U13" s="70">
        <f>SUM(U9:U12)</f>
        <v>0</v>
      </c>
      <c r="V13" s="71">
        <f>SUM(V9:V12)</f>
        <v>0</v>
      </c>
    </row>
    <row r="15" spans="2:25" ht="21" customHeight="1" x14ac:dyDescent="0.25"/>
  </sheetData>
  <sheetProtection password="D140" sheet="1" selectLockedCells="1"/>
  <mergeCells count="14">
    <mergeCell ref="W9:X12"/>
    <mergeCell ref="B4:X4"/>
    <mergeCell ref="B5:J5"/>
    <mergeCell ref="L5:N5"/>
    <mergeCell ref="O5:R5"/>
    <mergeCell ref="T5:X5"/>
    <mergeCell ref="B8:X8"/>
    <mergeCell ref="B1:P1"/>
    <mergeCell ref="Q1:X3"/>
    <mergeCell ref="B2:P2"/>
    <mergeCell ref="B3:C3"/>
    <mergeCell ref="D3:J3"/>
    <mergeCell ref="K3:M3"/>
    <mergeCell ref="N3:P3"/>
  </mergeCells>
  <conditionalFormatting sqref="B1:B1048576">
    <cfRule type="duplicateValues" dxfId="94" priority="2"/>
  </conditionalFormatting>
  <pageMargins left="0.25" right="0.25" top="0.75" bottom="0.75" header="0.3" footer="0.3"/>
  <pageSetup scale="50" fitToHeight="0" orientation="landscape" r:id="rId1"/>
  <ignoredErrors>
    <ignoredError sqref="T9:T12"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Y16"/>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53" style="41" bestFit="1" customWidth="1"/>
    <col min="4" max="4" width="17" style="41" customWidth="1"/>
    <col min="5" max="6" width="9.140625" style="41" customWidth="1"/>
    <col min="7" max="7" width="9.7109375" style="41" customWidth="1"/>
    <col min="8" max="8" width="10.28515625" style="41" customWidth="1"/>
    <col min="9" max="9" width="9.140625" style="41" customWidth="1"/>
    <col min="10" max="10" width="9.7109375" style="68" customWidth="1"/>
    <col min="11" max="11" width="11.140625" style="41" customWidth="1"/>
    <col min="12" max="12" width="13.85546875" style="41" customWidth="1"/>
    <col min="13" max="13" width="12.28515625" style="41" customWidth="1"/>
    <col min="14" max="14" width="13.5703125" style="41" customWidth="1"/>
    <col min="15" max="17" width="11.140625" style="41" customWidth="1"/>
    <col min="18" max="18" width="11.7109375" style="41" customWidth="1"/>
    <col min="19" max="19" width="13.7109375" style="41" customWidth="1"/>
    <col min="20" max="20" width="11.7109375" style="41" customWidth="1"/>
    <col min="21" max="21" width="10.7109375" style="41" customWidth="1"/>
    <col min="22" max="22" width="18.7109375" style="41" bestFit="1" customWidth="1"/>
    <col min="23" max="23" width="13.28515625" style="41" customWidth="1"/>
    <col min="24" max="24" width="12"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t="s">
        <v>254</v>
      </c>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33"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2" customHeight="1" thickTop="1" thickBot="1" x14ac:dyDescent="0.3">
      <c r="B5" s="1697"/>
      <c r="C5" s="1698"/>
      <c r="D5" s="1698"/>
      <c r="E5" s="1698"/>
      <c r="F5" s="1698"/>
      <c r="G5" s="1698"/>
      <c r="H5" s="1698"/>
      <c r="I5" s="1698"/>
      <c r="J5" s="1699"/>
      <c r="K5" s="876">
        <v>100883</v>
      </c>
      <c r="L5" s="1742" t="s">
        <v>967</v>
      </c>
      <c r="M5" s="1742"/>
      <c r="N5" s="1742"/>
      <c r="O5" s="1743" t="s">
        <v>1362</v>
      </c>
      <c r="P5" s="1743"/>
      <c r="Q5" s="1743"/>
      <c r="R5" s="1743"/>
      <c r="S5" s="970">
        <v>2.0903</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53"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62"/>
      <c r="K7" s="63"/>
      <c r="L7" s="63"/>
      <c r="M7" s="63"/>
      <c r="N7" s="63"/>
      <c r="O7" s="63"/>
      <c r="P7" s="63"/>
      <c r="Q7" s="63"/>
      <c r="R7" s="63"/>
      <c r="S7" s="63"/>
      <c r="T7" s="64"/>
      <c r="U7" s="61"/>
      <c r="V7" s="61"/>
      <c r="W7" s="61"/>
      <c r="X7" s="65"/>
    </row>
    <row r="8" spans="2:25" ht="15.75" thickBot="1" x14ac:dyDescent="0.3">
      <c r="B8" s="1808" t="s">
        <v>111</v>
      </c>
      <c r="C8" s="1809"/>
      <c r="D8" s="1809"/>
      <c r="E8" s="1809"/>
      <c r="F8" s="1809"/>
      <c r="G8" s="1809"/>
      <c r="H8" s="1809"/>
      <c r="I8" s="1809"/>
      <c r="J8" s="1809"/>
      <c r="K8" s="1809"/>
      <c r="L8" s="1809"/>
      <c r="M8" s="1809"/>
      <c r="N8" s="1809"/>
      <c r="O8" s="1809"/>
      <c r="P8" s="1809"/>
      <c r="Q8" s="1809"/>
      <c r="R8" s="1809"/>
      <c r="S8" s="1809"/>
      <c r="T8" s="1809"/>
      <c r="U8" s="1809"/>
      <c r="V8" s="1809"/>
      <c r="W8" s="1809"/>
      <c r="X8" s="1810"/>
    </row>
    <row r="9" spans="2:25" ht="33.75" customHeight="1" x14ac:dyDescent="0.25">
      <c r="B9" s="968">
        <v>16300</v>
      </c>
      <c r="C9" s="971" t="s">
        <v>256</v>
      </c>
      <c r="D9" s="941">
        <v>2</v>
      </c>
      <c r="E9" s="942">
        <v>0</v>
      </c>
      <c r="F9" s="942">
        <v>0</v>
      </c>
      <c r="G9" s="942">
        <v>20</v>
      </c>
      <c r="H9" s="942">
        <v>84</v>
      </c>
      <c r="I9" s="942">
        <v>25.2</v>
      </c>
      <c r="J9" s="264">
        <v>52.68</v>
      </c>
      <c r="K9" s="727"/>
      <c r="L9" s="727"/>
      <c r="M9" s="727"/>
      <c r="N9" s="727"/>
      <c r="O9" s="727"/>
      <c r="P9" s="727"/>
      <c r="Q9" s="727"/>
      <c r="R9" s="727"/>
      <c r="S9" s="753"/>
      <c r="T9" s="134">
        <f>SUM(K9:S9)</f>
        <v>0</v>
      </c>
      <c r="U9" s="133">
        <f>T9*I9</f>
        <v>0</v>
      </c>
      <c r="V9" s="132">
        <f>$U9*$S$5</f>
        <v>0</v>
      </c>
      <c r="W9" s="1804" t="s">
        <v>115</v>
      </c>
      <c r="X9" s="1805"/>
    </row>
    <row r="10" spans="2:25" ht="33.75" customHeight="1" thickBot="1" x14ac:dyDescent="0.3">
      <c r="B10" s="974">
        <v>16303</v>
      </c>
      <c r="C10" s="975" t="s">
        <v>255</v>
      </c>
      <c r="D10" s="976">
        <v>2</v>
      </c>
      <c r="E10" s="977">
        <v>0</v>
      </c>
      <c r="F10" s="977">
        <v>0</v>
      </c>
      <c r="G10" s="977">
        <v>20</v>
      </c>
      <c r="H10" s="977">
        <v>128</v>
      </c>
      <c r="I10" s="977">
        <v>38</v>
      </c>
      <c r="J10" s="978">
        <v>79.430000000000007</v>
      </c>
      <c r="K10" s="684"/>
      <c r="L10" s="684"/>
      <c r="M10" s="684"/>
      <c r="N10" s="684"/>
      <c r="O10" s="684"/>
      <c r="P10" s="684"/>
      <c r="Q10" s="684"/>
      <c r="R10" s="684"/>
      <c r="S10" s="683"/>
      <c r="T10" s="131">
        <f>SUM(K10:S10)</f>
        <v>0</v>
      </c>
      <c r="U10" s="130">
        <f>T10*I10</f>
        <v>0</v>
      </c>
      <c r="V10" s="129">
        <f>$U10*$S$5</f>
        <v>0</v>
      </c>
      <c r="W10" s="1806"/>
      <c r="X10" s="1807"/>
    </row>
    <row r="11" spans="2:25" ht="15.75" thickTop="1" x14ac:dyDescent="0.25">
      <c r="K11" s="69">
        <f t="shared" ref="K11:S11" si="0">SUM(K9:K10)</f>
        <v>0</v>
      </c>
      <c r="L11" s="69">
        <f t="shared" si="0"/>
        <v>0</v>
      </c>
      <c r="M11" s="69">
        <f t="shared" si="0"/>
        <v>0</v>
      </c>
      <c r="N11" s="69">
        <f t="shared" si="0"/>
        <v>0</v>
      </c>
      <c r="O11" s="69">
        <f t="shared" si="0"/>
        <v>0</v>
      </c>
      <c r="P11" s="69">
        <f t="shared" si="0"/>
        <v>0</v>
      </c>
      <c r="Q11" s="69">
        <f>SUM(Q9:Q10)</f>
        <v>0</v>
      </c>
      <c r="R11" s="69">
        <f t="shared" si="0"/>
        <v>0</v>
      </c>
      <c r="S11" s="69">
        <f t="shared" si="0"/>
        <v>0</v>
      </c>
      <c r="T11" s="69">
        <f>SUM(T9:T10)</f>
        <v>0</v>
      </c>
      <c r="U11" s="69">
        <f t="shared" ref="U11" si="1">SUM(U9:U10)</f>
        <v>0</v>
      </c>
      <c r="V11" s="69">
        <f>SUM(V9:V10)</f>
        <v>0</v>
      </c>
    </row>
    <row r="13" spans="2:25" ht="21" x14ac:dyDescent="0.35">
      <c r="C13" s="281"/>
      <c r="D13" s="282"/>
      <c r="E13" s="281"/>
      <c r="F13" s="281"/>
      <c r="G13" s="281"/>
      <c r="H13" s="99"/>
    </row>
    <row r="14" spans="2:25" ht="21" x14ac:dyDescent="0.35">
      <c r="C14" s="281"/>
      <c r="D14" s="282"/>
      <c r="E14" s="281"/>
      <c r="F14" s="281"/>
      <c r="G14" s="281"/>
      <c r="H14" s="99"/>
    </row>
    <row r="16" spans="2:25" x14ac:dyDescent="0.25">
      <c r="S16" s="128"/>
    </row>
  </sheetData>
  <sheetProtection password="D140" sheet="1" selectLockedCells="1"/>
  <mergeCells count="14">
    <mergeCell ref="B4:X4"/>
    <mergeCell ref="B1:P1"/>
    <mergeCell ref="Q1:X3"/>
    <mergeCell ref="B2:P2"/>
    <mergeCell ref="B3:C3"/>
    <mergeCell ref="D3:J3"/>
    <mergeCell ref="K3:M3"/>
    <mergeCell ref="N3:P3"/>
    <mergeCell ref="B5:J5"/>
    <mergeCell ref="L5:N5"/>
    <mergeCell ref="O5:R5"/>
    <mergeCell ref="T5:X5"/>
    <mergeCell ref="W9:X10"/>
    <mergeCell ref="B8:X8"/>
  </mergeCells>
  <conditionalFormatting sqref="B1:B1048576">
    <cfRule type="duplicateValues" dxfId="93" priority="2"/>
  </conditionalFormatting>
  <pageMargins left="0.25" right="0.25" top="0.75" bottom="0.75" header="0.3" footer="0.3"/>
  <pageSetup scale="50" fitToHeight="0" orientation="landscape" r:id="rId1"/>
  <ignoredErrors>
    <ignoredError sqref="T9:T10"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Y32"/>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5.7109375" style="41" bestFit="1" customWidth="1"/>
    <col min="3" max="3" width="72.42578125" style="41" bestFit="1" customWidth="1"/>
    <col min="4" max="4" width="15" style="41" bestFit="1" customWidth="1"/>
    <col min="5" max="5" width="16.28515625" style="41" customWidth="1"/>
    <col min="6" max="6" width="15.140625" style="41" customWidth="1"/>
    <col min="7" max="7" width="9.85546875" style="41" customWidth="1"/>
    <col min="8" max="8" width="13.28515625" style="41" customWidth="1"/>
    <col min="9" max="9" width="12.5703125" style="41" bestFit="1" customWidth="1"/>
    <col min="10" max="10" width="15.42578125" style="68" bestFit="1" customWidth="1"/>
    <col min="11" max="17" width="11.140625" style="41" customWidth="1"/>
    <col min="18" max="18" width="11.7109375" style="41" customWidth="1"/>
    <col min="19" max="19" width="11.140625" style="41" customWidth="1"/>
    <col min="20" max="20" width="11.7109375" style="41" customWidth="1"/>
    <col min="21" max="21" width="11.5703125" style="41" bestFit="1" customWidth="1"/>
    <col min="22" max="22" width="18.42578125" style="41" bestFit="1" customWidth="1"/>
    <col min="23" max="23" width="13.140625" style="41" customWidth="1"/>
    <col min="24" max="24" width="12" style="41" customWidth="1"/>
    <col min="25" max="25" width="46.85546875" style="41" bestFit="1" customWidth="1"/>
    <col min="26"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t="s">
        <v>254</v>
      </c>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33"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2" customHeight="1" thickTop="1" thickBot="1" x14ac:dyDescent="0.3">
      <c r="B5" s="1697"/>
      <c r="C5" s="1698"/>
      <c r="D5" s="1698"/>
      <c r="E5" s="1698"/>
      <c r="F5" s="1698"/>
      <c r="G5" s="1698"/>
      <c r="H5" s="1698"/>
      <c r="I5" s="1698"/>
      <c r="J5" s="1699"/>
      <c r="K5" s="876">
        <v>100124</v>
      </c>
      <c r="L5" s="1742" t="s">
        <v>94</v>
      </c>
      <c r="M5" s="1742"/>
      <c r="N5" s="1742"/>
      <c r="O5" s="1743" t="s">
        <v>1346</v>
      </c>
      <c r="P5" s="1743"/>
      <c r="Q5" s="1743"/>
      <c r="R5" s="1743"/>
      <c r="S5" s="955">
        <v>1.5880000000000001</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53"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62"/>
      <c r="K7" s="63"/>
      <c r="L7" s="63"/>
      <c r="M7" s="63"/>
      <c r="N7" s="63"/>
      <c r="O7" s="63"/>
      <c r="P7" s="63"/>
      <c r="Q7" s="63"/>
      <c r="R7" s="63"/>
      <c r="S7" s="63"/>
      <c r="T7" s="64"/>
      <c r="U7" s="61"/>
      <c r="V7" s="61"/>
      <c r="W7" s="61"/>
      <c r="X7" s="65"/>
    </row>
    <row r="8" spans="2:25" ht="19.5" thickBot="1" x14ac:dyDescent="0.3">
      <c r="B8" s="1827" t="s">
        <v>1333</v>
      </c>
      <c r="C8" s="1828"/>
      <c r="D8" s="1828"/>
      <c r="E8" s="1828"/>
      <c r="F8" s="1828"/>
      <c r="G8" s="1828"/>
      <c r="H8" s="1828"/>
      <c r="I8" s="1828"/>
      <c r="J8" s="1828"/>
      <c r="K8" s="1828"/>
      <c r="L8" s="1828"/>
      <c r="M8" s="1828"/>
      <c r="N8" s="1828"/>
      <c r="O8" s="1828"/>
      <c r="P8" s="1828"/>
      <c r="Q8" s="1828"/>
      <c r="R8" s="1828"/>
      <c r="S8" s="1828"/>
      <c r="T8" s="1828"/>
      <c r="U8" s="1828"/>
      <c r="V8" s="1828"/>
      <c r="W8" s="1828"/>
      <c r="X8" s="1829"/>
    </row>
    <row r="9" spans="2:25" ht="19.5" customHeight="1" x14ac:dyDescent="0.25">
      <c r="B9" s="979">
        <v>2265589203</v>
      </c>
      <c r="C9" s="972" t="s">
        <v>1339</v>
      </c>
      <c r="D9" s="980">
        <v>2</v>
      </c>
      <c r="E9" s="981">
        <v>0</v>
      </c>
      <c r="F9" s="981" t="s">
        <v>233</v>
      </c>
      <c r="G9" s="981">
        <v>18</v>
      </c>
      <c r="H9" s="981">
        <v>92</v>
      </c>
      <c r="I9" s="981">
        <v>10.4</v>
      </c>
      <c r="J9" s="982">
        <v>16.52</v>
      </c>
      <c r="K9" s="996"/>
      <c r="L9" s="699"/>
      <c r="M9" s="699"/>
      <c r="N9" s="699"/>
      <c r="O9" s="699"/>
      <c r="P9" s="699"/>
      <c r="Q9" s="699"/>
      <c r="R9" s="699"/>
      <c r="S9" s="698"/>
      <c r="T9" s="398">
        <f>SUM(K9:S9)</f>
        <v>0</v>
      </c>
      <c r="U9" s="88">
        <f>T9*I9</f>
        <v>0</v>
      </c>
      <c r="V9" s="402">
        <f>U9*$S$5</f>
        <v>0</v>
      </c>
      <c r="W9" s="1794" t="s">
        <v>115</v>
      </c>
      <c r="X9" s="1795"/>
    </row>
    <row r="10" spans="2:25" ht="18.75" x14ac:dyDescent="0.25">
      <c r="B10" s="949">
        <v>2265589205</v>
      </c>
      <c r="C10" s="973" t="s">
        <v>1336</v>
      </c>
      <c r="D10" s="946">
        <v>2</v>
      </c>
      <c r="E10" s="947">
        <v>0</v>
      </c>
      <c r="F10" s="947" t="s">
        <v>233</v>
      </c>
      <c r="G10" s="947">
        <v>25</v>
      </c>
      <c r="H10" s="947">
        <v>139</v>
      </c>
      <c r="I10" s="947">
        <v>18.88</v>
      </c>
      <c r="J10" s="983">
        <v>29.98</v>
      </c>
      <c r="K10" s="911"/>
      <c r="L10" s="690"/>
      <c r="M10" s="690"/>
      <c r="N10" s="690"/>
      <c r="O10" s="690"/>
      <c r="P10" s="690"/>
      <c r="Q10" s="690"/>
      <c r="R10" s="690"/>
      <c r="S10" s="717"/>
      <c r="T10" s="240">
        <f>SUM(K10:S10)</f>
        <v>0</v>
      </c>
      <c r="U10" s="89">
        <f>T10*I10</f>
        <v>0</v>
      </c>
      <c r="V10" s="357">
        <f t="shared" ref="V10:V12" si="0">U10*$S$5</f>
        <v>0</v>
      </c>
      <c r="W10" s="1794"/>
      <c r="X10" s="1795"/>
    </row>
    <row r="11" spans="2:25" ht="18.75" x14ac:dyDescent="0.25">
      <c r="B11" s="944">
        <v>2265589206</v>
      </c>
      <c r="C11" s="973" t="s">
        <v>1335</v>
      </c>
      <c r="D11" s="946">
        <v>2</v>
      </c>
      <c r="E11" s="947">
        <v>0</v>
      </c>
      <c r="F11" s="947" t="s">
        <v>233</v>
      </c>
      <c r="G11" s="947">
        <v>20</v>
      </c>
      <c r="H11" s="947">
        <v>139</v>
      </c>
      <c r="I11" s="947">
        <v>10.3</v>
      </c>
      <c r="J11" s="983">
        <v>16.36</v>
      </c>
      <c r="K11" s="911"/>
      <c r="L11" s="690"/>
      <c r="M11" s="690"/>
      <c r="N11" s="690"/>
      <c r="O11" s="690"/>
      <c r="P11" s="690"/>
      <c r="Q11" s="690"/>
      <c r="R11" s="690"/>
      <c r="S11" s="717"/>
      <c r="T11" s="240">
        <f>SUM(K11:S11)</f>
        <v>0</v>
      </c>
      <c r="U11" s="89">
        <f>T11*I11</f>
        <v>0</v>
      </c>
      <c r="V11" s="357">
        <f t="shared" si="0"/>
        <v>0</v>
      </c>
      <c r="W11" s="1794"/>
      <c r="X11" s="1795"/>
    </row>
    <row r="12" spans="2:25" ht="19.5" thickBot="1" x14ac:dyDescent="0.3">
      <c r="B12" s="984">
        <v>2265589214</v>
      </c>
      <c r="C12" s="985" t="s">
        <v>1334</v>
      </c>
      <c r="D12" s="986">
        <v>2</v>
      </c>
      <c r="E12" s="987">
        <v>0</v>
      </c>
      <c r="F12" s="987" t="s">
        <v>233</v>
      </c>
      <c r="G12" s="987">
        <v>24</v>
      </c>
      <c r="H12" s="987">
        <v>268</v>
      </c>
      <c r="I12" s="987">
        <v>13.17</v>
      </c>
      <c r="J12" s="988">
        <v>41.82</v>
      </c>
      <c r="K12" s="997"/>
      <c r="L12" s="714"/>
      <c r="M12" s="714"/>
      <c r="N12" s="714"/>
      <c r="O12" s="714"/>
      <c r="P12" s="714"/>
      <c r="Q12" s="714"/>
      <c r="R12" s="714"/>
      <c r="S12" s="713"/>
      <c r="T12" s="395">
        <f>SUM(K12:S12)</f>
        <v>0</v>
      </c>
      <c r="U12" s="396">
        <f>T12*I12</f>
        <v>0</v>
      </c>
      <c r="V12" s="401">
        <f t="shared" si="0"/>
        <v>0</v>
      </c>
      <c r="W12" s="1794"/>
      <c r="X12" s="1795"/>
    </row>
    <row r="13" spans="2:25" ht="18.600000000000001" customHeight="1" thickBot="1" x14ac:dyDescent="0.35">
      <c r="B13" s="1821" t="s">
        <v>392</v>
      </c>
      <c r="C13" s="1822"/>
      <c r="D13" s="1822"/>
      <c r="E13" s="1822"/>
      <c r="F13" s="1822"/>
      <c r="G13" s="1822"/>
      <c r="H13" s="1822"/>
      <c r="I13" s="1822"/>
      <c r="J13" s="1822"/>
      <c r="K13" s="1822"/>
      <c r="L13" s="1822"/>
      <c r="M13" s="1822"/>
      <c r="N13" s="1822"/>
      <c r="O13" s="1822"/>
      <c r="P13" s="1822"/>
      <c r="Q13" s="1822"/>
      <c r="R13" s="1822"/>
      <c r="S13" s="1822"/>
      <c r="T13" s="1822"/>
      <c r="U13" s="1822"/>
      <c r="V13" s="1822"/>
      <c r="W13" s="1822"/>
      <c r="X13" s="1823"/>
      <c r="Y13" s="310" t="s">
        <v>1324</v>
      </c>
    </row>
    <row r="14" spans="2:25" ht="18.75" x14ac:dyDescent="0.25">
      <c r="B14" s="989">
        <v>2265589104</v>
      </c>
      <c r="C14" s="972" t="s">
        <v>1345</v>
      </c>
      <c r="D14" s="980">
        <v>2</v>
      </c>
      <c r="E14" s="981">
        <v>0</v>
      </c>
      <c r="F14" s="981" t="s">
        <v>233</v>
      </c>
      <c r="G14" s="981">
        <v>28.5</v>
      </c>
      <c r="H14" s="981" t="s">
        <v>1344</v>
      </c>
      <c r="I14" s="981">
        <v>24.08</v>
      </c>
      <c r="J14" s="990">
        <v>38.24</v>
      </c>
      <c r="K14" s="699"/>
      <c r="L14" s="699"/>
      <c r="M14" s="699"/>
      <c r="N14" s="699"/>
      <c r="O14" s="699"/>
      <c r="P14" s="699"/>
      <c r="Q14" s="699"/>
      <c r="R14" s="699"/>
      <c r="S14" s="698"/>
      <c r="T14" s="399">
        <f>SUM(K14:S14)</f>
        <v>0</v>
      </c>
      <c r="U14" s="177">
        <f>T14*I14</f>
        <v>0</v>
      </c>
      <c r="V14" s="400">
        <f>$U14*$S$5</f>
        <v>0</v>
      </c>
      <c r="W14" s="1830" t="s">
        <v>115</v>
      </c>
      <c r="X14" s="1831"/>
      <c r="Y14" s="311" t="str">
        <f>IF($J$27="","",$J$27/I14)</f>
        <v/>
      </c>
    </row>
    <row r="15" spans="2:25" ht="18.75" x14ac:dyDescent="0.25">
      <c r="B15" s="944">
        <v>2265589200</v>
      </c>
      <c r="C15" s="991" t="s">
        <v>1343</v>
      </c>
      <c r="D15" s="946">
        <v>2</v>
      </c>
      <c r="E15" s="947">
        <v>0</v>
      </c>
      <c r="F15" s="947" t="s">
        <v>233</v>
      </c>
      <c r="G15" s="947">
        <v>24</v>
      </c>
      <c r="H15" s="947">
        <v>114</v>
      </c>
      <c r="I15" s="947">
        <v>24.81</v>
      </c>
      <c r="J15" s="265">
        <v>39.4</v>
      </c>
      <c r="K15" s="699"/>
      <c r="L15" s="699"/>
      <c r="M15" s="699"/>
      <c r="N15" s="699"/>
      <c r="O15" s="699"/>
      <c r="P15" s="699"/>
      <c r="Q15" s="699"/>
      <c r="R15" s="699"/>
      <c r="S15" s="698"/>
      <c r="T15" s="195">
        <f>SUM(K15:S15)</f>
        <v>0</v>
      </c>
      <c r="U15" s="194">
        <f>T15*I15</f>
        <v>0</v>
      </c>
      <c r="V15" s="193">
        <f>$U15*$S$5</f>
        <v>0</v>
      </c>
      <c r="W15" s="1830"/>
      <c r="X15" s="1831"/>
      <c r="Y15" s="311" t="str">
        <f>IF($J$27="","",$J$27/I15)</f>
        <v/>
      </c>
    </row>
    <row r="16" spans="2:25" ht="18.75" x14ac:dyDescent="0.25">
      <c r="B16" s="949">
        <v>2265589201</v>
      </c>
      <c r="C16" s="973" t="s">
        <v>1342</v>
      </c>
      <c r="D16" s="946">
        <v>2</v>
      </c>
      <c r="E16" s="947">
        <v>0</v>
      </c>
      <c r="F16" s="947" t="s">
        <v>233</v>
      </c>
      <c r="G16" s="947">
        <v>24</v>
      </c>
      <c r="H16" s="947">
        <v>114</v>
      </c>
      <c r="I16" s="947">
        <v>23.85</v>
      </c>
      <c r="J16" s="265">
        <v>37.869999999999997</v>
      </c>
      <c r="K16" s="690"/>
      <c r="L16" s="690"/>
      <c r="M16" s="690"/>
      <c r="N16" s="690"/>
      <c r="O16" s="690"/>
      <c r="P16" s="690"/>
      <c r="Q16" s="690"/>
      <c r="R16" s="690"/>
      <c r="S16" s="717"/>
      <c r="T16" s="173">
        <f>SUM(K16:S16)</f>
        <v>0</v>
      </c>
      <c r="U16" s="172">
        <f>T16*I16</f>
        <v>0</v>
      </c>
      <c r="V16" s="171">
        <f>$U16*$S$5</f>
        <v>0</v>
      </c>
      <c r="W16" s="1830"/>
      <c r="X16" s="1831"/>
      <c r="Y16" s="311" t="str">
        <f>IF($J$27="","",$J$27/I16)</f>
        <v/>
      </c>
    </row>
    <row r="17" spans="2:25" ht="19.5" thickBot="1" x14ac:dyDescent="0.3">
      <c r="B17" s="992">
        <v>2265589209</v>
      </c>
      <c r="C17" s="985" t="s">
        <v>1341</v>
      </c>
      <c r="D17" s="993">
        <v>2</v>
      </c>
      <c r="E17" s="987">
        <v>0</v>
      </c>
      <c r="F17" s="987" t="s">
        <v>233</v>
      </c>
      <c r="G17" s="987">
        <v>30</v>
      </c>
      <c r="H17" s="987">
        <v>133</v>
      </c>
      <c r="I17" s="987">
        <v>29.19</v>
      </c>
      <c r="J17" s="994">
        <v>46.35</v>
      </c>
      <c r="K17" s="714"/>
      <c r="L17" s="714"/>
      <c r="M17" s="714"/>
      <c r="N17" s="714"/>
      <c r="O17" s="714"/>
      <c r="P17" s="714"/>
      <c r="Q17" s="714"/>
      <c r="R17" s="714"/>
      <c r="S17" s="713"/>
      <c r="T17" s="318">
        <f>SUM(K17:S17)</f>
        <v>0</v>
      </c>
      <c r="U17" s="180">
        <f>T17*I17</f>
        <v>0</v>
      </c>
      <c r="V17" s="319">
        <f>$U17*$S$5</f>
        <v>0</v>
      </c>
      <c r="W17" s="1830"/>
      <c r="X17" s="1831"/>
      <c r="Y17" s="311" t="str">
        <f>IF($J$27="","",$J$27/I17)</f>
        <v/>
      </c>
    </row>
    <row r="18" spans="2:25" ht="19.5" thickBot="1" x14ac:dyDescent="0.3">
      <c r="B18" s="1824" t="s">
        <v>384</v>
      </c>
      <c r="C18" s="1825"/>
      <c r="D18" s="1825"/>
      <c r="E18" s="1825"/>
      <c r="F18" s="1825"/>
      <c r="G18" s="1825"/>
      <c r="H18" s="1825"/>
      <c r="I18" s="1825"/>
      <c r="J18" s="1825"/>
      <c r="K18" s="1825"/>
      <c r="L18" s="1825"/>
      <c r="M18" s="1825"/>
      <c r="N18" s="1825"/>
      <c r="O18" s="1825"/>
      <c r="P18" s="1825"/>
      <c r="Q18" s="1825"/>
      <c r="R18" s="1825"/>
      <c r="S18" s="1825"/>
      <c r="T18" s="1825"/>
      <c r="U18" s="1825"/>
      <c r="V18" s="1825"/>
      <c r="W18" s="1825"/>
      <c r="X18" s="1826"/>
      <c r="Y18" s="312"/>
    </row>
    <row r="19" spans="2:25" ht="33.75" customHeight="1" x14ac:dyDescent="0.25">
      <c r="B19" s="989">
        <v>2265589202</v>
      </c>
      <c r="C19" s="972" t="s">
        <v>1340</v>
      </c>
      <c r="D19" s="980">
        <v>2</v>
      </c>
      <c r="E19" s="981">
        <v>0</v>
      </c>
      <c r="F19" s="981" t="s">
        <v>233</v>
      </c>
      <c r="G19" s="981">
        <v>18</v>
      </c>
      <c r="H19" s="981">
        <v>80</v>
      </c>
      <c r="I19" s="981">
        <v>27.5</v>
      </c>
      <c r="J19" s="990">
        <v>43.67</v>
      </c>
      <c r="K19" s="699"/>
      <c r="L19" s="699"/>
      <c r="M19" s="699"/>
      <c r="N19" s="699"/>
      <c r="O19" s="699"/>
      <c r="P19" s="699"/>
      <c r="Q19" s="699"/>
      <c r="R19" s="699"/>
      <c r="S19" s="698"/>
      <c r="T19" s="399">
        <f>SUM(K19:S19)</f>
        <v>0</v>
      </c>
      <c r="U19" s="177">
        <f>T19*I19</f>
        <v>0</v>
      </c>
      <c r="V19" s="400">
        <f>$U19*$S$5</f>
        <v>0</v>
      </c>
      <c r="W19" s="1830" t="s">
        <v>115</v>
      </c>
      <c r="X19" s="1831"/>
      <c r="Y19" s="356" t="str">
        <f>IF($J$28="","",$J$28/I19)</f>
        <v/>
      </c>
    </row>
    <row r="20" spans="2:25" ht="33.75" customHeight="1" thickBot="1" x14ac:dyDescent="0.3">
      <c r="B20" s="961">
        <v>2265589204</v>
      </c>
      <c r="C20" s="995" t="s">
        <v>1338</v>
      </c>
      <c r="D20" s="952">
        <v>2</v>
      </c>
      <c r="E20" s="953">
        <v>0</v>
      </c>
      <c r="F20" s="953" t="s">
        <v>233</v>
      </c>
      <c r="G20" s="953">
        <v>18</v>
      </c>
      <c r="H20" s="953" t="s">
        <v>1337</v>
      </c>
      <c r="I20" s="953">
        <v>23.9</v>
      </c>
      <c r="J20" s="266">
        <v>37.950000000000003</v>
      </c>
      <c r="K20" s="912"/>
      <c r="L20" s="998"/>
      <c r="M20" s="998"/>
      <c r="N20" s="998"/>
      <c r="O20" s="998"/>
      <c r="P20" s="998"/>
      <c r="Q20" s="998"/>
      <c r="R20" s="998"/>
      <c r="S20" s="999"/>
      <c r="T20" s="385">
        <f>SUM(K20:S20)</f>
        <v>0</v>
      </c>
      <c r="U20" s="386">
        <f>T20*I20</f>
        <v>0</v>
      </c>
      <c r="V20" s="387">
        <f>$U20*$S$5</f>
        <v>0</v>
      </c>
      <c r="W20" s="1832"/>
      <c r="X20" s="1833"/>
      <c r="Y20" s="314" t="str">
        <f>IF($J$28="","",$J$28/I20)</f>
        <v/>
      </c>
    </row>
    <row r="21" spans="2:25" ht="15.75" customHeight="1" x14ac:dyDescent="0.3">
      <c r="B21" s="72"/>
      <c r="C21" s="99"/>
      <c r="D21" s="99"/>
      <c r="E21" s="99"/>
      <c r="F21" s="99"/>
      <c r="G21" s="99"/>
      <c r="H21" s="99"/>
      <c r="I21" s="99"/>
      <c r="J21" s="822"/>
      <c r="L21" s="320"/>
      <c r="M21" s="1811" t="s">
        <v>376</v>
      </c>
      <c r="N21" s="1811"/>
      <c r="O21" s="1811"/>
      <c r="P21" s="1811"/>
      <c r="Q21" s="1811"/>
      <c r="R21" s="1811"/>
      <c r="S21" s="1811"/>
      <c r="T21" s="1811"/>
      <c r="U21" s="1811"/>
      <c r="V21" s="1811"/>
      <c r="W21" s="1811"/>
      <c r="X21" s="1812"/>
    </row>
    <row r="22" spans="2:25" ht="15.75" customHeight="1" thickBot="1" x14ac:dyDescent="0.35">
      <c r="B22" s="72"/>
      <c r="K22" s="317"/>
      <c r="L22" s="317"/>
      <c r="M22" s="1811"/>
      <c r="N22" s="1811"/>
      <c r="O22" s="1811"/>
      <c r="P22" s="1811"/>
      <c r="Q22" s="1811"/>
      <c r="R22" s="1811"/>
      <c r="S22" s="1811"/>
      <c r="T22" s="1811"/>
      <c r="U22" s="1811"/>
      <c r="V22" s="1811"/>
      <c r="W22" s="1811"/>
      <c r="X22" s="1812"/>
    </row>
    <row r="23" spans="2:25" ht="32.25" thickBot="1" x14ac:dyDescent="0.35">
      <c r="B23" s="72"/>
      <c r="C23" s="286" t="s">
        <v>1318</v>
      </c>
      <c r="D23" s="287" t="s">
        <v>1319</v>
      </c>
      <c r="E23" s="287" t="s">
        <v>1320</v>
      </c>
      <c r="F23" s="287" t="s">
        <v>1321</v>
      </c>
      <c r="G23" s="1813"/>
      <c r="H23" s="1813"/>
      <c r="I23" s="1813"/>
      <c r="J23" s="1813"/>
      <c r="K23" s="1814"/>
      <c r="L23" s="317"/>
      <c r="M23" s="1811"/>
      <c r="N23" s="1811"/>
      <c r="O23" s="1811"/>
      <c r="P23" s="1811"/>
      <c r="Q23" s="1811"/>
      <c r="R23" s="1811"/>
      <c r="S23" s="1811"/>
      <c r="T23" s="1811"/>
      <c r="U23" s="1811"/>
      <c r="V23" s="1811"/>
      <c r="W23" s="1811"/>
      <c r="X23" s="1812"/>
    </row>
    <row r="24" spans="2:25" ht="23.25" x14ac:dyDescent="0.35">
      <c r="B24" s="72"/>
      <c r="C24" s="288" t="s">
        <v>1322</v>
      </c>
      <c r="D24" s="289">
        <v>0.5</v>
      </c>
      <c r="E24" s="290" t="str">
        <f>IF(SUM(F24:F25)=0,"",F24/SUM(F24:F25))</f>
        <v/>
      </c>
      <c r="F24" s="291">
        <f>SUM(U14:U17)</f>
        <v>0</v>
      </c>
      <c r="G24" s="1815" t="str">
        <f>IF(SUM(F24:F25)=0,"",IF(AND(E24&lt;D24+0.03,E24&gt;D24-0.03),"Balanced","Unbalanced"))</f>
        <v/>
      </c>
      <c r="H24" s="1816"/>
      <c r="I24" s="1816"/>
      <c r="J24" s="1816"/>
      <c r="K24" s="1817"/>
      <c r="X24" s="166"/>
    </row>
    <row r="25" spans="2:25" ht="21.75" thickBot="1" x14ac:dyDescent="0.4">
      <c r="B25" s="72"/>
      <c r="C25" s="292" t="s">
        <v>1323</v>
      </c>
      <c r="D25" s="293">
        <v>0.5</v>
      </c>
      <c r="E25" s="294" t="str">
        <f>IF(SUM(F24:F25)=0,"",F25/SUM(F24:F25))</f>
        <v/>
      </c>
      <c r="F25" s="295">
        <f>SUM(U19:U20)</f>
        <v>0</v>
      </c>
      <c r="G25" s="1818" t="str">
        <f>IF(G24="","",IF(AND(G24="Unbalanced",E24&lt;D24-0.03),"Increase White Meat or decrease Dark Meat",IF(AND(G24="Unbalanced",E24&gt;D24+0.03),"Increase Dark Meat or decrease White Meat","")))</f>
        <v/>
      </c>
      <c r="H25" s="1819"/>
      <c r="I25" s="1819"/>
      <c r="J25" s="1819"/>
      <c r="K25" s="1820"/>
      <c r="X25" s="166"/>
    </row>
    <row r="26" spans="2:25" ht="15" customHeight="1" x14ac:dyDescent="0.25">
      <c r="B26" s="72"/>
      <c r="L26" s="99"/>
      <c r="M26" s="99"/>
      <c r="N26" s="99"/>
      <c r="O26" s="99"/>
      <c r="P26" s="99"/>
      <c r="Q26" s="99"/>
      <c r="R26" s="99"/>
      <c r="S26" s="99"/>
      <c r="T26" s="99"/>
      <c r="U26" s="99"/>
      <c r="V26" s="99"/>
      <c r="W26" s="99"/>
      <c r="X26" s="166"/>
    </row>
    <row r="27" spans="2:25" ht="15" customHeight="1" x14ac:dyDescent="0.25">
      <c r="B27" s="72"/>
      <c r="C27" s="296"/>
      <c r="E27" s="298"/>
      <c r="F27" s="297"/>
      <c r="G27" s="200"/>
      <c r="H27" s="299" t="str">
        <f>IF(G24&lt;&gt;"Unbalanced","","lbs needed to balance:")</f>
        <v/>
      </c>
      <c r="I27" s="200" t="str">
        <f>IF(G24&lt;&gt;"Unbalanced","","White meat")</f>
        <v/>
      </c>
      <c r="J27" s="823" t="str">
        <f>IF(G24&lt;&gt;"Unbalanced","",((D24/D25)*F25)-F24)</f>
        <v/>
      </c>
      <c r="K27" s="300" t="str">
        <f>IF(G24&lt;&gt;"Unbalanced","","lbs")</f>
        <v/>
      </c>
      <c r="L27" s="99"/>
      <c r="M27" s="99"/>
      <c r="N27" s="99"/>
      <c r="O27" s="99"/>
      <c r="P27" s="99"/>
      <c r="Q27" s="99"/>
      <c r="R27" s="99"/>
      <c r="S27" s="99"/>
      <c r="T27" s="99"/>
      <c r="U27" s="99"/>
      <c r="V27" s="99"/>
      <c r="W27" s="99"/>
      <c r="X27" s="166"/>
    </row>
    <row r="28" spans="2:25" x14ac:dyDescent="0.25">
      <c r="B28" s="72"/>
      <c r="G28" s="200"/>
      <c r="H28" s="200"/>
      <c r="I28" s="200" t="str">
        <f>IF(G24&lt;&gt;"Unbalanced","","Dark meat")</f>
        <v/>
      </c>
      <c r="J28" s="823" t="str">
        <f>IF(G24&lt;&gt;"Unbalanced","",((D25/D24)*F24)-F25)</f>
        <v/>
      </c>
      <c r="K28" s="300" t="str">
        <f>IF(G24&lt;&gt;"Unbalanced","","lbs")</f>
        <v/>
      </c>
      <c r="L28" s="99"/>
      <c r="M28" s="99"/>
      <c r="N28" s="99"/>
      <c r="O28" s="99"/>
      <c r="P28" s="99"/>
      <c r="Q28" s="99"/>
      <c r="R28" s="99"/>
      <c r="S28" s="99"/>
      <c r="T28" s="99"/>
      <c r="U28" s="99"/>
      <c r="V28" s="99"/>
      <c r="W28" s="99"/>
      <c r="X28" s="166"/>
    </row>
    <row r="29" spans="2:25" x14ac:dyDescent="0.25">
      <c r="B29" s="72"/>
      <c r="C29" s="99"/>
      <c r="D29" s="99"/>
      <c r="E29" s="99"/>
      <c r="F29" s="99"/>
      <c r="G29" s="99"/>
      <c r="H29" s="99"/>
      <c r="I29" s="99"/>
      <c r="J29" s="822"/>
      <c r="K29" s="99"/>
      <c r="L29" s="99"/>
      <c r="M29" s="99"/>
      <c r="N29" s="99"/>
      <c r="O29" s="99"/>
      <c r="P29" s="99"/>
      <c r="Q29" s="99"/>
      <c r="R29" s="99"/>
      <c r="S29" s="99"/>
      <c r="T29" s="99"/>
      <c r="U29" s="99"/>
      <c r="V29" s="99"/>
      <c r="W29" s="99"/>
      <c r="X29" s="166"/>
    </row>
    <row r="30" spans="2:25" ht="15.75" thickBot="1" x14ac:dyDescent="0.3">
      <c r="B30" s="165"/>
      <c r="C30" s="164"/>
      <c r="D30" s="164"/>
      <c r="E30" s="164"/>
      <c r="F30" s="164"/>
      <c r="G30" s="164"/>
      <c r="H30" s="164"/>
      <c r="I30" s="164"/>
      <c r="J30" s="824"/>
      <c r="K30" s="164"/>
      <c r="L30" s="164"/>
      <c r="M30" s="164"/>
      <c r="N30" s="164"/>
      <c r="O30" s="164"/>
      <c r="P30" s="164"/>
      <c r="Q30" s="164"/>
      <c r="R30" s="164"/>
      <c r="S30" s="164"/>
      <c r="T30" s="164"/>
      <c r="U30" s="164"/>
      <c r="V30" s="164"/>
      <c r="W30" s="164"/>
      <c r="X30" s="163"/>
    </row>
    <row r="31" spans="2:25" ht="15.75" thickTop="1" x14ac:dyDescent="0.25">
      <c r="K31" s="69">
        <f>SUM(K14:K17,K19:K20,K9:K12)</f>
        <v>0</v>
      </c>
      <c r="L31" s="69">
        <f t="shared" ref="L31:S31" si="1">SUM(L14:L17,L19:L20,L9:L12)</f>
        <v>0</v>
      </c>
      <c r="M31" s="69">
        <f t="shared" si="1"/>
        <v>0</v>
      </c>
      <c r="N31" s="69">
        <f t="shared" si="1"/>
        <v>0</v>
      </c>
      <c r="O31" s="69">
        <f t="shared" si="1"/>
        <v>0</v>
      </c>
      <c r="P31" s="69">
        <f t="shared" si="1"/>
        <v>0</v>
      </c>
      <c r="Q31" s="69">
        <f t="shared" si="1"/>
        <v>0</v>
      </c>
      <c r="R31" s="69">
        <f t="shared" si="1"/>
        <v>0</v>
      </c>
      <c r="S31" s="69">
        <f t="shared" si="1"/>
        <v>0</v>
      </c>
      <c r="T31" s="69">
        <f>SUM(T14:T17,T19:T20,T9:T12)</f>
        <v>0</v>
      </c>
      <c r="U31" s="69">
        <f t="shared" ref="U31:V31" si="2">SUM(U14:U17,U19:U20,U9:U12)</f>
        <v>0</v>
      </c>
      <c r="V31" s="69">
        <f t="shared" si="2"/>
        <v>0</v>
      </c>
    </row>
    <row r="32" spans="2:25" x14ac:dyDescent="0.25">
      <c r="S32" s="128"/>
    </row>
  </sheetData>
  <sheetProtection password="D140" sheet="1" selectLockedCells="1"/>
  <mergeCells count="22">
    <mergeCell ref="B8:X8"/>
    <mergeCell ref="W19:X20"/>
    <mergeCell ref="W14:X17"/>
    <mergeCell ref="W9:X12"/>
    <mergeCell ref="B1:P1"/>
    <mergeCell ref="Q1:X3"/>
    <mergeCell ref="B2:P2"/>
    <mergeCell ref="B3:C3"/>
    <mergeCell ref="D3:J3"/>
    <mergeCell ref="K3:M3"/>
    <mergeCell ref="N3:P3"/>
    <mergeCell ref="B4:X4"/>
    <mergeCell ref="B5:J5"/>
    <mergeCell ref="L5:N5"/>
    <mergeCell ref="O5:R5"/>
    <mergeCell ref="T5:X5"/>
    <mergeCell ref="M21:X23"/>
    <mergeCell ref="G23:K23"/>
    <mergeCell ref="G24:K24"/>
    <mergeCell ref="G25:K25"/>
    <mergeCell ref="B13:X13"/>
    <mergeCell ref="B18:X18"/>
  </mergeCells>
  <conditionalFormatting sqref="B1:B1048576">
    <cfRule type="duplicateValues" dxfId="92" priority="3"/>
  </conditionalFormatting>
  <conditionalFormatting sqref="G24:K25">
    <cfRule type="expression" dxfId="91" priority="1">
      <formula>$G$24="Unbalanced"</formula>
    </cfRule>
    <cfRule type="expression" dxfId="90" priority="2">
      <formula>$G$24="Balanced"</formula>
    </cfRule>
  </conditionalFormatting>
  <pageMargins left="0.25" right="0.25" top="0.75" bottom="0.75" header="0.3" footer="0.3"/>
  <pageSetup scale="50" fitToHeight="0" orientation="landscape" r:id="rId1"/>
  <ignoredErrors>
    <ignoredError sqref="T9:T12 T14:T17 T19:T20"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41"/>
  <sheetViews>
    <sheetView zoomScale="60" zoomScaleNormal="60" workbookViewId="0">
      <selection activeCell="K13" sqref="K13"/>
    </sheetView>
  </sheetViews>
  <sheetFormatPr defaultColWidth="9.140625" defaultRowHeight="15" x14ac:dyDescent="0.25"/>
  <cols>
    <col min="1" max="1" width="2.5703125" style="41" customWidth="1"/>
    <col min="2" max="2" width="25.42578125" style="41" customWidth="1"/>
    <col min="3" max="3" width="79.140625" style="41" bestFit="1" customWidth="1"/>
    <col min="4" max="4" width="19.7109375" style="41" customWidth="1"/>
    <col min="5" max="5" width="12.7109375" style="41" customWidth="1"/>
    <col min="6" max="6" width="13.28515625" style="41" customWidth="1"/>
    <col min="7" max="7" width="12.140625" style="41" customWidth="1"/>
    <col min="8" max="8" width="10.140625" style="41" customWidth="1"/>
    <col min="9" max="9" width="13.28515625" style="41" customWidth="1"/>
    <col min="10" max="10" width="15.7109375" style="68" customWidth="1"/>
    <col min="11" max="13" width="12" style="41" customWidth="1"/>
    <col min="14" max="14" width="15.85546875" style="41" customWidth="1"/>
    <col min="15" max="19" width="12" style="41" customWidth="1"/>
    <col min="20" max="20" width="15.5703125" style="41" customWidth="1"/>
    <col min="21" max="21" width="12.85546875" style="41" customWidth="1"/>
    <col min="22" max="22" width="18.42578125" style="41" bestFit="1" customWidth="1"/>
    <col min="23" max="24" width="12.85546875" style="41" customWidth="1"/>
    <col min="25" max="25" width="46.85546875" style="41" bestFit="1" customWidth="1"/>
    <col min="26" max="16384" width="9.140625" style="41"/>
  </cols>
  <sheetData>
    <row r="1" spans="1:26" ht="43.5" customHeight="1" thickTop="1" thickBot="1" x14ac:dyDescent="0.8">
      <c r="B1" s="1748"/>
      <c r="C1" s="1749"/>
      <c r="D1" s="1749"/>
      <c r="E1" s="1749"/>
      <c r="F1" s="1749"/>
      <c r="G1" s="1749"/>
      <c r="H1" s="1749"/>
      <c r="I1" s="1749"/>
      <c r="J1" s="1749"/>
      <c r="K1" s="1749"/>
      <c r="L1" s="1749"/>
      <c r="M1" s="1749"/>
      <c r="N1" s="1749"/>
      <c r="O1" s="1749"/>
      <c r="P1" s="1749"/>
      <c r="Q1" s="1674" t="s">
        <v>254</v>
      </c>
      <c r="R1" s="1675"/>
      <c r="S1" s="1675"/>
      <c r="T1" s="1675"/>
      <c r="U1" s="1675"/>
      <c r="V1" s="1675"/>
      <c r="W1" s="1675"/>
      <c r="X1" s="1676"/>
      <c r="Y1" s="48"/>
    </row>
    <row r="2" spans="1:26"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6" ht="33"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6"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6"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6" ht="34.9" customHeight="1" thickTop="1" thickBot="1" x14ac:dyDescent="0.3">
      <c r="B6" s="1753"/>
      <c r="C6" s="1754"/>
      <c r="D6" s="1754"/>
      <c r="E6" s="1754"/>
      <c r="F6" s="1754"/>
      <c r="G6" s="1754"/>
      <c r="H6" s="1754"/>
      <c r="I6" s="1754"/>
      <c r="J6" s="1754"/>
      <c r="K6" s="915">
        <v>100124</v>
      </c>
      <c r="L6" s="1755" t="s">
        <v>94</v>
      </c>
      <c r="M6" s="1755"/>
      <c r="N6" s="1755"/>
      <c r="O6" s="1803" t="s">
        <v>1346</v>
      </c>
      <c r="P6" s="1803"/>
      <c r="Q6" s="1803"/>
      <c r="R6" s="1803"/>
      <c r="S6" s="938">
        <v>1.5880000000000001</v>
      </c>
      <c r="T6" s="1755" t="s">
        <v>96</v>
      </c>
      <c r="U6" s="1755"/>
      <c r="V6" s="1755"/>
      <c r="W6" s="1755"/>
      <c r="X6" s="1757"/>
    </row>
    <row r="7" spans="1:26" ht="27" customHeight="1" thickTop="1" thickBot="1" x14ac:dyDescent="0.35">
      <c r="A7" s="73"/>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6" ht="45" customHeight="1" thickBot="1" x14ac:dyDescent="0.3">
      <c r="A8" s="75"/>
      <c r="B8" s="1777"/>
      <c r="C8" s="346">
        <f>SUM(U13:U24)</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6"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6" ht="84" customHeight="1" thickTop="1" thickBot="1" x14ac:dyDescent="0.3">
      <c r="A10" s="75"/>
      <c r="B10" s="1834" t="s">
        <v>153</v>
      </c>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6"/>
    </row>
    <row r="11" spans="1:26" ht="57" customHeight="1" thickBot="1" x14ac:dyDescent="0.3">
      <c r="B11" s="49" t="s">
        <v>97</v>
      </c>
      <c r="C11" s="50" t="s">
        <v>98</v>
      </c>
      <c r="D11" s="58" t="s">
        <v>99</v>
      </c>
      <c r="E11" s="58" t="s">
        <v>100</v>
      </c>
      <c r="F11" s="58" t="s">
        <v>101</v>
      </c>
      <c r="G11" s="58" t="s">
        <v>102</v>
      </c>
      <c r="H11" s="58" t="s">
        <v>103</v>
      </c>
      <c r="I11" s="58" t="s">
        <v>104</v>
      </c>
      <c r="J11" s="825" t="s">
        <v>105</v>
      </c>
      <c r="K11" s="55" t="s">
        <v>12</v>
      </c>
      <c r="L11" s="55" t="s">
        <v>13</v>
      </c>
      <c r="M11" s="55" t="s">
        <v>14</v>
      </c>
      <c r="N11" s="55" t="s">
        <v>15</v>
      </c>
      <c r="O11" s="55" t="s">
        <v>16</v>
      </c>
      <c r="P11" s="55" t="s">
        <v>17</v>
      </c>
      <c r="Q11" s="55" t="s">
        <v>18</v>
      </c>
      <c r="R11" s="55" t="s">
        <v>19</v>
      </c>
      <c r="S11" s="55" t="s">
        <v>20</v>
      </c>
      <c r="T11" s="58" t="s">
        <v>106</v>
      </c>
      <c r="U11" s="58" t="s">
        <v>107</v>
      </c>
      <c r="V11" s="58" t="s">
        <v>108</v>
      </c>
      <c r="W11" s="58" t="s">
        <v>109</v>
      </c>
      <c r="X11" s="59" t="s">
        <v>110</v>
      </c>
    </row>
    <row r="12" spans="1:26" ht="19.5" thickBot="1" x14ac:dyDescent="0.3">
      <c r="B12" s="1827" t="s">
        <v>1333</v>
      </c>
      <c r="C12" s="1828"/>
      <c r="D12" s="1828"/>
      <c r="E12" s="1828"/>
      <c r="F12" s="1828"/>
      <c r="G12" s="1828"/>
      <c r="H12" s="1828"/>
      <c r="I12" s="1828"/>
      <c r="J12" s="1828"/>
      <c r="K12" s="1828"/>
      <c r="L12" s="1828"/>
      <c r="M12" s="1828"/>
      <c r="N12" s="1828"/>
      <c r="O12" s="1828"/>
      <c r="P12" s="1828"/>
      <c r="Q12" s="1828"/>
      <c r="R12" s="1828"/>
      <c r="S12" s="1828"/>
      <c r="T12" s="1828"/>
      <c r="U12" s="1828"/>
      <c r="V12" s="1828"/>
      <c r="W12" s="1828"/>
      <c r="X12" s="1829"/>
    </row>
    <row r="13" spans="1:26" ht="19.5" customHeight="1" x14ac:dyDescent="0.25">
      <c r="B13" s="979">
        <v>2265589203</v>
      </c>
      <c r="C13" s="972" t="s">
        <v>1339</v>
      </c>
      <c r="D13" s="980">
        <v>2</v>
      </c>
      <c r="E13" s="981">
        <v>0</v>
      </c>
      <c r="F13" s="981" t="s">
        <v>233</v>
      </c>
      <c r="G13" s="981">
        <v>18</v>
      </c>
      <c r="H13" s="981">
        <v>92</v>
      </c>
      <c r="I13" s="981">
        <v>10.4</v>
      </c>
      <c r="J13" s="982">
        <v>16.52</v>
      </c>
      <c r="K13" s="996"/>
      <c r="L13" s="699"/>
      <c r="M13" s="699"/>
      <c r="N13" s="699"/>
      <c r="O13" s="699"/>
      <c r="P13" s="699"/>
      <c r="Q13" s="699"/>
      <c r="R13" s="699"/>
      <c r="S13" s="698"/>
      <c r="T13" s="398">
        <f t="shared" ref="T13:T24" si="0">SUM(K13:S13)</f>
        <v>0</v>
      </c>
      <c r="U13" s="88">
        <f t="shared" ref="U13:U24" si="1">T13*I13</f>
        <v>0</v>
      </c>
      <c r="V13" s="108">
        <f t="shared" ref="V13:V24" si="2">U13*$S$6</f>
        <v>0</v>
      </c>
      <c r="W13" s="1794" t="s">
        <v>115</v>
      </c>
      <c r="X13" s="1795"/>
    </row>
    <row r="14" spans="1:26" ht="19.5" customHeight="1" x14ac:dyDescent="0.25">
      <c r="B14" s="949">
        <v>2265589205</v>
      </c>
      <c r="C14" s="973" t="s">
        <v>1336</v>
      </c>
      <c r="D14" s="946">
        <v>2</v>
      </c>
      <c r="E14" s="947">
        <v>0</v>
      </c>
      <c r="F14" s="947" t="s">
        <v>233</v>
      </c>
      <c r="G14" s="947">
        <v>25</v>
      </c>
      <c r="H14" s="947">
        <v>139</v>
      </c>
      <c r="I14" s="947">
        <v>18.88</v>
      </c>
      <c r="J14" s="983">
        <v>29.98</v>
      </c>
      <c r="K14" s="911"/>
      <c r="L14" s="690"/>
      <c r="M14" s="690"/>
      <c r="N14" s="690"/>
      <c r="O14" s="690"/>
      <c r="P14" s="690"/>
      <c r="Q14" s="690"/>
      <c r="R14" s="690"/>
      <c r="S14" s="717"/>
      <c r="T14" s="240">
        <f t="shared" si="0"/>
        <v>0</v>
      </c>
      <c r="U14" s="89">
        <f t="shared" si="1"/>
        <v>0</v>
      </c>
      <c r="V14" s="112">
        <f t="shared" si="2"/>
        <v>0</v>
      </c>
      <c r="W14" s="1794"/>
      <c r="X14" s="1795"/>
    </row>
    <row r="15" spans="1:26" ht="19.5" customHeight="1" x14ac:dyDescent="0.25">
      <c r="B15" s="944">
        <v>2265589206</v>
      </c>
      <c r="C15" s="973" t="s">
        <v>1335</v>
      </c>
      <c r="D15" s="946">
        <v>2</v>
      </c>
      <c r="E15" s="947">
        <v>0</v>
      </c>
      <c r="F15" s="947" t="s">
        <v>233</v>
      </c>
      <c r="G15" s="947">
        <v>20</v>
      </c>
      <c r="H15" s="947">
        <v>139</v>
      </c>
      <c r="I15" s="947">
        <v>10.3</v>
      </c>
      <c r="J15" s="983">
        <v>16.36</v>
      </c>
      <c r="K15" s="911"/>
      <c r="L15" s="690"/>
      <c r="M15" s="690"/>
      <c r="N15" s="690"/>
      <c r="O15" s="690"/>
      <c r="P15" s="690"/>
      <c r="Q15" s="690"/>
      <c r="R15" s="690"/>
      <c r="S15" s="717"/>
      <c r="T15" s="240">
        <f t="shared" si="0"/>
        <v>0</v>
      </c>
      <c r="U15" s="89">
        <f t="shared" si="1"/>
        <v>0</v>
      </c>
      <c r="V15" s="112">
        <f t="shared" si="2"/>
        <v>0</v>
      </c>
      <c r="W15" s="1794"/>
      <c r="X15" s="1795"/>
    </row>
    <row r="16" spans="1:26" ht="19.5" customHeight="1" thickBot="1" x14ac:dyDescent="0.3">
      <c r="B16" s="984">
        <v>2265589214</v>
      </c>
      <c r="C16" s="985" t="s">
        <v>1334</v>
      </c>
      <c r="D16" s="986">
        <v>2</v>
      </c>
      <c r="E16" s="987">
        <v>0</v>
      </c>
      <c r="F16" s="987" t="s">
        <v>233</v>
      </c>
      <c r="G16" s="987">
        <v>24</v>
      </c>
      <c r="H16" s="987">
        <v>268</v>
      </c>
      <c r="I16" s="987">
        <v>13.17</v>
      </c>
      <c r="J16" s="988">
        <v>41.82</v>
      </c>
      <c r="K16" s="997"/>
      <c r="L16" s="714"/>
      <c r="M16" s="714"/>
      <c r="N16" s="714"/>
      <c r="O16" s="714"/>
      <c r="P16" s="714"/>
      <c r="Q16" s="714"/>
      <c r="R16" s="714"/>
      <c r="S16" s="713"/>
      <c r="T16" s="395">
        <f t="shared" si="0"/>
        <v>0</v>
      </c>
      <c r="U16" s="396">
        <f t="shared" si="1"/>
        <v>0</v>
      </c>
      <c r="V16" s="397">
        <f t="shared" si="2"/>
        <v>0</v>
      </c>
      <c r="W16" s="1794"/>
      <c r="X16" s="1795"/>
      <c r="Z16" s="263"/>
    </row>
    <row r="17" spans="2:26" ht="19.5" customHeight="1" thickBot="1" x14ac:dyDescent="0.35">
      <c r="B17" s="1821" t="s">
        <v>407</v>
      </c>
      <c r="C17" s="1822"/>
      <c r="D17" s="1822"/>
      <c r="E17" s="1822"/>
      <c r="F17" s="1822"/>
      <c r="G17" s="1822"/>
      <c r="H17" s="1822"/>
      <c r="I17" s="1822"/>
      <c r="J17" s="1822"/>
      <c r="K17" s="1822"/>
      <c r="L17" s="1822"/>
      <c r="M17" s="1822"/>
      <c r="N17" s="1822"/>
      <c r="O17" s="1822"/>
      <c r="P17" s="1822"/>
      <c r="Q17" s="1822"/>
      <c r="R17" s="1822"/>
      <c r="S17" s="1822"/>
      <c r="T17" s="1822">
        <f t="shared" si="0"/>
        <v>0</v>
      </c>
      <c r="U17" s="1822">
        <f t="shared" si="1"/>
        <v>0</v>
      </c>
      <c r="V17" s="1822">
        <f t="shared" si="2"/>
        <v>0</v>
      </c>
      <c r="W17" s="1822" t="s">
        <v>115</v>
      </c>
      <c r="X17" s="1823"/>
      <c r="Y17" s="310" t="s">
        <v>1324</v>
      </c>
      <c r="Z17" s="263"/>
    </row>
    <row r="18" spans="2:26" ht="19.5" customHeight="1" x14ac:dyDescent="0.25">
      <c r="B18" s="989">
        <v>2265589104</v>
      </c>
      <c r="C18" s="972" t="s">
        <v>1345</v>
      </c>
      <c r="D18" s="980">
        <v>2</v>
      </c>
      <c r="E18" s="981">
        <v>0</v>
      </c>
      <c r="F18" s="981" t="s">
        <v>233</v>
      </c>
      <c r="G18" s="981">
        <v>28.5</v>
      </c>
      <c r="H18" s="981" t="s">
        <v>1344</v>
      </c>
      <c r="I18" s="981">
        <v>24.08</v>
      </c>
      <c r="J18" s="990">
        <v>38.24</v>
      </c>
      <c r="K18" s="699"/>
      <c r="L18" s="699"/>
      <c r="M18" s="699"/>
      <c r="N18" s="699"/>
      <c r="O18" s="699"/>
      <c r="P18" s="699"/>
      <c r="Q18" s="699"/>
      <c r="R18" s="699"/>
      <c r="S18" s="698"/>
      <c r="T18" s="399">
        <f t="shared" si="0"/>
        <v>0</v>
      </c>
      <c r="U18" s="177">
        <f t="shared" si="1"/>
        <v>0</v>
      </c>
      <c r="V18" s="400">
        <f t="shared" si="2"/>
        <v>0</v>
      </c>
      <c r="W18" s="1830" t="s">
        <v>115</v>
      </c>
      <c r="X18" s="1831"/>
      <c r="Y18" s="311" t="str">
        <f>IF($J$34="","",$J$34/I18)</f>
        <v/>
      </c>
      <c r="Z18" s="263"/>
    </row>
    <row r="19" spans="2:26" ht="19.5" customHeight="1" x14ac:dyDescent="0.25">
      <c r="B19" s="944">
        <v>2265589200</v>
      </c>
      <c r="C19" s="991" t="s">
        <v>1343</v>
      </c>
      <c r="D19" s="946">
        <v>2</v>
      </c>
      <c r="E19" s="947">
        <v>0</v>
      </c>
      <c r="F19" s="947" t="s">
        <v>233</v>
      </c>
      <c r="G19" s="947">
        <v>24</v>
      </c>
      <c r="H19" s="947">
        <v>114</v>
      </c>
      <c r="I19" s="947">
        <v>24.81</v>
      </c>
      <c r="J19" s="265">
        <v>39.4</v>
      </c>
      <c r="K19" s="699"/>
      <c r="L19" s="699"/>
      <c r="M19" s="699"/>
      <c r="N19" s="699"/>
      <c r="O19" s="699"/>
      <c r="P19" s="699"/>
      <c r="Q19" s="699"/>
      <c r="R19" s="699"/>
      <c r="S19" s="698"/>
      <c r="T19" s="195">
        <f t="shared" si="0"/>
        <v>0</v>
      </c>
      <c r="U19" s="194">
        <f t="shared" si="1"/>
        <v>0</v>
      </c>
      <c r="V19" s="193">
        <f t="shared" si="2"/>
        <v>0</v>
      </c>
      <c r="W19" s="1830"/>
      <c r="X19" s="1831"/>
      <c r="Y19" s="311" t="str">
        <f t="shared" ref="Y19:Y21" si="3">IF($J$34="","",$J$34/I19)</f>
        <v/>
      </c>
      <c r="Z19" s="263"/>
    </row>
    <row r="20" spans="2:26" ht="19.5" customHeight="1" x14ac:dyDescent="0.25">
      <c r="B20" s="949">
        <v>2265589201</v>
      </c>
      <c r="C20" s="973" t="s">
        <v>1342</v>
      </c>
      <c r="D20" s="946">
        <v>2</v>
      </c>
      <c r="E20" s="947">
        <v>0</v>
      </c>
      <c r="F20" s="947" t="s">
        <v>233</v>
      </c>
      <c r="G20" s="947">
        <v>24</v>
      </c>
      <c r="H20" s="947">
        <v>114</v>
      </c>
      <c r="I20" s="947">
        <v>23.85</v>
      </c>
      <c r="J20" s="265">
        <v>37.869999999999997</v>
      </c>
      <c r="K20" s="690"/>
      <c r="L20" s="690"/>
      <c r="M20" s="690"/>
      <c r="N20" s="690"/>
      <c r="O20" s="690"/>
      <c r="P20" s="690"/>
      <c r="Q20" s="690"/>
      <c r="R20" s="690"/>
      <c r="S20" s="717"/>
      <c r="T20" s="173">
        <f t="shared" si="0"/>
        <v>0</v>
      </c>
      <c r="U20" s="172">
        <f t="shared" si="1"/>
        <v>0</v>
      </c>
      <c r="V20" s="171">
        <f t="shared" si="2"/>
        <v>0</v>
      </c>
      <c r="W20" s="1830"/>
      <c r="X20" s="1831"/>
      <c r="Y20" s="311" t="str">
        <f t="shared" si="3"/>
        <v/>
      </c>
    </row>
    <row r="21" spans="2:26" ht="19.5" customHeight="1" thickBot="1" x14ac:dyDescent="0.3">
      <c r="B21" s="992">
        <v>2265589209</v>
      </c>
      <c r="C21" s="985" t="s">
        <v>1341</v>
      </c>
      <c r="D21" s="993">
        <v>2</v>
      </c>
      <c r="E21" s="987">
        <v>0</v>
      </c>
      <c r="F21" s="987" t="s">
        <v>233</v>
      </c>
      <c r="G21" s="987">
        <v>30</v>
      </c>
      <c r="H21" s="987">
        <v>133</v>
      </c>
      <c r="I21" s="987">
        <v>29.19</v>
      </c>
      <c r="J21" s="994">
        <v>46.35</v>
      </c>
      <c r="K21" s="714"/>
      <c r="L21" s="714"/>
      <c r="M21" s="714"/>
      <c r="N21" s="714"/>
      <c r="O21" s="714"/>
      <c r="P21" s="714"/>
      <c r="Q21" s="714"/>
      <c r="R21" s="714"/>
      <c r="S21" s="713"/>
      <c r="T21" s="318">
        <f t="shared" si="0"/>
        <v>0</v>
      </c>
      <c r="U21" s="180">
        <f t="shared" si="1"/>
        <v>0</v>
      </c>
      <c r="V21" s="319">
        <f t="shared" si="2"/>
        <v>0</v>
      </c>
      <c r="W21" s="1830"/>
      <c r="X21" s="1831"/>
      <c r="Y21" s="311" t="str">
        <f t="shared" si="3"/>
        <v/>
      </c>
      <c r="Z21" s="263"/>
    </row>
    <row r="22" spans="2:26" ht="19.5" customHeight="1" thickBot="1" x14ac:dyDescent="0.3">
      <c r="B22" s="1824" t="s">
        <v>404</v>
      </c>
      <c r="C22" s="1825"/>
      <c r="D22" s="1825"/>
      <c r="E22" s="1825"/>
      <c r="F22" s="1825"/>
      <c r="G22" s="1825"/>
      <c r="H22" s="1825"/>
      <c r="I22" s="1825"/>
      <c r="J22" s="1825"/>
      <c r="K22" s="1825"/>
      <c r="L22" s="1825"/>
      <c r="M22" s="1825"/>
      <c r="N22" s="1825"/>
      <c r="O22" s="1825"/>
      <c r="P22" s="1825"/>
      <c r="Q22" s="1825"/>
      <c r="R22" s="1825"/>
      <c r="S22" s="1825"/>
      <c r="T22" s="1825">
        <f t="shared" si="0"/>
        <v>0</v>
      </c>
      <c r="U22" s="1825">
        <f t="shared" si="1"/>
        <v>0</v>
      </c>
      <c r="V22" s="1825">
        <f t="shared" si="2"/>
        <v>0</v>
      </c>
      <c r="W22" s="1825"/>
      <c r="X22" s="1826"/>
      <c r="Y22" s="312"/>
      <c r="Z22" s="263"/>
    </row>
    <row r="23" spans="2:26" ht="33" customHeight="1" x14ac:dyDescent="0.25">
      <c r="B23" s="989">
        <v>2265589202</v>
      </c>
      <c r="C23" s="972" t="s">
        <v>1340</v>
      </c>
      <c r="D23" s="980">
        <v>2</v>
      </c>
      <c r="E23" s="981">
        <v>0</v>
      </c>
      <c r="F23" s="981" t="s">
        <v>233</v>
      </c>
      <c r="G23" s="981">
        <v>18</v>
      </c>
      <c r="H23" s="981">
        <v>80</v>
      </c>
      <c r="I23" s="981">
        <v>27.5</v>
      </c>
      <c r="J23" s="990">
        <v>43.67</v>
      </c>
      <c r="K23" s="699"/>
      <c r="L23" s="699"/>
      <c r="M23" s="699"/>
      <c r="N23" s="699"/>
      <c r="O23" s="699"/>
      <c r="P23" s="699"/>
      <c r="Q23" s="699"/>
      <c r="R23" s="699"/>
      <c r="S23" s="698"/>
      <c r="T23" s="176">
        <f t="shared" si="0"/>
        <v>0</v>
      </c>
      <c r="U23" s="175">
        <f t="shared" si="1"/>
        <v>0</v>
      </c>
      <c r="V23" s="174">
        <f t="shared" si="2"/>
        <v>0</v>
      </c>
      <c r="W23" s="1830" t="s">
        <v>115</v>
      </c>
      <c r="X23" s="1831"/>
      <c r="Y23" s="356" t="str">
        <f>IF($J$35="","",$J$35/I23)</f>
        <v/>
      </c>
      <c r="Z23" s="263"/>
    </row>
    <row r="24" spans="2:26" ht="33" customHeight="1" thickBot="1" x14ac:dyDescent="0.3">
      <c r="B24" s="961">
        <v>2265589204</v>
      </c>
      <c r="C24" s="995" t="s">
        <v>1338</v>
      </c>
      <c r="D24" s="952">
        <v>2</v>
      </c>
      <c r="E24" s="953">
        <v>0</v>
      </c>
      <c r="F24" s="953" t="s">
        <v>233</v>
      </c>
      <c r="G24" s="953">
        <v>18</v>
      </c>
      <c r="H24" s="953" t="s">
        <v>1337</v>
      </c>
      <c r="I24" s="953">
        <v>23.9</v>
      </c>
      <c r="J24" s="266">
        <v>37.950000000000003</v>
      </c>
      <c r="K24" s="998"/>
      <c r="L24" s="998"/>
      <c r="M24" s="998"/>
      <c r="N24" s="998"/>
      <c r="O24" s="998"/>
      <c r="P24" s="998"/>
      <c r="Q24" s="998"/>
      <c r="R24" s="998"/>
      <c r="S24" s="999"/>
      <c r="T24" s="245">
        <f t="shared" si="0"/>
        <v>0</v>
      </c>
      <c r="U24" s="244">
        <f t="shared" si="1"/>
        <v>0</v>
      </c>
      <c r="V24" s="388">
        <f t="shared" si="2"/>
        <v>0</v>
      </c>
      <c r="W24" s="1832"/>
      <c r="X24" s="1833"/>
      <c r="Y24" s="314" t="str">
        <f>IF($J$35="","",$J$35/I24)</f>
        <v/>
      </c>
      <c r="Z24" s="263"/>
    </row>
    <row r="25" spans="2:26" ht="19.5" customHeight="1" x14ac:dyDescent="0.25">
      <c r="B25" s="1773" t="s">
        <v>403</v>
      </c>
      <c r="C25" s="1774"/>
      <c r="D25" s="1774"/>
      <c r="E25" s="1774"/>
      <c r="F25" s="1774"/>
      <c r="G25" s="1774"/>
      <c r="H25" s="1774"/>
      <c r="I25" s="1774"/>
      <c r="J25" s="1774"/>
      <c r="K25" s="1774"/>
      <c r="L25" s="1774"/>
      <c r="M25" s="1774"/>
      <c r="N25" s="1774"/>
      <c r="O25" s="1774"/>
      <c r="P25" s="1774"/>
      <c r="Q25" s="1774"/>
      <c r="R25" s="1774" t="s">
        <v>402</v>
      </c>
      <c r="S25" s="1774"/>
      <c r="T25" s="1774"/>
      <c r="U25" s="1774"/>
      <c r="V25" s="1774"/>
      <c r="W25" s="1774"/>
      <c r="X25" s="1775"/>
      <c r="Y25" s="354" t="str">
        <f>IF($J$47="","",$J$47/I30)</f>
        <v/>
      </c>
      <c r="Z25" s="263"/>
    </row>
    <row r="26" spans="2:26" ht="19.5" customHeight="1" x14ac:dyDescent="0.25">
      <c r="B26" s="1773"/>
      <c r="C26" s="1791"/>
      <c r="D26" s="1791"/>
      <c r="E26" s="1791"/>
      <c r="F26" s="1791"/>
      <c r="G26" s="1791"/>
      <c r="H26" s="1791"/>
      <c r="I26" s="1791"/>
      <c r="J26" s="1791"/>
      <c r="K26" s="1791"/>
      <c r="L26" s="1791"/>
      <c r="M26" s="1791"/>
      <c r="N26" s="1791"/>
      <c r="O26" s="1791"/>
      <c r="P26" s="1791"/>
      <c r="Q26" s="1791"/>
      <c r="R26" s="1791"/>
      <c r="S26" s="1791"/>
      <c r="T26" s="1791"/>
      <c r="U26" s="1791"/>
      <c r="V26" s="1791"/>
      <c r="W26" s="1791"/>
      <c r="X26" s="1775"/>
      <c r="Y26" s="355" t="str">
        <f>IF($J$47="","",$J$47/I31)</f>
        <v/>
      </c>
      <c r="Z26" s="263"/>
    </row>
    <row r="27" spans="2:26" ht="19.5" customHeight="1" x14ac:dyDescent="0.25">
      <c r="B27" s="187"/>
      <c r="C27" s="186"/>
      <c r="D27" s="186"/>
      <c r="E27" s="186"/>
      <c r="F27" s="186"/>
      <c r="G27" s="186"/>
      <c r="H27" s="186"/>
      <c r="I27" s="186"/>
      <c r="J27" s="826"/>
      <c r="K27" s="186"/>
      <c r="L27" s="186"/>
      <c r="M27" s="186"/>
      <c r="N27" s="186"/>
      <c r="O27" s="186"/>
      <c r="P27" s="186"/>
      <c r="Q27" s="186"/>
      <c r="R27" s="186"/>
      <c r="S27" s="186"/>
      <c r="T27" s="186"/>
      <c r="U27" s="186"/>
      <c r="V27" s="186"/>
      <c r="W27" s="186"/>
      <c r="X27" s="185"/>
      <c r="Y27" s="355" t="str">
        <f>IF($J$47="","",$J$47/I32)</f>
        <v/>
      </c>
      <c r="Z27" s="263"/>
    </row>
    <row r="28" spans="2:26" ht="19.5" customHeight="1" thickBot="1" x14ac:dyDescent="0.3">
      <c r="B28" s="1762"/>
      <c r="C28" s="1763"/>
      <c r="D28" s="1763"/>
      <c r="E28" s="1763"/>
      <c r="F28" s="1763"/>
      <c r="G28" s="1763"/>
      <c r="H28" s="1763"/>
      <c r="I28" s="1763"/>
      <c r="J28" s="1763"/>
      <c r="K28" s="1763"/>
      <c r="L28" s="1763"/>
      <c r="M28" s="1763"/>
      <c r="N28" s="1763"/>
      <c r="O28" s="1763"/>
      <c r="P28" s="1763"/>
      <c r="Q28" s="1763"/>
      <c r="R28" s="1763"/>
      <c r="S28" s="1763"/>
      <c r="T28" s="1763"/>
      <c r="U28" s="1763"/>
      <c r="V28" s="1763"/>
      <c r="W28" s="1763"/>
      <c r="X28" s="1764"/>
      <c r="Y28" s="200"/>
      <c r="Z28" s="263"/>
    </row>
    <row r="29" spans="2:26" ht="19.5" customHeight="1" thickTop="1" thickBot="1" x14ac:dyDescent="0.3">
      <c r="B29" s="1790"/>
      <c r="C29" s="1790"/>
      <c r="D29" s="1790"/>
      <c r="E29" s="1790"/>
      <c r="F29" s="1790"/>
      <c r="G29" s="1790"/>
      <c r="H29" s="1790"/>
      <c r="I29" s="1790"/>
      <c r="J29" s="1790"/>
      <c r="K29" s="1790"/>
      <c r="L29" s="1790"/>
      <c r="M29" s="1790"/>
      <c r="N29" s="1790"/>
      <c r="O29" s="1790"/>
      <c r="P29" s="1790"/>
      <c r="Q29" s="1790"/>
      <c r="R29" s="1790"/>
      <c r="S29" s="1790"/>
      <c r="T29" s="1790"/>
      <c r="U29" s="1790"/>
      <c r="V29" s="1790"/>
      <c r="W29" s="1790"/>
      <c r="X29" s="1790"/>
      <c r="Z29" s="263"/>
    </row>
    <row r="30" spans="2:26" ht="32.25" customHeight="1" thickBot="1" x14ac:dyDescent="0.3">
      <c r="C30" s="286" t="s">
        <v>1318</v>
      </c>
      <c r="D30" s="287" t="s">
        <v>1319</v>
      </c>
      <c r="E30" s="287" t="s">
        <v>1320</v>
      </c>
      <c r="F30" s="287" t="s">
        <v>1321</v>
      </c>
      <c r="G30" s="1813"/>
      <c r="H30" s="1813"/>
      <c r="I30" s="1813"/>
      <c r="J30" s="1813"/>
      <c r="K30" s="1814"/>
      <c r="Z30" s="263"/>
    </row>
    <row r="31" spans="2:26" ht="23.25" x14ac:dyDescent="0.35">
      <c r="C31" s="288" t="s">
        <v>1322</v>
      </c>
      <c r="D31" s="289">
        <v>0.5</v>
      </c>
      <c r="E31" s="290" t="str">
        <f>IF(SUM(F31:F32)=0,"",F31/SUM(F31:F32))</f>
        <v/>
      </c>
      <c r="F31" s="291">
        <f>SUM(U18:U21)</f>
        <v>0</v>
      </c>
      <c r="G31" s="1815" t="str">
        <f>IF(SUM(F31:F32)=0,"",IF(AND(E31&lt;D31+0.03,E31&gt;D31-0.03),"Balanced","Unbalanced"))</f>
        <v/>
      </c>
      <c r="H31" s="1816"/>
      <c r="I31" s="1816"/>
      <c r="J31" s="1816"/>
      <c r="K31" s="1817"/>
      <c r="Z31" s="263"/>
    </row>
    <row r="32" spans="2:26" ht="21.75" thickBot="1" x14ac:dyDescent="0.4">
      <c r="C32" s="292" t="s">
        <v>1323</v>
      </c>
      <c r="D32" s="293">
        <v>0.5</v>
      </c>
      <c r="E32" s="294" t="str">
        <f>IF(SUM(F31:F32)=0,"",F32/SUM(F31:F32))</f>
        <v/>
      </c>
      <c r="F32" s="295">
        <f>SUM(U23:U24)</f>
        <v>0</v>
      </c>
      <c r="G32" s="1818" t="str">
        <f>IF(G31="","",IF(AND(G31="Unbalanced",E31&lt;D31-0.03),"Increase White Meat or decrease Dark Meat",IF(AND(G31="Unbalanced",E31&gt;D31+0.03),"Increase Dark Meat or decrease White Meat","")))</f>
        <v/>
      </c>
      <c r="H32" s="1819"/>
      <c r="I32" s="1819"/>
      <c r="J32" s="1819"/>
      <c r="K32" s="1820"/>
    </row>
    <row r="33" spans="3:11" ht="7.5" customHeight="1" x14ac:dyDescent="0.25"/>
    <row r="34" spans="3:11" ht="17.45" customHeight="1" x14ac:dyDescent="0.25">
      <c r="C34" s="296"/>
      <c r="E34" s="298"/>
      <c r="F34" s="297"/>
      <c r="G34" s="200"/>
      <c r="H34" s="299" t="str">
        <f>IF(G31&lt;&gt;"Unbalanced","","lbs needed to balance:")</f>
        <v/>
      </c>
      <c r="I34" s="200" t="str">
        <f>IF(G31&lt;&gt;"Unbalanced","","White meat")</f>
        <v/>
      </c>
      <c r="J34" s="823" t="str">
        <f>IF(G31&lt;&gt;"Unbalanced","",((D31/D32)*F32)-F31)</f>
        <v/>
      </c>
      <c r="K34" s="300" t="str">
        <f>IF(G31&lt;&gt;"Unbalanced","","lbs")</f>
        <v/>
      </c>
    </row>
    <row r="35" spans="3:11" ht="17.45" customHeight="1" thickBot="1" x14ac:dyDescent="0.3">
      <c r="G35" s="200"/>
      <c r="H35" s="200"/>
      <c r="I35" s="200" t="str">
        <f>IF(G31&lt;&gt;"Unbalanced","","Dark meat")</f>
        <v/>
      </c>
      <c r="J35" s="823" t="str">
        <f>IF(G31&lt;&gt;"Unbalanced","",((D32/D31)*F31)-F32)</f>
        <v/>
      </c>
      <c r="K35" s="300" t="str">
        <f>IF(G31&lt;&gt;"Unbalanced","","lbs")</f>
        <v/>
      </c>
    </row>
    <row r="36" spans="3:11" x14ac:dyDescent="0.25">
      <c r="C36" s="309" t="s">
        <v>1369</v>
      </c>
      <c r="D36" s="92"/>
      <c r="E36" s="92"/>
      <c r="F36" s="92"/>
      <c r="G36" s="93"/>
    </row>
    <row r="37" spans="3:11" x14ac:dyDescent="0.25">
      <c r="C37" s="94"/>
      <c r="D37" s="99"/>
      <c r="E37" s="99"/>
      <c r="F37" s="99"/>
      <c r="G37" s="95"/>
    </row>
    <row r="38" spans="3:11" x14ac:dyDescent="0.25">
      <c r="C38" s="94"/>
      <c r="D38" s="99"/>
      <c r="E38" s="99"/>
      <c r="F38" s="99"/>
      <c r="G38" s="95"/>
    </row>
    <row r="39" spans="3:11" x14ac:dyDescent="0.25">
      <c r="C39" s="94"/>
      <c r="D39" s="99"/>
      <c r="E39" s="99"/>
      <c r="F39" s="99"/>
      <c r="G39" s="95"/>
    </row>
    <row r="40" spans="3:11" x14ac:dyDescent="0.25">
      <c r="C40" s="94"/>
      <c r="D40" s="99"/>
      <c r="E40" s="99"/>
      <c r="F40" s="99"/>
      <c r="G40" s="95"/>
    </row>
    <row r="41" spans="3:11" ht="15.75" thickBot="1" x14ac:dyDescent="0.3">
      <c r="C41" s="96"/>
      <c r="D41" s="97"/>
      <c r="E41" s="97"/>
      <c r="F41" s="97"/>
      <c r="G41" s="98"/>
    </row>
  </sheetData>
  <sheetProtection password="D140" sheet="1" selectLockedCells="1"/>
  <mergeCells count="36">
    <mergeCell ref="B4:X4"/>
    <mergeCell ref="B5:X5"/>
    <mergeCell ref="B6:J6"/>
    <mergeCell ref="L6:N6"/>
    <mergeCell ref="O6:R6"/>
    <mergeCell ref="T6:X6"/>
    <mergeCell ref="B1:P1"/>
    <mergeCell ref="Q1:X3"/>
    <mergeCell ref="B2:P2"/>
    <mergeCell ref="B3:C3"/>
    <mergeCell ref="D3:J3"/>
    <mergeCell ref="K3:M3"/>
    <mergeCell ref="N3:P3"/>
    <mergeCell ref="G30:K30"/>
    <mergeCell ref="G31:K31"/>
    <mergeCell ref="G32:K32"/>
    <mergeCell ref="R25:X26"/>
    <mergeCell ref="W18:X21"/>
    <mergeCell ref="W23:X24"/>
    <mergeCell ref="B29:X29"/>
    <mergeCell ref="B22:X22"/>
    <mergeCell ref="B28:Q28"/>
    <mergeCell ref="B7:B8"/>
    <mergeCell ref="R28:X28"/>
    <mergeCell ref="B9:X9"/>
    <mergeCell ref="B10:X10"/>
    <mergeCell ref="W13:X16"/>
    <mergeCell ref="B12:X12"/>
    <mergeCell ref="B25:Q26"/>
    <mergeCell ref="S7:X7"/>
    <mergeCell ref="S8:X8"/>
    <mergeCell ref="E7:J7"/>
    <mergeCell ref="L7:Q7"/>
    <mergeCell ref="E8:J8"/>
    <mergeCell ref="L8:Q8"/>
    <mergeCell ref="B17:X17"/>
  </mergeCells>
  <conditionalFormatting sqref="B1:B1048576">
    <cfRule type="duplicateValues" dxfId="89" priority="3"/>
  </conditionalFormatting>
  <conditionalFormatting sqref="G31:K32">
    <cfRule type="expression" dxfId="88" priority="1">
      <formula>$G$31="Unbalanced"</formula>
    </cfRule>
    <cfRule type="expression" dxfId="87" priority="2">
      <formula>$G$31="Balanced"</formula>
    </cfRule>
  </conditionalFormatting>
  <pageMargins left="0.7" right="0.7" top="0.75" bottom="0.75" header="0.3" footer="0.3"/>
  <pageSetup orientation="portrait" r:id="rId1"/>
  <ignoredErrors>
    <ignoredError sqref="T13:T16 T18:T21 T23:T24"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Z19"/>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61.5703125" style="41" customWidth="1"/>
    <col min="4" max="4" width="9.140625" style="41" customWidth="1"/>
    <col min="5" max="5" width="9.85546875" style="41" customWidth="1"/>
    <col min="6" max="6" width="10.85546875" style="41" customWidth="1"/>
    <col min="7" max="7" width="10.42578125" style="41" customWidth="1"/>
    <col min="8" max="8" width="13.85546875" style="41" bestFit="1" customWidth="1"/>
    <col min="9" max="9" width="9.140625" style="41" customWidth="1"/>
    <col min="10" max="10" width="9.7109375" style="68" customWidth="1"/>
    <col min="11" max="12" width="11.140625" style="41" customWidth="1"/>
    <col min="13" max="13" width="15.28515625" style="41" customWidth="1"/>
    <col min="14" max="14" width="12.42578125" style="41" customWidth="1"/>
    <col min="15" max="19" width="11.140625" style="41" customWidth="1"/>
    <col min="20" max="20" width="9.7109375" style="41" customWidth="1"/>
    <col min="21" max="21" width="10.7109375" style="41" customWidth="1"/>
    <col min="22" max="22" width="17.7109375" style="41" bestFit="1" customWidth="1"/>
    <col min="23" max="23" width="12.7109375" style="41" customWidth="1"/>
    <col min="24" max="24" width="12" style="41" customWidth="1"/>
    <col min="25" max="16384" width="9.140625" style="41"/>
  </cols>
  <sheetData>
    <row r="1" spans="2:26" ht="43.5" customHeight="1" thickTop="1" thickBot="1" x14ac:dyDescent="0.8">
      <c r="B1" s="1729"/>
      <c r="C1" s="1730"/>
      <c r="D1" s="1730"/>
      <c r="E1" s="1730"/>
      <c r="F1" s="1730"/>
      <c r="G1" s="1730"/>
      <c r="H1" s="1730"/>
      <c r="I1" s="1730"/>
      <c r="J1" s="1730"/>
      <c r="K1" s="1730"/>
      <c r="L1" s="1730"/>
      <c r="M1" s="1730"/>
      <c r="N1" s="1730"/>
      <c r="O1" s="1730"/>
      <c r="P1" s="1730"/>
      <c r="Q1" s="1674" t="s">
        <v>254</v>
      </c>
      <c r="R1" s="1675"/>
      <c r="S1" s="1675"/>
      <c r="T1" s="1675"/>
      <c r="U1" s="1675"/>
      <c r="V1" s="1675"/>
      <c r="W1" s="1675"/>
      <c r="X1" s="1676"/>
      <c r="Y1" s="48"/>
    </row>
    <row r="2" spans="2:26" ht="33" customHeight="1" thickTop="1" thickBot="1" x14ac:dyDescent="0.3">
      <c r="B2" s="1683"/>
      <c r="C2" s="1684"/>
      <c r="D2" s="1684"/>
      <c r="E2" s="1684"/>
      <c r="F2" s="1684"/>
      <c r="G2" s="1684"/>
      <c r="H2" s="1684"/>
      <c r="I2" s="1684"/>
      <c r="J2" s="1684"/>
      <c r="K2" s="1684"/>
      <c r="L2" s="1684"/>
      <c r="M2" s="1684"/>
      <c r="N2" s="1684"/>
      <c r="O2" s="1684"/>
      <c r="P2" s="1684"/>
      <c r="Q2" s="1677"/>
      <c r="R2" s="1678"/>
      <c r="S2" s="1678"/>
      <c r="T2" s="1678"/>
      <c r="U2" s="1678"/>
      <c r="V2" s="1678"/>
      <c r="W2" s="1678"/>
      <c r="X2" s="1679"/>
      <c r="Y2" s="48"/>
    </row>
    <row r="3" spans="2:26"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6" ht="13.5" customHeight="1" thickTop="1" thickBot="1" x14ac:dyDescent="0.3">
      <c r="B4" s="1694"/>
      <c r="C4" s="1695"/>
      <c r="D4" s="1695"/>
      <c r="E4" s="1695"/>
      <c r="F4" s="1695"/>
      <c r="G4" s="1695"/>
      <c r="H4" s="1695"/>
      <c r="I4" s="1695"/>
      <c r="J4" s="1695"/>
      <c r="K4" s="1695"/>
      <c r="L4" s="1695"/>
      <c r="M4" s="1695"/>
      <c r="N4" s="1695"/>
      <c r="O4" s="1695"/>
      <c r="P4" s="1695"/>
      <c r="Q4" s="1695"/>
      <c r="R4" s="1695"/>
      <c r="S4" s="1695"/>
      <c r="T4" s="1695"/>
      <c r="U4" s="1695"/>
      <c r="V4" s="1695"/>
      <c r="W4" s="1695"/>
      <c r="X4" s="1696"/>
      <c r="Y4" s="48"/>
    </row>
    <row r="5" spans="2:26" ht="47.45" customHeight="1" thickTop="1" thickBot="1" x14ac:dyDescent="0.3">
      <c r="B5" s="1697"/>
      <c r="C5" s="1698"/>
      <c r="D5" s="1698"/>
      <c r="E5" s="1698"/>
      <c r="F5" s="1698"/>
      <c r="G5" s="1698"/>
      <c r="H5" s="1698"/>
      <c r="I5" s="1698"/>
      <c r="J5" s="1699"/>
      <c r="K5" s="876">
        <v>100047</v>
      </c>
      <c r="L5" s="1742" t="s">
        <v>94</v>
      </c>
      <c r="M5" s="1742"/>
      <c r="N5" s="1742"/>
      <c r="O5" s="1743" t="s">
        <v>264</v>
      </c>
      <c r="P5" s="1743"/>
      <c r="Q5" s="1743"/>
      <c r="R5" s="1743"/>
      <c r="S5" s="955">
        <v>0.70430000000000004</v>
      </c>
      <c r="T5" s="1742" t="s">
        <v>96</v>
      </c>
      <c r="U5" s="1742"/>
      <c r="V5" s="1742"/>
      <c r="W5" s="1742"/>
      <c r="X5" s="1744"/>
      <c r="Y5" s="99"/>
      <c r="Z5" s="99"/>
    </row>
    <row r="6" spans="2:26" ht="66.75" customHeight="1" thickBot="1" x14ac:dyDescent="0.3">
      <c r="B6" s="49" t="s">
        <v>97</v>
      </c>
      <c r="C6" s="50" t="s">
        <v>98</v>
      </c>
      <c r="D6" s="51" t="s">
        <v>99</v>
      </c>
      <c r="E6" s="146" t="s">
        <v>100</v>
      </c>
      <c r="F6" s="146" t="s">
        <v>101</v>
      </c>
      <c r="G6" s="146" t="s">
        <v>102</v>
      </c>
      <c r="H6" s="146" t="s">
        <v>103</v>
      </c>
      <c r="I6" s="146" t="s">
        <v>104</v>
      </c>
      <c r="J6" s="827" t="s">
        <v>105</v>
      </c>
      <c r="K6" s="151" t="s">
        <v>12</v>
      </c>
      <c r="L6" s="150" t="s">
        <v>13</v>
      </c>
      <c r="M6" s="150" t="s">
        <v>14</v>
      </c>
      <c r="N6" s="150" t="s">
        <v>15</v>
      </c>
      <c r="O6" s="150" t="s">
        <v>16</v>
      </c>
      <c r="P6" s="150" t="s">
        <v>17</v>
      </c>
      <c r="Q6" s="150" t="s">
        <v>18</v>
      </c>
      <c r="R6" s="150" t="s">
        <v>19</v>
      </c>
      <c r="S6" s="149" t="s">
        <v>20</v>
      </c>
      <c r="T6" s="148" t="s">
        <v>106</v>
      </c>
      <c r="U6" s="147" t="s">
        <v>107</v>
      </c>
      <c r="V6" s="146" t="s">
        <v>108</v>
      </c>
      <c r="W6" s="146" t="s">
        <v>109</v>
      </c>
      <c r="X6" s="145" t="s">
        <v>110</v>
      </c>
    </row>
    <row r="7" spans="2:26" ht="8.25" customHeight="1" thickBot="1" x14ac:dyDescent="0.3">
      <c r="B7" s="60"/>
      <c r="C7" s="859"/>
      <c r="D7" s="141"/>
      <c r="E7" s="141"/>
      <c r="F7" s="141"/>
      <c r="G7" s="141"/>
      <c r="H7" s="141"/>
      <c r="I7" s="141"/>
      <c r="J7" s="828"/>
      <c r="K7" s="143"/>
      <c r="L7" s="143"/>
      <c r="M7" s="143"/>
      <c r="N7" s="143"/>
      <c r="O7" s="143"/>
      <c r="P7" s="143"/>
      <c r="Q7" s="143"/>
      <c r="R7" s="143"/>
      <c r="S7" s="143"/>
      <c r="T7" s="142"/>
      <c r="U7" s="141"/>
      <c r="V7" s="141"/>
      <c r="W7" s="141"/>
      <c r="X7" s="140"/>
    </row>
    <row r="8" spans="2:26" ht="15.75" thickBot="1" x14ac:dyDescent="0.3">
      <c r="B8" s="1808" t="s">
        <v>111</v>
      </c>
      <c r="C8" s="1809"/>
      <c r="D8" s="1809"/>
      <c r="E8" s="1809"/>
      <c r="F8" s="1809"/>
      <c r="G8" s="1809"/>
      <c r="H8" s="1809"/>
      <c r="I8" s="1809"/>
      <c r="J8" s="1809"/>
      <c r="K8" s="1809"/>
      <c r="L8" s="1809"/>
      <c r="M8" s="1809"/>
      <c r="N8" s="1809"/>
      <c r="O8" s="1809"/>
      <c r="P8" s="1809"/>
      <c r="Q8" s="1809"/>
      <c r="R8" s="1809"/>
      <c r="S8" s="1809"/>
      <c r="T8" s="1809"/>
      <c r="U8" s="1809"/>
      <c r="V8" s="1809"/>
      <c r="W8" s="1809"/>
      <c r="X8" s="1810"/>
    </row>
    <row r="9" spans="2:26" ht="18.75" x14ac:dyDescent="0.25">
      <c r="B9" s="968">
        <v>40432</v>
      </c>
      <c r="C9" s="971" t="s">
        <v>263</v>
      </c>
      <c r="D9" s="941">
        <v>1</v>
      </c>
      <c r="E9" s="942">
        <v>1.5</v>
      </c>
      <c r="F9" s="942" t="s">
        <v>233</v>
      </c>
      <c r="G9" s="942">
        <v>21.53</v>
      </c>
      <c r="H9" s="942">
        <v>130</v>
      </c>
      <c r="I9" s="942">
        <v>7.37</v>
      </c>
      <c r="J9" s="264">
        <v>5.19</v>
      </c>
      <c r="K9" s="727"/>
      <c r="L9" s="727"/>
      <c r="M9" s="727"/>
      <c r="N9" s="727"/>
      <c r="O9" s="727"/>
      <c r="P9" s="727"/>
      <c r="Q9" s="727"/>
      <c r="R9" s="727"/>
      <c r="S9" s="753"/>
      <c r="T9" s="139">
        <f t="shared" ref="T9:T15" si="0">SUM(K9:S9)</f>
        <v>0</v>
      </c>
      <c r="U9" s="117">
        <f t="shared" ref="U9:U15" si="1">T9*I9</f>
        <v>0</v>
      </c>
      <c r="V9" s="382">
        <f t="shared" ref="V9:V15" si="2">U9*$S$5</f>
        <v>0</v>
      </c>
      <c r="W9" s="1804" t="s">
        <v>115</v>
      </c>
      <c r="X9" s="1805"/>
    </row>
    <row r="10" spans="2:26" ht="18.75" x14ac:dyDescent="0.25">
      <c r="B10" s="949">
        <v>40497</v>
      </c>
      <c r="C10" s="973" t="s">
        <v>262</v>
      </c>
      <c r="D10" s="946">
        <v>1</v>
      </c>
      <c r="E10" s="947">
        <v>1.5</v>
      </c>
      <c r="F10" s="947" t="s">
        <v>233</v>
      </c>
      <c r="G10" s="947">
        <v>36.24</v>
      </c>
      <c r="H10" s="947">
        <v>200</v>
      </c>
      <c r="I10" s="947">
        <v>5.67</v>
      </c>
      <c r="J10" s="265">
        <v>3.99</v>
      </c>
      <c r="K10" s="690"/>
      <c r="L10" s="690"/>
      <c r="M10" s="690"/>
      <c r="N10" s="690"/>
      <c r="O10" s="690"/>
      <c r="P10" s="690"/>
      <c r="Q10" s="690"/>
      <c r="R10" s="690"/>
      <c r="S10" s="717"/>
      <c r="T10" s="138">
        <f t="shared" si="0"/>
        <v>0</v>
      </c>
      <c r="U10" s="120">
        <f t="shared" si="1"/>
        <v>0</v>
      </c>
      <c r="V10" s="383">
        <f t="shared" si="2"/>
        <v>0</v>
      </c>
      <c r="W10" s="1794"/>
      <c r="X10" s="1795"/>
    </row>
    <row r="11" spans="2:26" ht="18.75" x14ac:dyDescent="0.25">
      <c r="B11" s="944">
        <v>40176</v>
      </c>
      <c r="C11" s="973" t="s">
        <v>261</v>
      </c>
      <c r="D11" s="946">
        <v>2</v>
      </c>
      <c r="E11" s="947" t="s">
        <v>233</v>
      </c>
      <c r="F11" s="947" t="s">
        <v>233</v>
      </c>
      <c r="G11" s="947">
        <v>29.53</v>
      </c>
      <c r="H11" s="947">
        <v>225</v>
      </c>
      <c r="I11" s="947">
        <v>20.9</v>
      </c>
      <c r="J11" s="265">
        <v>14.72</v>
      </c>
      <c r="K11" s="690"/>
      <c r="L11" s="690"/>
      <c r="M11" s="690"/>
      <c r="N11" s="690"/>
      <c r="O11" s="690"/>
      <c r="P11" s="690"/>
      <c r="Q11" s="690"/>
      <c r="R11" s="690"/>
      <c r="S11" s="717"/>
      <c r="T11" s="138">
        <f t="shared" si="0"/>
        <v>0</v>
      </c>
      <c r="U11" s="120">
        <f t="shared" si="1"/>
        <v>0</v>
      </c>
      <c r="V11" s="383">
        <f t="shared" si="2"/>
        <v>0</v>
      </c>
      <c r="W11" s="1794"/>
      <c r="X11" s="1795"/>
    </row>
    <row r="12" spans="2:26" ht="18.75" x14ac:dyDescent="0.25">
      <c r="B12" s="949">
        <v>40710</v>
      </c>
      <c r="C12" s="973" t="s">
        <v>260</v>
      </c>
      <c r="D12" s="946">
        <v>1</v>
      </c>
      <c r="E12" s="947" t="s">
        <v>233</v>
      </c>
      <c r="F12" s="947" t="s">
        <v>233</v>
      </c>
      <c r="G12" s="947">
        <v>28.83</v>
      </c>
      <c r="H12" s="947">
        <v>369</v>
      </c>
      <c r="I12" s="947">
        <v>21.49</v>
      </c>
      <c r="J12" s="265">
        <v>15.14</v>
      </c>
      <c r="K12" s="690"/>
      <c r="L12" s="690"/>
      <c r="M12" s="690"/>
      <c r="N12" s="690"/>
      <c r="O12" s="690"/>
      <c r="P12" s="690"/>
      <c r="Q12" s="690"/>
      <c r="R12" s="690"/>
      <c r="S12" s="717"/>
      <c r="T12" s="138">
        <f t="shared" si="0"/>
        <v>0</v>
      </c>
      <c r="U12" s="120">
        <f t="shared" si="1"/>
        <v>0</v>
      </c>
      <c r="V12" s="383">
        <f t="shared" si="2"/>
        <v>0</v>
      </c>
      <c r="W12" s="1794"/>
      <c r="X12" s="1795"/>
    </row>
    <row r="13" spans="2:26" ht="18.75" x14ac:dyDescent="0.25">
      <c r="B13" s="949">
        <v>40927</v>
      </c>
      <c r="C13" s="973" t="s">
        <v>259</v>
      </c>
      <c r="D13" s="946">
        <v>1</v>
      </c>
      <c r="E13" s="947" t="s">
        <v>233</v>
      </c>
      <c r="F13" s="947" t="s">
        <v>233</v>
      </c>
      <c r="G13" s="947">
        <v>20</v>
      </c>
      <c r="H13" s="947">
        <v>320</v>
      </c>
      <c r="I13" s="947">
        <v>18.38</v>
      </c>
      <c r="J13" s="265">
        <v>12.95</v>
      </c>
      <c r="K13" s="690"/>
      <c r="L13" s="690"/>
      <c r="M13" s="690"/>
      <c r="N13" s="690"/>
      <c r="O13" s="690"/>
      <c r="P13" s="690"/>
      <c r="Q13" s="690"/>
      <c r="R13" s="690"/>
      <c r="S13" s="717"/>
      <c r="T13" s="138">
        <f t="shared" si="0"/>
        <v>0</v>
      </c>
      <c r="U13" s="120">
        <f t="shared" si="1"/>
        <v>0</v>
      </c>
      <c r="V13" s="383">
        <f t="shared" si="2"/>
        <v>0</v>
      </c>
      <c r="W13" s="1794"/>
      <c r="X13" s="1795"/>
    </row>
    <row r="14" spans="2:26" ht="18.75" x14ac:dyDescent="0.25">
      <c r="B14" s="949">
        <v>40928</v>
      </c>
      <c r="C14" s="973" t="s">
        <v>258</v>
      </c>
      <c r="D14" s="946">
        <v>1.75</v>
      </c>
      <c r="E14" s="947" t="s">
        <v>233</v>
      </c>
      <c r="F14" s="947" t="s">
        <v>233</v>
      </c>
      <c r="G14" s="947">
        <v>20</v>
      </c>
      <c r="H14" s="947">
        <v>160</v>
      </c>
      <c r="I14" s="947">
        <v>15.24</v>
      </c>
      <c r="J14" s="265">
        <v>10.73</v>
      </c>
      <c r="K14" s="690"/>
      <c r="L14" s="690"/>
      <c r="M14" s="690"/>
      <c r="N14" s="690"/>
      <c r="O14" s="690"/>
      <c r="P14" s="690"/>
      <c r="Q14" s="690"/>
      <c r="R14" s="690"/>
      <c r="S14" s="717"/>
      <c r="T14" s="138">
        <f t="shared" si="0"/>
        <v>0</v>
      </c>
      <c r="U14" s="120">
        <f t="shared" si="1"/>
        <v>0</v>
      </c>
      <c r="V14" s="383">
        <f t="shared" si="2"/>
        <v>0</v>
      </c>
      <c r="W14" s="1794"/>
      <c r="X14" s="1795"/>
    </row>
    <row r="15" spans="2:26" ht="19.5" thickBot="1" x14ac:dyDescent="0.3">
      <c r="B15" s="949">
        <v>40265</v>
      </c>
      <c r="C15" s="973" t="s">
        <v>257</v>
      </c>
      <c r="D15" s="946">
        <v>1.5</v>
      </c>
      <c r="E15" s="947" t="s">
        <v>233</v>
      </c>
      <c r="F15" s="981" t="s">
        <v>233</v>
      </c>
      <c r="G15" s="947">
        <v>25</v>
      </c>
      <c r="H15" s="947">
        <v>200</v>
      </c>
      <c r="I15" s="947">
        <v>14</v>
      </c>
      <c r="J15" s="265">
        <v>9.86</v>
      </c>
      <c r="K15" s="690"/>
      <c r="L15" s="690"/>
      <c r="M15" s="690"/>
      <c r="N15" s="690"/>
      <c r="O15" s="690"/>
      <c r="P15" s="690"/>
      <c r="Q15" s="690"/>
      <c r="R15" s="690"/>
      <c r="S15" s="717"/>
      <c r="T15" s="138">
        <f t="shared" si="0"/>
        <v>0</v>
      </c>
      <c r="U15" s="120">
        <f t="shared" si="1"/>
        <v>0</v>
      </c>
      <c r="V15" s="383">
        <f t="shared" si="2"/>
        <v>0</v>
      </c>
      <c r="W15" s="1796"/>
      <c r="X15" s="1797"/>
    </row>
    <row r="16" spans="2:26" ht="70.900000000000006" customHeight="1" thickBot="1" x14ac:dyDescent="0.3">
      <c r="B16" s="1000"/>
      <c r="C16" s="1001"/>
      <c r="D16" s="1002"/>
      <c r="E16" s="1002"/>
      <c r="F16" s="1002"/>
      <c r="G16" s="1002"/>
      <c r="H16" s="1002"/>
      <c r="I16" s="1002"/>
      <c r="J16" s="1003"/>
      <c r="K16" s="403"/>
      <c r="L16" s="403"/>
      <c r="M16" s="403"/>
      <c r="N16" s="403"/>
      <c r="O16" s="403"/>
      <c r="P16" s="403"/>
      <c r="Q16" s="403"/>
      <c r="R16" s="403"/>
      <c r="S16" s="403"/>
      <c r="T16" s="404"/>
      <c r="U16" s="405"/>
      <c r="V16" s="406"/>
      <c r="W16" s="406"/>
      <c r="X16" s="407"/>
    </row>
    <row r="17" spans="11:22" ht="15.75" thickTop="1" x14ac:dyDescent="0.25">
      <c r="K17" s="69">
        <f>SUM(K9:K15)</f>
        <v>0</v>
      </c>
      <c r="L17" s="69">
        <f t="shared" ref="L17:S17" si="3">SUM(L9:L15)</f>
        <v>0</v>
      </c>
      <c r="M17" s="69">
        <f t="shared" si="3"/>
        <v>0</v>
      </c>
      <c r="N17" s="69">
        <f t="shared" si="3"/>
        <v>0</v>
      </c>
      <c r="O17" s="69">
        <f t="shared" si="3"/>
        <v>0</v>
      </c>
      <c r="P17" s="69">
        <f>SUM(P9:P15)</f>
        <v>0</v>
      </c>
      <c r="Q17" s="69">
        <f t="shared" si="3"/>
        <v>0</v>
      </c>
      <c r="R17" s="69">
        <f t="shared" si="3"/>
        <v>0</v>
      </c>
      <c r="S17" s="69">
        <f t="shared" si="3"/>
        <v>0</v>
      </c>
      <c r="T17" s="69">
        <f>SUM(T9:T15)</f>
        <v>0</v>
      </c>
      <c r="U17" s="70">
        <f>SUM(U9:U15)</f>
        <v>0</v>
      </c>
      <c r="V17" s="71">
        <f>SUM(V9:V15)</f>
        <v>0</v>
      </c>
    </row>
    <row r="19" spans="11:22" ht="21" customHeight="1" x14ac:dyDescent="0.25"/>
  </sheetData>
  <sheetProtection password="D140" sheet="1" selectLockedCells="1"/>
  <mergeCells count="14">
    <mergeCell ref="B1:P1"/>
    <mergeCell ref="Q1:X3"/>
    <mergeCell ref="B2:P2"/>
    <mergeCell ref="B3:C3"/>
    <mergeCell ref="D3:J3"/>
    <mergeCell ref="K3:M3"/>
    <mergeCell ref="N3:P3"/>
    <mergeCell ref="W9:X15"/>
    <mergeCell ref="B4:X4"/>
    <mergeCell ref="B5:J5"/>
    <mergeCell ref="L5:N5"/>
    <mergeCell ref="O5:R5"/>
    <mergeCell ref="T5:X5"/>
    <mergeCell ref="B8:X8"/>
  </mergeCells>
  <conditionalFormatting sqref="B1:B1048576">
    <cfRule type="duplicateValues" dxfId="86" priority="2"/>
  </conditionalFormatting>
  <pageMargins left="0.25" right="0.25" top="0.75" bottom="0.75" header="0.3" footer="0.3"/>
  <pageSetup scale="50" fitToHeight="0" orientation="landscape" r:id="rId1"/>
  <ignoredErrors>
    <ignoredError sqref="T9:T15"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34"/>
  <sheetViews>
    <sheetView showGridLines="0" zoomScale="60" zoomScaleNormal="60" workbookViewId="0">
      <selection activeCell="K13" sqref="K13"/>
    </sheetView>
  </sheetViews>
  <sheetFormatPr defaultColWidth="9.140625" defaultRowHeight="15" x14ac:dyDescent="0.25"/>
  <cols>
    <col min="1" max="1" width="2.5703125" style="41" customWidth="1"/>
    <col min="2" max="2" width="13.42578125" style="41" customWidth="1"/>
    <col min="3" max="3" width="46.85546875" style="41" customWidth="1"/>
    <col min="4" max="9" width="10.140625" style="41" customWidth="1"/>
    <col min="10" max="10" width="10.140625" style="68" customWidth="1"/>
    <col min="11" max="13" width="12" style="41" customWidth="1"/>
    <col min="14" max="14" width="15.85546875" style="41" customWidth="1"/>
    <col min="15" max="19" width="12" style="41" customWidth="1"/>
    <col min="20" max="21" width="12.85546875" style="41" customWidth="1"/>
    <col min="22" max="22" width="16.28515625" style="41" bestFit="1" customWidth="1"/>
    <col min="23" max="24" width="12.85546875" style="41" customWidth="1"/>
    <col min="25" max="16384" width="9.140625" style="41"/>
  </cols>
  <sheetData>
    <row r="1" spans="1:26" ht="43.5" customHeight="1" thickTop="1" thickBot="1" x14ac:dyDescent="0.8">
      <c r="B1" s="1748"/>
      <c r="C1" s="1749"/>
      <c r="D1" s="1749"/>
      <c r="E1" s="1749"/>
      <c r="F1" s="1749"/>
      <c r="G1" s="1749"/>
      <c r="H1" s="1749"/>
      <c r="I1" s="1749"/>
      <c r="J1" s="1749"/>
      <c r="K1" s="1749"/>
      <c r="L1" s="1749"/>
      <c r="M1" s="1749"/>
      <c r="N1" s="1749"/>
      <c r="O1" s="1749"/>
      <c r="P1" s="1749"/>
      <c r="Q1" s="1674" t="s">
        <v>254</v>
      </c>
      <c r="R1" s="1675"/>
      <c r="S1" s="1675"/>
      <c r="T1" s="1675"/>
      <c r="U1" s="1675"/>
      <c r="V1" s="1675"/>
      <c r="W1" s="1675"/>
      <c r="X1" s="1676"/>
      <c r="Y1" s="48"/>
    </row>
    <row r="2" spans="1:26" ht="33" customHeight="1" thickTop="1" thickBot="1" x14ac:dyDescent="0.3">
      <c r="B2" s="1683"/>
      <c r="C2" s="1684"/>
      <c r="D2" s="1684"/>
      <c r="E2" s="1684"/>
      <c r="F2" s="1684"/>
      <c r="G2" s="1684"/>
      <c r="H2" s="1684"/>
      <c r="I2" s="1684"/>
      <c r="J2" s="1684"/>
      <c r="K2" s="1684"/>
      <c r="L2" s="1684"/>
      <c r="M2" s="1684"/>
      <c r="N2" s="1684"/>
      <c r="O2" s="1684"/>
      <c r="P2" s="1684"/>
      <c r="Q2" s="1677"/>
      <c r="R2" s="1678"/>
      <c r="S2" s="1678"/>
      <c r="T2" s="1678"/>
      <c r="U2" s="1678"/>
      <c r="V2" s="1678"/>
      <c r="W2" s="1678"/>
      <c r="X2" s="1679"/>
      <c r="Y2" s="48"/>
    </row>
    <row r="3" spans="1:26"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6" ht="13.5" customHeight="1" thickTop="1" thickBot="1" x14ac:dyDescent="0.3">
      <c r="B4" s="1694"/>
      <c r="C4" s="1695"/>
      <c r="D4" s="1695"/>
      <c r="E4" s="1695"/>
      <c r="F4" s="1695"/>
      <c r="G4" s="1695"/>
      <c r="H4" s="1695"/>
      <c r="I4" s="1695"/>
      <c r="J4" s="1695"/>
      <c r="K4" s="1695"/>
      <c r="L4" s="1695"/>
      <c r="M4" s="1695"/>
      <c r="N4" s="1695"/>
      <c r="O4" s="1695"/>
      <c r="P4" s="1695"/>
      <c r="Q4" s="1695"/>
      <c r="R4" s="1695"/>
      <c r="S4" s="1695"/>
      <c r="T4" s="1695"/>
      <c r="U4" s="1695"/>
      <c r="V4" s="1695"/>
      <c r="W4" s="1695"/>
      <c r="X4" s="1696"/>
      <c r="Y4" s="48"/>
    </row>
    <row r="5" spans="1:26"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6" ht="34.9" customHeight="1" thickTop="1" thickBot="1" x14ac:dyDescent="0.3">
      <c r="B6" s="1753"/>
      <c r="C6" s="1754"/>
      <c r="D6" s="1754"/>
      <c r="E6" s="1754"/>
      <c r="F6" s="1754"/>
      <c r="G6" s="1754"/>
      <c r="H6" s="1754"/>
      <c r="I6" s="1754"/>
      <c r="J6" s="1754"/>
      <c r="K6" s="915">
        <v>100047</v>
      </c>
      <c r="L6" s="1755" t="s">
        <v>94</v>
      </c>
      <c r="M6" s="1755"/>
      <c r="N6" s="1755"/>
      <c r="O6" s="1756" t="s">
        <v>264</v>
      </c>
      <c r="P6" s="1756"/>
      <c r="Q6" s="1756"/>
      <c r="R6" s="1756"/>
      <c r="S6" s="938">
        <v>0.70430000000000004</v>
      </c>
      <c r="T6" s="1755" t="s">
        <v>96</v>
      </c>
      <c r="U6" s="1755"/>
      <c r="V6" s="1755"/>
      <c r="W6" s="1755"/>
      <c r="X6" s="1757"/>
      <c r="Y6" s="99"/>
      <c r="Z6" s="99"/>
    </row>
    <row r="7" spans="1:26"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6" s="351" customFormat="1" ht="45" customHeight="1" thickBot="1" x14ac:dyDescent="0.3">
      <c r="A8" s="352"/>
      <c r="B8" s="1777"/>
      <c r="C8" s="346">
        <f>SUM(U13:U24)</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6" ht="42.75" customHeight="1" thickTop="1" thickBot="1" x14ac:dyDescent="0.3">
      <c r="A9" s="159"/>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6" ht="84" customHeight="1" thickTop="1" thickBot="1" x14ac:dyDescent="0.3">
      <c r="A10" s="159"/>
      <c r="B10" s="1838" t="s">
        <v>153</v>
      </c>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40"/>
    </row>
    <row r="11" spans="1:26" ht="57" customHeight="1" thickTop="1" thickBot="1" x14ac:dyDescent="0.3">
      <c r="B11" s="77" t="s">
        <v>97</v>
      </c>
      <c r="C11" s="78" t="s">
        <v>98</v>
      </c>
      <c r="D11" s="155" t="s">
        <v>99</v>
      </c>
      <c r="E11" s="155" t="s">
        <v>100</v>
      </c>
      <c r="F11" s="155" t="s">
        <v>101</v>
      </c>
      <c r="G11" s="155" t="s">
        <v>102</v>
      </c>
      <c r="H11" s="155" t="s">
        <v>103</v>
      </c>
      <c r="I11" s="155" t="s">
        <v>104</v>
      </c>
      <c r="J11" s="829" t="s">
        <v>105</v>
      </c>
      <c r="K11" s="157" t="s">
        <v>12</v>
      </c>
      <c r="L11" s="157" t="s">
        <v>13</v>
      </c>
      <c r="M11" s="157" t="s">
        <v>14</v>
      </c>
      <c r="N11" s="157" t="s">
        <v>15</v>
      </c>
      <c r="O11" s="157" t="s">
        <v>16</v>
      </c>
      <c r="P11" s="157" t="s">
        <v>17</v>
      </c>
      <c r="Q11" s="157" t="s">
        <v>18</v>
      </c>
      <c r="R11" s="157" t="s">
        <v>19</v>
      </c>
      <c r="S11" s="157" t="s">
        <v>20</v>
      </c>
      <c r="T11" s="156" t="s">
        <v>106</v>
      </c>
      <c r="U11" s="155" t="s">
        <v>107</v>
      </c>
      <c r="V11" s="155" t="s">
        <v>108</v>
      </c>
      <c r="W11" s="155" t="s">
        <v>109</v>
      </c>
      <c r="X11" s="154" t="s">
        <v>110</v>
      </c>
    </row>
    <row r="12" spans="1:26" ht="16.5" thickTop="1" thickBot="1" x14ac:dyDescent="0.3">
      <c r="B12" s="83"/>
      <c r="C12" s="123"/>
      <c r="D12" s="123"/>
      <c r="E12" s="123"/>
      <c r="F12" s="123"/>
      <c r="G12" s="123"/>
      <c r="H12" s="123"/>
      <c r="I12" s="123"/>
      <c r="J12" s="820"/>
      <c r="K12" s="123"/>
      <c r="L12" s="123"/>
      <c r="M12" s="123"/>
      <c r="N12" s="123"/>
      <c r="O12" s="123"/>
      <c r="P12" s="123"/>
      <c r="Q12" s="123"/>
      <c r="R12" s="123"/>
      <c r="S12" s="123"/>
      <c r="T12" s="123"/>
      <c r="U12" s="123"/>
      <c r="V12" s="123"/>
      <c r="W12" s="123"/>
      <c r="X12" s="86"/>
    </row>
    <row r="13" spans="1:26" ht="19.5" customHeight="1" thickTop="1" x14ac:dyDescent="0.25">
      <c r="B13" s="939">
        <v>10080</v>
      </c>
      <c r="C13" s="940" t="s">
        <v>270</v>
      </c>
      <c r="D13" s="941">
        <v>1</v>
      </c>
      <c r="E13" s="942" t="s">
        <v>233</v>
      </c>
      <c r="F13" s="942" t="s">
        <v>233</v>
      </c>
      <c r="G13" s="942">
        <v>30</v>
      </c>
      <c r="H13" s="942">
        <v>480</v>
      </c>
      <c r="I13" s="942">
        <v>29.95</v>
      </c>
      <c r="J13" s="264">
        <v>21.09</v>
      </c>
      <c r="K13" s="910"/>
      <c r="L13" s="727"/>
      <c r="M13" s="727"/>
      <c r="N13" s="727"/>
      <c r="O13" s="727"/>
      <c r="P13" s="727"/>
      <c r="Q13" s="727"/>
      <c r="R13" s="727"/>
      <c r="S13" s="753"/>
      <c r="T13" s="270">
        <f t="shared" ref="T13:T24" si="0">SUM(K13:S13)</f>
        <v>0</v>
      </c>
      <c r="U13" s="103">
        <f t="shared" ref="U13:U24" si="1">T13*I13</f>
        <v>0</v>
      </c>
      <c r="V13" s="104">
        <f t="shared" ref="V13:V24" si="2">U13*$S$6</f>
        <v>0</v>
      </c>
      <c r="W13" s="1792" t="s">
        <v>115</v>
      </c>
      <c r="X13" s="1793"/>
    </row>
    <row r="14" spans="1:26" ht="19.5" customHeight="1" x14ac:dyDescent="0.25">
      <c r="B14" s="949">
        <v>10085</v>
      </c>
      <c r="C14" s="945" t="s">
        <v>269</v>
      </c>
      <c r="D14" s="946">
        <v>1</v>
      </c>
      <c r="E14" s="947" t="s">
        <v>233</v>
      </c>
      <c r="F14" s="947" t="s">
        <v>233</v>
      </c>
      <c r="G14" s="947">
        <v>30</v>
      </c>
      <c r="H14" s="947">
        <v>480</v>
      </c>
      <c r="I14" s="947">
        <v>29.95</v>
      </c>
      <c r="J14" s="265">
        <v>21.09</v>
      </c>
      <c r="K14" s="911"/>
      <c r="L14" s="690"/>
      <c r="M14" s="690"/>
      <c r="N14" s="690"/>
      <c r="O14" s="690"/>
      <c r="P14" s="690"/>
      <c r="Q14" s="690"/>
      <c r="R14" s="690"/>
      <c r="S14" s="717"/>
      <c r="T14" s="271">
        <f t="shared" si="0"/>
        <v>0</v>
      </c>
      <c r="U14" s="89">
        <f t="shared" si="1"/>
        <v>0</v>
      </c>
      <c r="V14" s="112">
        <f t="shared" si="2"/>
        <v>0</v>
      </c>
      <c r="W14" s="1794"/>
      <c r="X14" s="1795"/>
    </row>
    <row r="15" spans="1:26" ht="19.5" customHeight="1" x14ac:dyDescent="0.25">
      <c r="B15" s="944">
        <v>40432</v>
      </c>
      <c r="C15" s="945" t="s">
        <v>263</v>
      </c>
      <c r="D15" s="946">
        <v>1</v>
      </c>
      <c r="E15" s="947">
        <v>1.5</v>
      </c>
      <c r="F15" s="947" t="s">
        <v>233</v>
      </c>
      <c r="G15" s="947">
        <v>23.56</v>
      </c>
      <c r="H15" s="947">
        <v>130</v>
      </c>
      <c r="I15" s="947">
        <v>7.37</v>
      </c>
      <c r="J15" s="265">
        <v>5.19</v>
      </c>
      <c r="K15" s="911"/>
      <c r="L15" s="690"/>
      <c r="M15" s="690"/>
      <c r="N15" s="690"/>
      <c r="O15" s="690"/>
      <c r="P15" s="690"/>
      <c r="Q15" s="690"/>
      <c r="R15" s="690"/>
      <c r="S15" s="717"/>
      <c r="T15" s="271">
        <f t="shared" si="0"/>
        <v>0</v>
      </c>
      <c r="U15" s="89">
        <f t="shared" si="1"/>
        <v>0</v>
      </c>
      <c r="V15" s="112">
        <f t="shared" si="2"/>
        <v>0</v>
      </c>
      <c r="W15" s="1794"/>
      <c r="X15" s="1795"/>
    </row>
    <row r="16" spans="1:26" ht="19.5" customHeight="1" x14ac:dyDescent="0.25">
      <c r="B16" s="949">
        <v>40490</v>
      </c>
      <c r="C16" s="945" t="s">
        <v>268</v>
      </c>
      <c r="D16" s="946">
        <v>1</v>
      </c>
      <c r="E16" s="947">
        <v>1.5</v>
      </c>
      <c r="F16" s="947" t="s">
        <v>233</v>
      </c>
      <c r="G16" s="947">
        <v>19.93</v>
      </c>
      <c r="H16" s="947">
        <v>130</v>
      </c>
      <c r="I16" s="947">
        <v>7.37</v>
      </c>
      <c r="J16" s="265">
        <v>5.19</v>
      </c>
      <c r="K16" s="911"/>
      <c r="L16" s="690"/>
      <c r="M16" s="690"/>
      <c r="N16" s="690"/>
      <c r="O16" s="690"/>
      <c r="P16" s="690"/>
      <c r="Q16" s="690"/>
      <c r="R16" s="690"/>
      <c r="S16" s="717"/>
      <c r="T16" s="271">
        <f t="shared" si="0"/>
        <v>0</v>
      </c>
      <c r="U16" s="89">
        <f t="shared" si="1"/>
        <v>0</v>
      </c>
      <c r="V16" s="112">
        <f t="shared" si="2"/>
        <v>0</v>
      </c>
      <c r="W16" s="1794"/>
      <c r="X16" s="1795"/>
    </row>
    <row r="17" spans="2:26" ht="19.5" customHeight="1" x14ac:dyDescent="0.25">
      <c r="B17" s="949">
        <v>40497</v>
      </c>
      <c r="C17" s="945" t="s">
        <v>267</v>
      </c>
      <c r="D17" s="946">
        <v>1</v>
      </c>
      <c r="E17" s="947">
        <v>1.5</v>
      </c>
      <c r="F17" s="947" t="s">
        <v>233</v>
      </c>
      <c r="G17" s="947">
        <v>18.12</v>
      </c>
      <c r="H17" s="947">
        <v>100</v>
      </c>
      <c r="I17" s="947">
        <v>5.67</v>
      </c>
      <c r="J17" s="265">
        <v>3.99</v>
      </c>
      <c r="K17" s="911"/>
      <c r="L17" s="690"/>
      <c r="M17" s="690"/>
      <c r="N17" s="690"/>
      <c r="O17" s="690"/>
      <c r="P17" s="690"/>
      <c r="Q17" s="690"/>
      <c r="R17" s="690"/>
      <c r="S17" s="717"/>
      <c r="T17" s="271">
        <f t="shared" si="0"/>
        <v>0</v>
      </c>
      <c r="U17" s="89">
        <f t="shared" si="1"/>
        <v>0</v>
      </c>
      <c r="V17" s="112">
        <f t="shared" si="2"/>
        <v>0</v>
      </c>
      <c r="W17" s="1794"/>
      <c r="X17" s="1795"/>
    </row>
    <row r="18" spans="2:26" ht="19.5" customHeight="1" x14ac:dyDescent="0.25">
      <c r="B18" s="949">
        <v>40176</v>
      </c>
      <c r="C18" s="945" t="s">
        <v>261</v>
      </c>
      <c r="D18" s="946">
        <v>2</v>
      </c>
      <c r="E18" s="947" t="s">
        <v>233</v>
      </c>
      <c r="F18" s="947" t="s">
        <v>233</v>
      </c>
      <c r="G18" s="947">
        <v>29.53</v>
      </c>
      <c r="H18" s="947">
        <v>225</v>
      </c>
      <c r="I18" s="947">
        <v>20.9</v>
      </c>
      <c r="J18" s="265">
        <v>14.72</v>
      </c>
      <c r="K18" s="911"/>
      <c r="L18" s="690"/>
      <c r="M18" s="690"/>
      <c r="N18" s="690"/>
      <c r="O18" s="690"/>
      <c r="P18" s="690"/>
      <c r="Q18" s="690"/>
      <c r="R18" s="690"/>
      <c r="S18" s="717"/>
      <c r="T18" s="271">
        <f t="shared" si="0"/>
        <v>0</v>
      </c>
      <c r="U18" s="89">
        <f t="shared" si="1"/>
        <v>0</v>
      </c>
      <c r="V18" s="112">
        <f t="shared" si="2"/>
        <v>0</v>
      </c>
      <c r="W18" s="1794"/>
      <c r="X18" s="1795"/>
    </row>
    <row r="19" spans="2:26" ht="19.5" customHeight="1" x14ac:dyDescent="0.25">
      <c r="B19" s="944">
        <v>40710</v>
      </c>
      <c r="C19" s="945" t="s">
        <v>260</v>
      </c>
      <c r="D19" s="946">
        <v>1</v>
      </c>
      <c r="E19" s="947" t="s">
        <v>233</v>
      </c>
      <c r="F19" s="947" t="s">
        <v>233</v>
      </c>
      <c r="G19" s="947">
        <v>28.83</v>
      </c>
      <c r="H19" s="947">
        <v>369</v>
      </c>
      <c r="I19" s="947">
        <v>21.49</v>
      </c>
      <c r="J19" s="265">
        <v>15.14</v>
      </c>
      <c r="K19" s="911"/>
      <c r="L19" s="690"/>
      <c r="M19" s="690"/>
      <c r="N19" s="690"/>
      <c r="O19" s="690"/>
      <c r="P19" s="690"/>
      <c r="Q19" s="690"/>
      <c r="R19" s="690"/>
      <c r="S19" s="717"/>
      <c r="T19" s="271">
        <f t="shared" si="0"/>
        <v>0</v>
      </c>
      <c r="U19" s="89">
        <f t="shared" si="1"/>
        <v>0</v>
      </c>
      <c r="V19" s="112">
        <f t="shared" si="2"/>
        <v>0</v>
      </c>
      <c r="W19" s="1794"/>
      <c r="X19" s="1795"/>
    </row>
    <row r="20" spans="2:26" ht="19.5" customHeight="1" x14ac:dyDescent="0.25">
      <c r="B20" s="949">
        <v>40927</v>
      </c>
      <c r="C20" s="945" t="s">
        <v>259</v>
      </c>
      <c r="D20" s="946">
        <v>1</v>
      </c>
      <c r="E20" s="947" t="s">
        <v>233</v>
      </c>
      <c r="F20" s="947" t="s">
        <v>233</v>
      </c>
      <c r="G20" s="947">
        <v>20</v>
      </c>
      <c r="H20" s="947">
        <v>320</v>
      </c>
      <c r="I20" s="947">
        <v>18.38</v>
      </c>
      <c r="J20" s="265">
        <v>12.95</v>
      </c>
      <c r="K20" s="911"/>
      <c r="L20" s="690"/>
      <c r="M20" s="690"/>
      <c r="N20" s="690"/>
      <c r="O20" s="690"/>
      <c r="P20" s="690"/>
      <c r="Q20" s="690"/>
      <c r="R20" s="690"/>
      <c r="S20" s="717"/>
      <c r="T20" s="271">
        <f t="shared" si="0"/>
        <v>0</v>
      </c>
      <c r="U20" s="89">
        <f t="shared" si="1"/>
        <v>0</v>
      </c>
      <c r="V20" s="112">
        <f t="shared" si="2"/>
        <v>0</v>
      </c>
      <c r="W20" s="1794"/>
      <c r="X20" s="1795"/>
    </row>
    <row r="21" spans="2:26" ht="19.5" customHeight="1" x14ac:dyDescent="0.25">
      <c r="B21" s="949">
        <v>40928</v>
      </c>
      <c r="C21" s="945" t="s">
        <v>258</v>
      </c>
      <c r="D21" s="946">
        <v>1.75</v>
      </c>
      <c r="E21" s="947" t="s">
        <v>233</v>
      </c>
      <c r="F21" s="947" t="s">
        <v>233</v>
      </c>
      <c r="G21" s="947">
        <v>20</v>
      </c>
      <c r="H21" s="947">
        <v>160</v>
      </c>
      <c r="I21" s="947">
        <v>15.24</v>
      </c>
      <c r="J21" s="265">
        <v>10.73</v>
      </c>
      <c r="K21" s="911"/>
      <c r="L21" s="690"/>
      <c r="M21" s="690"/>
      <c r="N21" s="690"/>
      <c r="O21" s="690"/>
      <c r="P21" s="690"/>
      <c r="Q21" s="690"/>
      <c r="R21" s="690"/>
      <c r="S21" s="717"/>
      <c r="T21" s="271">
        <f t="shared" si="0"/>
        <v>0</v>
      </c>
      <c r="U21" s="89">
        <f t="shared" si="1"/>
        <v>0</v>
      </c>
      <c r="V21" s="112">
        <f t="shared" si="2"/>
        <v>0</v>
      </c>
      <c r="W21" s="1794"/>
      <c r="X21" s="1795"/>
    </row>
    <row r="22" spans="2:26" ht="19.5" customHeight="1" x14ac:dyDescent="0.25">
      <c r="B22" s="944">
        <v>50038</v>
      </c>
      <c r="C22" s="945" t="s">
        <v>266</v>
      </c>
      <c r="D22" s="946">
        <v>1.5</v>
      </c>
      <c r="E22" s="947" t="s">
        <v>233</v>
      </c>
      <c r="F22" s="947" t="s">
        <v>233</v>
      </c>
      <c r="G22" s="947">
        <v>14.04</v>
      </c>
      <c r="H22" s="947">
        <v>144</v>
      </c>
      <c r="I22" s="947">
        <v>14.04</v>
      </c>
      <c r="J22" s="265">
        <v>9.89</v>
      </c>
      <c r="K22" s="911"/>
      <c r="L22" s="690"/>
      <c r="M22" s="690"/>
      <c r="N22" s="690"/>
      <c r="O22" s="690"/>
      <c r="P22" s="690"/>
      <c r="Q22" s="690"/>
      <c r="R22" s="690"/>
      <c r="S22" s="717"/>
      <c r="T22" s="271">
        <f t="shared" si="0"/>
        <v>0</v>
      </c>
      <c r="U22" s="89">
        <f t="shared" si="1"/>
        <v>0</v>
      </c>
      <c r="V22" s="112">
        <f t="shared" si="2"/>
        <v>0</v>
      </c>
      <c r="W22" s="1794"/>
      <c r="X22" s="1795"/>
    </row>
    <row r="23" spans="2:26" ht="19.5" customHeight="1" x14ac:dyDescent="0.25">
      <c r="B23" s="944">
        <v>50074</v>
      </c>
      <c r="C23" s="945" t="s">
        <v>265</v>
      </c>
      <c r="D23" s="946">
        <v>3</v>
      </c>
      <c r="E23" s="947" t="s">
        <v>233</v>
      </c>
      <c r="F23" s="947" t="s">
        <v>233</v>
      </c>
      <c r="G23" s="947">
        <v>3.1</v>
      </c>
      <c r="H23" s="947">
        <v>16</v>
      </c>
      <c r="I23" s="947">
        <v>3.1</v>
      </c>
      <c r="J23" s="265">
        <v>2.1800000000000002</v>
      </c>
      <c r="K23" s="911"/>
      <c r="L23" s="690"/>
      <c r="M23" s="690"/>
      <c r="N23" s="690"/>
      <c r="O23" s="690"/>
      <c r="P23" s="690"/>
      <c r="Q23" s="690"/>
      <c r="R23" s="690"/>
      <c r="S23" s="717"/>
      <c r="T23" s="271">
        <f t="shared" si="0"/>
        <v>0</v>
      </c>
      <c r="U23" s="89">
        <f t="shared" si="1"/>
        <v>0</v>
      </c>
      <c r="V23" s="112">
        <f t="shared" si="2"/>
        <v>0</v>
      </c>
      <c r="W23" s="1794"/>
      <c r="X23" s="1795"/>
    </row>
    <row r="24" spans="2:26" ht="19.5" customHeight="1" thickBot="1" x14ac:dyDescent="0.3">
      <c r="B24" s="961">
        <v>40265</v>
      </c>
      <c r="C24" s="951" t="s">
        <v>257</v>
      </c>
      <c r="D24" s="952">
        <v>1.5</v>
      </c>
      <c r="E24" s="953" t="s">
        <v>233</v>
      </c>
      <c r="F24" s="953" t="s">
        <v>233</v>
      </c>
      <c r="G24" s="953">
        <v>25</v>
      </c>
      <c r="H24" s="953">
        <v>200</v>
      </c>
      <c r="I24" s="953">
        <v>14</v>
      </c>
      <c r="J24" s="266">
        <v>9.86</v>
      </c>
      <c r="K24" s="912"/>
      <c r="L24" s="913"/>
      <c r="M24" s="913"/>
      <c r="N24" s="913"/>
      <c r="O24" s="913"/>
      <c r="P24" s="913"/>
      <c r="Q24" s="913"/>
      <c r="R24" s="913"/>
      <c r="S24" s="914"/>
      <c r="T24" s="408">
        <f t="shared" si="0"/>
        <v>0</v>
      </c>
      <c r="U24" s="90">
        <f t="shared" si="1"/>
        <v>0</v>
      </c>
      <c r="V24" s="409">
        <f t="shared" si="2"/>
        <v>0</v>
      </c>
      <c r="W24" s="1796"/>
      <c r="X24" s="1797"/>
    </row>
    <row r="25" spans="2:26" ht="23.85" customHeight="1" x14ac:dyDescent="0.25">
      <c r="B25" s="1841" t="s">
        <v>156</v>
      </c>
      <c r="C25" s="1842"/>
      <c r="D25" s="1842"/>
      <c r="E25" s="1842"/>
      <c r="F25" s="1842"/>
      <c r="G25" s="1842"/>
      <c r="H25" s="1842"/>
      <c r="I25" s="1842"/>
      <c r="J25" s="1842"/>
      <c r="K25" s="1842"/>
      <c r="L25" s="1842"/>
      <c r="M25" s="1842"/>
      <c r="N25" s="1842"/>
      <c r="O25" s="1842"/>
      <c r="P25" s="1842"/>
      <c r="Q25" s="1842"/>
      <c r="R25" s="1842"/>
      <c r="S25" s="1842"/>
      <c r="T25" s="1842"/>
      <c r="U25" s="1842"/>
      <c r="V25" s="1842"/>
      <c r="W25" s="1842"/>
      <c r="X25" s="1843"/>
    </row>
    <row r="26" spans="2:26" ht="23.85" customHeight="1" x14ac:dyDescent="0.25">
      <c r="B26" s="1841"/>
      <c r="C26" s="1842"/>
      <c r="D26" s="1842"/>
      <c r="E26" s="1842"/>
      <c r="F26" s="1842"/>
      <c r="G26" s="1842"/>
      <c r="H26" s="1842"/>
      <c r="I26" s="1842"/>
      <c r="J26" s="1842"/>
      <c r="K26" s="1842"/>
      <c r="L26" s="1842"/>
      <c r="M26" s="1842"/>
      <c r="N26" s="1842"/>
      <c r="O26" s="1842"/>
      <c r="P26" s="1842"/>
      <c r="Q26" s="1842"/>
      <c r="R26" s="1842"/>
      <c r="S26" s="1842"/>
      <c r="T26" s="1842"/>
      <c r="U26" s="1842"/>
      <c r="V26" s="1842"/>
      <c r="W26" s="1842"/>
      <c r="X26" s="1843"/>
    </row>
    <row r="27" spans="2:26" ht="0.75" customHeight="1" x14ac:dyDescent="0.25">
      <c r="B27" s="1841"/>
      <c r="C27" s="1842"/>
      <c r="D27" s="1842"/>
      <c r="E27" s="1842"/>
      <c r="F27" s="1842"/>
      <c r="G27" s="1842"/>
      <c r="H27" s="1842"/>
      <c r="I27" s="1842"/>
      <c r="J27" s="1842"/>
      <c r="K27" s="1842"/>
      <c r="L27" s="1842"/>
      <c r="M27" s="1842"/>
      <c r="N27" s="1842"/>
      <c r="O27" s="1842"/>
      <c r="P27" s="1842"/>
      <c r="Q27" s="1842"/>
      <c r="R27" s="1842"/>
      <c r="S27" s="1842"/>
      <c r="T27" s="1842"/>
      <c r="U27" s="1842"/>
      <c r="V27" s="1842"/>
      <c r="W27" s="1842"/>
      <c r="X27" s="1843"/>
    </row>
    <row r="28" spans="2:26" ht="33.75" customHeight="1" thickBot="1" x14ac:dyDescent="0.3">
      <c r="B28" s="1844"/>
      <c r="C28" s="1845"/>
      <c r="D28" s="1845"/>
      <c r="E28" s="1845"/>
      <c r="F28" s="1845"/>
      <c r="G28" s="1845"/>
      <c r="H28" s="1845"/>
      <c r="I28" s="1845"/>
      <c r="J28" s="1845"/>
      <c r="K28" s="1845"/>
      <c r="L28" s="1845"/>
      <c r="M28" s="1845"/>
      <c r="N28" s="1845"/>
      <c r="O28" s="1845"/>
      <c r="P28" s="1845"/>
      <c r="Q28" s="1845"/>
      <c r="R28" s="1845"/>
      <c r="S28" s="1845"/>
      <c r="T28" s="1845"/>
      <c r="U28" s="1845"/>
      <c r="V28" s="1845"/>
      <c r="W28" s="1845"/>
      <c r="X28" s="1846"/>
      <c r="Y28" s="99"/>
      <c r="Z28" s="99"/>
    </row>
    <row r="29" spans="2:26" ht="58.5" customHeight="1" thickTop="1" thickBot="1" x14ac:dyDescent="0.3">
      <c r="B29" s="1837"/>
      <c r="C29" s="1837"/>
      <c r="D29" s="1837"/>
      <c r="E29" s="1837"/>
      <c r="F29" s="1837"/>
      <c r="G29" s="1837"/>
      <c r="H29" s="1837"/>
      <c r="I29" s="1837"/>
      <c r="J29" s="1837"/>
      <c r="K29" s="1837"/>
      <c r="L29" s="1837"/>
      <c r="M29" s="1837"/>
      <c r="N29" s="1837"/>
      <c r="O29" s="1837"/>
      <c r="P29" s="1837"/>
      <c r="Q29" s="1837"/>
      <c r="R29" s="1837"/>
      <c r="S29" s="1837"/>
      <c r="T29" s="1837"/>
      <c r="U29" s="1837"/>
      <c r="V29" s="1837"/>
      <c r="W29" s="1837"/>
      <c r="X29" s="1837"/>
    </row>
    <row r="30" spans="2:26" ht="23.25" x14ac:dyDescent="0.35">
      <c r="C30" s="930" t="s">
        <v>157</v>
      </c>
      <c r="D30" s="931"/>
      <c r="E30" s="931"/>
      <c r="F30" s="931"/>
      <c r="G30" s="932"/>
    </row>
    <row r="31" spans="2:26" x14ac:dyDescent="0.25">
      <c r="C31" s="933"/>
      <c r="D31" s="1081"/>
      <c r="E31" s="1081"/>
      <c r="F31" s="1081"/>
      <c r="G31" s="934"/>
    </row>
    <row r="32" spans="2:26" x14ac:dyDescent="0.25">
      <c r="C32" s="933"/>
      <c r="D32" s="1081"/>
      <c r="E32" s="1081"/>
      <c r="F32" s="1081"/>
      <c r="G32" s="934"/>
    </row>
    <row r="33" spans="3:7" x14ac:dyDescent="0.25">
      <c r="C33" s="933"/>
      <c r="D33" s="1081"/>
      <c r="E33" s="1081"/>
      <c r="F33" s="1081"/>
      <c r="G33" s="934"/>
    </row>
    <row r="34" spans="3:7" ht="15.75" thickBot="1" x14ac:dyDescent="0.3">
      <c r="C34" s="935"/>
      <c r="D34" s="936"/>
      <c r="E34" s="936"/>
      <c r="F34" s="936"/>
      <c r="G34" s="937"/>
    </row>
  </sheetData>
  <sheetProtection password="D140" sheet="1" selectLockedCells="1"/>
  <mergeCells count="26">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29:X29"/>
    <mergeCell ref="B9:X9"/>
    <mergeCell ref="B10:X10"/>
    <mergeCell ref="B25:X26"/>
    <mergeCell ref="B27:X28"/>
    <mergeCell ref="W13:X24"/>
  </mergeCells>
  <conditionalFormatting sqref="B1:B1048576">
    <cfRule type="duplicateValues" dxfId="85" priority="3"/>
  </conditionalFormatting>
  <pageMargins left="0.25" right="0.25" top="0.75" bottom="0.75" header="0.3" footer="0.3"/>
  <pageSetup scale="50" fitToHeight="0" orientation="landscape" r:id="rId1"/>
  <ignoredErrors>
    <ignoredError sqref="T13:T24"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Y35"/>
  <sheetViews>
    <sheetView showGridLines="0" zoomScale="60" zoomScaleNormal="60" workbookViewId="0">
      <selection activeCell="K13" sqref="K13"/>
    </sheetView>
  </sheetViews>
  <sheetFormatPr defaultColWidth="9.140625" defaultRowHeight="15" x14ac:dyDescent="0.25"/>
  <cols>
    <col min="1" max="1" width="2.28515625" style="41" customWidth="1"/>
    <col min="2" max="2" width="18.7109375" style="41" bestFit="1" customWidth="1"/>
    <col min="3" max="3" width="46.85546875" style="41" customWidth="1"/>
    <col min="4" max="10" width="10.140625" style="41" customWidth="1"/>
    <col min="11" max="13" width="12" style="41" customWidth="1"/>
    <col min="14" max="14" width="15.85546875" style="41" customWidth="1"/>
    <col min="15" max="19" width="12" style="41" customWidth="1"/>
    <col min="20" max="21" width="12.85546875" style="41" customWidth="1"/>
    <col min="22" max="22" width="16.8554687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100506</v>
      </c>
      <c r="L6" s="1755" t="s">
        <v>94</v>
      </c>
      <c r="M6" s="1755"/>
      <c r="N6" s="1755"/>
      <c r="O6" s="1756" t="s">
        <v>298</v>
      </c>
      <c r="P6" s="1756"/>
      <c r="Q6" s="1756"/>
      <c r="R6" s="1756"/>
      <c r="S6" s="938">
        <v>0.15690000000000001</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SUM(U13:U25)</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19.5" customHeight="1" thickTop="1" x14ac:dyDescent="0.25">
      <c r="B13" s="939" t="s">
        <v>297</v>
      </c>
      <c r="C13" s="940" t="s">
        <v>296</v>
      </c>
      <c r="D13" s="941" t="s">
        <v>233</v>
      </c>
      <c r="E13" s="942" t="s">
        <v>233</v>
      </c>
      <c r="F13" s="942" t="s">
        <v>271</v>
      </c>
      <c r="G13" s="942">
        <v>31.75</v>
      </c>
      <c r="H13" s="942">
        <v>243</v>
      </c>
      <c r="I13" s="942">
        <v>54.55</v>
      </c>
      <c r="J13" s="264">
        <v>8.56</v>
      </c>
      <c r="K13" s="910"/>
      <c r="L13" s="727"/>
      <c r="M13" s="727"/>
      <c r="N13" s="727"/>
      <c r="O13" s="727"/>
      <c r="P13" s="727"/>
      <c r="Q13" s="727"/>
      <c r="R13" s="727"/>
      <c r="S13" s="753"/>
      <c r="T13" s="239">
        <f t="shared" ref="T13:T25" si="0">SUM(K13:S13)</f>
        <v>0</v>
      </c>
      <c r="U13" s="103">
        <f t="shared" ref="U13:U25" si="1">T13*I13</f>
        <v>0</v>
      </c>
      <c r="V13" s="104">
        <f t="shared" ref="V13:V25" si="2">U13*$S$6</f>
        <v>0</v>
      </c>
      <c r="W13" s="1792" t="s">
        <v>115</v>
      </c>
      <c r="X13" s="1793"/>
    </row>
    <row r="14" spans="1:25" ht="19.5" customHeight="1" x14ac:dyDescent="0.25">
      <c r="B14" s="949" t="s">
        <v>295</v>
      </c>
      <c r="C14" s="945" t="s">
        <v>294</v>
      </c>
      <c r="D14" s="946" t="s">
        <v>233</v>
      </c>
      <c r="E14" s="947" t="s">
        <v>233</v>
      </c>
      <c r="F14" s="947" t="s">
        <v>271</v>
      </c>
      <c r="G14" s="947">
        <v>31.75</v>
      </c>
      <c r="H14" s="947">
        <v>190</v>
      </c>
      <c r="I14" s="947">
        <v>54.55</v>
      </c>
      <c r="J14" s="265">
        <v>8.56</v>
      </c>
      <c r="K14" s="911"/>
      <c r="L14" s="690"/>
      <c r="M14" s="690"/>
      <c r="N14" s="690"/>
      <c r="O14" s="690"/>
      <c r="P14" s="690"/>
      <c r="Q14" s="690"/>
      <c r="R14" s="690"/>
      <c r="S14" s="717"/>
      <c r="T14" s="240">
        <f t="shared" si="0"/>
        <v>0</v>
      </c>
      <c r="U14" s="89">
        <f t="shared" si="1"/>
        <v>0</v>
      </c>
      <c r="V14" s="112">
        <f t="shared" si="2"/>
        <v>0</v>
      </c>
      <c r="W14" s="1794"/>
      <c r="X14" s="1795"/>
    </row>
    <row r="15" spans="1:25" ht="19.5" customHeight="1" x14ac:dyDescent="0.25">
      <c r="B15" s="944" t="s">
        <v>293</v>
      </c>
      <c r="C15" s="945" t="s">
        <v>292</v>
      </c>
      <c r="D15" s="946" t="s">
        <v>233</v>
      </c>
      <c r="E15" s="947" t="s">
        <v>233</v>
      </c>
      <c r="F15" s="947" t="s">
        <v>271</v>
      </c>
      <c r="G15" s="947">
        <v>31.75</v>
      </c>
      <c r="H15" s="947">
        <v>153</v>
      </c>
      <c r="I15" s="947">
        <v>54.55</v>
      </c>
      <c r="J15" s="265">
        <v>8.56</v>
      </c>
      <c r="K15" s="911"/>
      <c r="L15" s="690"/>
      <c r="M15" s="690"/>
      <c r="N15" s="690"/>
      <c r="O15" s="690"/>
      <c r="P15" s="690"/>
      <c r="Q15" s="690"/>
      <c r="R15" s="690"/>
      <c r="S15" s="717"/>
      <c r="T15" s="240">
        <f t="shared" si="0"/>
        <v>0</v>
      </c>
      <c r="U15" s="89">
        <f t="shared" si="1"/>
        <v>0</v>
      </c>
      <c r="V15" s="112">
        <f t="shared" si="2"/>
        <v>0</v>
      </c>
      <c r="W15" s="1794"/>
      <c r="X15" s="1795"/>
    </row>
    <row r="16" spans="1:25" ht="19.5" customHeight="1" x14ac:dyDescent="0.25">
      <c r="B16" s="949" t="s">
        <v>291</v>
      </c>
      <c r="C16" s="945" t="s">
        <v>290</v>
      </c>
      <c r="D16" s="946" t="s">
        <v>233</v>
      </c>
      <c r="E16" s="947" t="s">
        <v>233</v>
      </c>
      <c r="F16" s="947" t="s">
        <v>271</v>
      </c>
      <c r="G16" s="947">
        <v>28.5</v>
      </c>
      <c r="H16" s="947">
        <v>191</v>
      </c>
      <c r="I16" s="947">
        <v>49.09</v>
      </c>
      <c r="J16" s="265">
        <v>7.7</v>
      </c>
      <c r="K16" s="911"/>
      <c r="L16" s="690"/>
      <c r="M16" s="690"/>
      <c r="N16" s="690"/>
      <c r="O16" s="690"/>
      <c r="P16" s="690"/>
      <c r="Q16" s="690"/>
      <c r="R16" s="690"/>
      <c r="S16" s="717"/>
      <c r="T16" s="240">
        <f t="shared" si="0"/>
        <v>0</v>
      </c>
      <c r="U16" s="89">
        <f t="shared" si="1"/>
        <v>0</v>
      </c>
      <c r="V16" s="112">
        <f t="shared" si="2"/>
        <v>0</v>
      </c>
      <c r="W16" s="1794"/>
      <c r="X16" s="1795"/>
    </row>
    <row r="17" spans="2:24" ht="19.5" customHeight="1" x14ac:dyDescent="0.25">
      <c r="B17" s="949" t="s">
        <v>289</v>
      </c>
      <c r="C17" s="945" t="s">
        <v>288</v>
      </c>
      <c r="D17" s="946" t="s">
        <v>233</v>
      </c>
      <c r="E17" s="947" t="s">
        <v>233</v>
      </c>
      <c r="F17" s="947" t="s">
        <v>271</v>
      </c>
      <c r="G17" s="947">
        <v>31.75</v>
      </c>
      <c r="H17" s="947">
        <v>212</v>
      </c>
      <c r="I17" s="947">
        <v>54.55</v>
      </c>
      <c r="J17" s="265">
        <v>8.56</v>
      </c>
      <c r="K17" s="911"/>
      <c r="L17" s="690"/>
      <c r="M17" s="690"/>
      <c r="N17" s="690"/>
      <c r="O17" s="690"/>
      <c r="P17" s="690"/>
      <c r="Q17" s="690"/>
      <c r="R17" s="690"/>
      <c r="S17" s="717"/>
      <c r="T17" s="240">
        <f t="shared" si="0"/>
        <v>0</v>
      </c>
      <c r="U17" s="89">
        <f t="shared" si="1"/>
        <v>0</v>
      </c>
      <c r="V17" s="112">
        <f t="shared" si="2"/>
        <v>0</v>
      </c>
      <c r="W17" s="1794"/>
      <c r="X17" s="1795"/>
    </row>
    <row r="18" spans="2:24" ht="19.5" customHeight="1" x14ac:dyDescent="0.25">
      <c r="B18" s="949" t="s">
        <v>287</v>
      </c>
      <c r="C18" s="945" t="s">
        <v>286</v>
      </c>
      <c r="D18" s="946" t="s">
        <v>233</v>
      </c>
      <c r="E18" s="947" t="s">
        <v>233</v>
      </c>
      <c r="F18" s="947" t="s">
        <v>271</v>
      </c>
      <c r="G18" s="947">
        <v>28.5</v>
      </c>
      <c r="H18" s="947">
        <v>191</v>
      </c>
      <c r="I18" s="947">
        <v>49.09</v>
      </c>
      <c r="J18" s="265">
        <v>7.7</v>
      </c>
      <c r="K18" s="911"/>
      <c r="L18" s="690"/>
      <c r="M18" s="690"/>
      <c r="N18" s="690"/>
      <c r="O18" s="690"/>
      <c r="P18" s="690"/>
      <c r="Q18" s="690"/>
      <c r="R18" s="690"/>
      <c r="S18" s="717"/>
      <c r="T18" s="240">
        <f t="shared" si="0"/>
        <v>0</v>
      </c>
      <c r="U18" s="89">
        <f t="shared" si="1"/>
        <v>0</v>
      </c>
      <c r="V18" s="112">
        <f t="shared" si="2"/>
        <v>0</v>
      </c>
      <c r="W18" s="1794"/>
      <c r="X18" s="1795"/>
    </row>
    <row r="19" spans="2:24" ht="19.5" customHeight="1" x14ac:dyDescent="0.25">
      <c r="B19" s="944" t="s">
        <v>285</v>
      </c>
      <c r="C19" s="945" t="s">
        <v>284</v>
      </c>
      <c r="D19" s="946" t="s">
        <v>233</v>
      </c>
      <c r="E19" s="947" t="s">
        <v>233</v>
      </c>
      <c r="F19" s="947" t="s">
        <v>271</v>
      </c>
      <c r="G19" s="947">
        <v>28.5</v>
      </c>
      <c r="H19" s="947">
        <v>187</v>
      </c>
      <c r="I19" s="947">
        <v>49.09</v>
      </c>
      <c r="J19" s="265">
        <v>7.7</v>
      </c>
      <c r="K19" s="911"/>
      <c r="L19" s="690"/>
      <c r="M19" s="690"/>
      <c r="N19" s="690"/>
      <c r="O19" s="690"/>
      <c r="P19" s="690"/>
      <c r="Q19" s="690"/>
      <c r="R19" s="690"/>
      <c r="S19" s="717"/>
      <c r="T19" s="240">
        <f t="shared" si="0"/>
        <v>0</v>
      </c>
      <c r="U19" s="89">
        <f t="shared" si="1"/>
        <v>0</v>
      </c>
      <c r="V19" s="112">
        <f t="shared" si="2"/>
        <v>0</v>
      </c>
      <c r="W19" s="1794"/>
      <c r="X19" s="1795"/>
    </row>
    <row r="20" spans="2:24" ht="19.5" customHeight="1" x14ac:dyDescent="0.25">
      <c r="B20" s="949" t="s">
        <v>283</v>
      </c>
      <c r="C20" s="945" t="s">
        <v>282</v>
      </c>
      <c r="D20" s="946" t="s">
        <v>233</v>
      </c>
      <c r="E20" s="947" t="s">
        <v>233</v>
      </c>
      <c r="F20" s="947" t="s">
        <v>271</v>
      </c>
      <c r="G20" s="947">
        <v>28.5</v>
      </c>
      <c r="H20" s="947">
        <v>191</v>
      </c>
      <c r="I20" s="947">
        <v>49.09</v>
      </c>
      <c r="J20" s="265">
        <v>7.7</v>
      </c>
      <c r="K20" s="911"/>
      <c r="L20" s="690"/>
      <c r="M20" s="690"/>
      <c r="N20" s="690"/>
      <c r="O20" s="690"/>
      <c r="P20" s="690"/>
      <c r="Q20" s="690"/>
      <c r="R20" s="690"/>
      <c r="S20" s="717"/>
      <c r="T20" s="240">
        <f t="shared" si="0"/>
        <v>0</v>
      </c>
      <c r="U20" s="89">
        <f t="shared" si="1"/>
        <v>0</v>
      </c>
      <c r="V20" s="112">
        <f t="shared" si="2"/>
        <v>0</v>
      </c>
      <c r="W20" s="1794"/>
      <c r="X20" s="1795"/>
    </row>
    <row r="21" spans="2:24" ht="19.5" customHeight="1" x14ac:dyDescent="0.25">
      <c r="B21" s="949" t="s">
        <v>281</v>
      </c>
      <c r="C21" s="945" t="s">
        <v>280</v>
      </c>
      <c r="D21" s="946" t="s">
        <v>233</v>
      </c>
      <c r="E21" s="947" t="s">
        <v>233</v>
      </c>
      <c r="F21" s="947" t="s">
        <v>271</v>
      </c>
      <c r="G21" s="947">
        <v>31.75</v>
      </c>
      <c r="H21" s="947">
        <v>212</v>
      </c>
      <c r="I21" s="947">
        <v>54.55</v>
      </c>
      <c r="J21" s="265">
        <v>8.56</v>
      </c>
      <c r="K21" s="911"/>
      <c r="L21" s="690"/>
      <c r="M21" s="690"/>
      <c r="N21" s="690"/>
      <c r="O21" s="690"/>
      <c r="P21" s="690"/>
      <c r="Q21" s="690"/>
      <c r="R21" s="690"/>
      <c r="S21" s="717"/>
      <c r="T21" s="240">
        <f t="shared" si="0"/>
        <v>0</v>
      </c>
      <c r="U21" s="89">
        <f t="shared" si="1"/>
        <v>0</v>
      </c>
      <c r="V21" s="112">
        <f t="shared" si="2"/>
        <v>0</v>
      </c>
      <c r="W21" s="1794"/>
      <c r="X21" s="1795"/>
    </row>
    <row r="22" spans="2:24" ht="19.5" customHeight="1" x14ac:dyDescent="0.25">
      <c r="B22" s="944" t="s">
        <v>279</v>
      </c>
      <c r="C22" s="945" t="s">
        <v>278</v>
      </c>
      <c r="D22" s="946" t="s">
        <v>233</v>
      </c>
      <c r="E22" s="947" t="s">
        <v>233</v>
      </c>
      <c r="F22" s="947" t="s">
        <v>271</v>
      </c>
      <c r="G22" s="947">
        <v>31.75</v>
      </c>
      <c r="H22" s="947">
        <v>212</v>
      </c>
      <c r="I22" s="947">
        <v>54.55</v>
      </c>
      <c r="J22" s="265">
        <v>8.56</v>
      </c>
      <c r="K22" s="911"/>
      <c r="L22" s="690"/>
      <c r="M22" s="690"/>
      <c r="N22" s="690"/>
      <c r="O22" s="690"/>
      <c r="P22" s="690"/>
      <c r="Q22" s="690"/>
      <c r="R22" s="690"/>
      <c r="S22" s="717"/>
      <c r="T22" s="240">
        <f t="shared" si="0"/>
        <v>0</v>
      </c>
      <c r="U22" s="89">
        <f t="shared" si="1"/>
        <v>0</v>
      </c>
      <c r="V22" s="112">
        <f t="shared" si="2"/>
        <v>0</v>
      </c>
      <c r="W22" s="1794"/>
      <c r="X22" s="1795"/>
    </row>
    <row r="23" spans="2:24" ht="19.5" customHeight="1" x14ac:dyDescent="0.25">
      <c r="B23" s="944" t="s">
        <v>277</v>
      </c>
      <c r="C23" s="945" t="s">
        <v>276</v>
      </c>
      <c r="D23" s="946" t="s">
        <v>233</v>
      </c>
      <c r="E23" s="947" t="s">
        <v>233</v>
      </c>
      <c r="F23" s="947" t="s">
        <v>271</v>
      </c>
      <c r="G23" s="947">
        <v>31.75</v>
      </c>
      <c r="H23" s="947">
        <v>212</v>
      </c>
      <c r="I23" s="947">
        <v>54.55</v>
      </c>
      <c r="J23" s="265">
        <v>8.56</v>
      </c>
      <c r="K23" s="911"/>
      <c r="L23" s="690"/>
      <c r="M23" s="690"/>
      <c r="N23" s="690"/>
      <c r="O23" s="690"/>
      <c r="P23" s="690"/>
      <c r="Q23" s="690"/>
      <c r="R23" s="690"/>
      <c r="S23" s="717"/>
      <c r="T23" s="240">
        <f t="shared" si="0"/>
        <v>0</v>
      </c>
      <c r="U23" s="89">
        <f t="shared" si="1"/>
        <v>0</v>
      </c>
      <c r="V23" s="112">
        <f t="shared" si="2"/>
        <v>0</v>
      </c>
      <c r="W23" s="1794"/>
      <c r="X23" s="1795"/>
    </row>
    <row r="24" spans="2:24" ht="19.5" customHeight="1" x14ac:dyDescent="0.25">
      <c r="B24" s="949" t="s">
        <v>275</v>
      </c>
      <c r="C24" s="945" t="s">
        <v>274</v>
      </c>
      <c r="D24" s="946" t="s">
        <v>233</v>
      </c>
      <c r="E24" s="947" t="s">
        <v>233</v>
      </c>
      <c r="F24" s="947" t="s">
        <v>271</v>
      </c>
      <c r="G24" s="947">
        <v>31.75</v>
      </c>
      <c r="H24" s="947">
        <v>97</v>
      </c>
      <c r="I24" s="947">
        <v>54.55</v>
      </c>
      <c r="J24" s="265">
        <v>8.56</v>
      </c>
      <c r="K24" s="911"/>
      <c r="L24" s="690"/>
      <c r="M24" s="690"/>
      <c r="N24" s="690"/>
      <c r="O24" s="690"/>
      <c r="P24" s="690"/>
      <c r="Q24" s="690"/>
      <c r="R24" s="690"/>
      <c r="S24" s="717"/>
      <c r="T24" s="240">
        <f t="shared" si="0"/>
        <v>0</v>
      </c>
      <c r="U24" s="89">
        <f t="shared" si="1"/>
        <v>0</v>
      </c>
      <c r="V24" s="112">
        <f t="shared" si="2"/>
        <v>0</v>
      </c>
      <c r="W24" s="1794"/>
      <c r="X24" s="1795"/>
    </row>
    <row r="25" spans="2:24" ht="19.5" customHeight="1" thickBot="1" x14ac:dyDescent="0.3">
      <c r="B25" s="950" t="s">
        <v>273</v>
      </c>
      <c r="C25" s="951" t="s">
        <v>272</v>
      </c>
      <c r="D25" s="952" t="s">
        <v>233</v>
      </c>
      <c r="E25" s="953" t="s">
        <v>233</v>
      </c>
      <c r="F25" s="953" t="s">
        <v>271</v>
      </c>
      <c r="G25" s="953">
        <v>28.5</v>
      </c>
      <c r="H25" s="953">
        <v>175</v>
      </c>
      <c r="I25" s="953">
        <v>49.09</v>
      </c>
      <c r="J25" s="266">
        <v>7.7</v>
      </c>
      <c r="K25" s="912"/>
      <c r="L25" s="913"/>
      <c r="M25" s="913"/>
      <c r="N25" s="913"/>
      <c r="O25" s="913"/>
      <c r="P25" s="913"/>
      <c r="Q25" s="913"/>
      <c r="R25" s="913"/>
      <c r="S25" s="914"/>
      <c r="T25" s="410">
        <f t="shared" si="0"/>
        <v>0</v>
      </c>
      <c r="U25" s="90">
        <f t="shared" si="1"/>
        <v>0</v>
      </c>
      <c r="V25" s="409">
        <f t="shared" si="2"/>
        <v>0</v>
      </c>
      <c r="W25" s="1796"/>
      <c r="X25" s="1797"/>
    </row>
    <row r="26" spans="2:24" ht="23.85" customHeight="1" x14ac:dyDescent="0.25">
      <c r="B26" s="1773" t="s">
        <v>156</v>
      </c>
      <c r="C26" s="1791"/>
      <c r="D26" s="1791"/>
      <c r="E26" s="1791"/>
      <c r="F26" s="1791"/>
      <c r="G26" s="1791"/>
      <c r="H26" s="1791"/>
      <c r="I26" s="1791"/>
      <c r="J26" s="1791"/>
      <c r="K26" s="1791"/>
      <c r="L26" s="1791"/>
      <c r="M26" s="1791"/>
      <c r="N26" s="1791"/>
      <c r="O26" s="1791"/>
      <c r="P26" s="1791"/>
      <c r="Q26" s="1791"/>
      <c r="R26" s="1791"/>
      <c r="S26" s="1791"/>
      <c r="T26" s="1791"/>
      <c r="U26" s="1791"/>
      <c r="V26" s="1791"/>
      <c r="W26" s="1791"/>
      <c r="X26" s="1775"/>
    </row>
    <row r="27" spans="2:24" ht="23.85" customHeight="1" x14ac:dyDescent="0.25">
      <c r="B27" s="1773"/>
      <c r="C27" s="1791"/>
      <c r="D27" s="1791"/>
      <c r="E27" s="1791"/>
      <c r="F27" s="1791"/>
      <c r="G27" s="1791"/>
      <c r="H27" s="1791"/>
      <c r="I27" s="1791"/>
      <c r="J27" s="1791"/>
      <c r="K27" s="1791"/>
      <c r="L27" s="1791"/>
      <c r="M27" s="1791"/>
      <c r="N27" s="1791"/>
      <c r="O27" s="1791"/>
      <c r="P27" s="1791"/>
      <c r="Q27" s="1791"/>
      <c r="R27" s="1791"/>
      <c r="S27" s="1791"/>
      <c r="T27" s="1791"/>
      <c r="U27" s="1791"/>
      <c r="V27" s="1791"/>
      <c r="W27" s="1791"/>
      <c r="X27" s="1775"/>
    </row>
    <row r="28" spans="2:24" ht="0.75" customHeight="1" x14ac:dyDescent="0.25">
      <c r="B28" s="1773"/>
      <c r="C28" s="1791"/>
      <c r="D28" s="1791"/>
      <c r="E28" s="1791"/>
      <c r="F28" s="1791"/>
      <c r="G28" s="1791"/>
      <c r="H28" s="1791"/>
      <c r="I28" s="1791"/>
      <c r="J28" s="1791"/>
      <c r="K28" s="1791"/>
      <c r="L28" s="1791"/>
      <c r="M28" s="1791"/>
      <c r="N28" s="1791"/>
      <c r="O28" s="1791"/>
      <c r="P28" s="1791"/>
      <c r="Q28" s="1791"/>
      <c r="R28" s="1791"/>
      <c r="S28" s="1791"/>
      <c r="T28" s="1791"/>
      <c r="U28" s="1791"/>
      <c r="V28" s="1791"/>
      <c r="W28" s="1791"/>
      <c r="X28" s="1775"/>
    </row>
    <row r="29" spans="2:24" ht="33.75" customHeight="1" thickBot="1" x14ac:dyDescent="0.3">
      <c r="B29" s="1762"/>
      <c r="C29" s="1763"/>
      <c r="D29" s="1763"/>
      <c r="E29" s="1763"/>
      <c r="F29" s="1763"/>
      <c r="G29" s="1763"/>
      <c r="H29" s="1763"/>
      <c r="I29" s="1763"/>
      <c r="J29" s="1763"/>
      <c r="K29" s="1763"/>
      <c r="L29" s="1763"/>
      <c r="M29" s="1763"/>
      <c r="N29" s="1763"/>
      <c r="O29" s="1763"/>
      <c r="P29" s="1763"/>
      <c r="Q29" s="1763"/>
      <c r="R29" s="1763"/>
      <c r="S29" s="1763"/>
      <c r="T29" s="1763"/>
      <c r="U29" s="1763"/>
      <c r="V29" s="1763"/>
      <c r="W29" s="1763"/>
      <c r="X29" s="1764"/>
    </row>
    <row r="30" spans="2:24" ht="58.5" customHeight="1" thickTop="1" thickBot="1" x14ac:dyDescent="0.3">
      <c r="B30" s="1790"/>
      <c r="C30" s="1790"/>
      <c r="D30" s="1790"/>
      <c r="E30" s="1790"/>
      <c r="F30" s="1790"/>
      <c r="G30" s="1790"/>
      <c r="H30" s="1790"/>
      <c r="I30" s="1790"/>
      <c r="J30" s="1790"/>
      <c r="K30" s="1790"/>
      <c r="L30" s="1790"/>
      <c r="M30" s="1790"/>
      <c r="N30" s="1790"/>
      <c r="O30" s="1790"/>
      <c r="P30" s="1790"/>
      <c r="Q30" s="1790"/>
      <c r="R30" s="1790"/>
      <c r="S30" s="1790"/>
      <c r="T30" s="1790"/>
      <c r="U30" s="1790"/>
      <c r="V30" s="1790"/>
      <c r="W30" s="1790"/>
      <c r="X30" s="1790"/>
    </row>
    <row r="31" spans="2:24" ht="23.25" x14ac:dyDescent="0.35">
      <c r="C31" s="930" t="s">
        <v>157</v>
      </c>
      <c r="D31" s="931"/>
      <c r="E31" s="931"/>
      <c r="F31" s="931"/>
      <c r="G31" s="932"/>
    </row>
    <row r="32" spans="2:24" x14ac:dyDescent="0.25">
      <c r="C32" s="933"/>
      <c r="D32" s="1"/>
      <c r="E32" s="1"/>
      <c r="F32" s="1"/>
      <c r="G32" s="934"/>
    </row>
    <row r="33" spans="3:7" x14ac:dyDescent="0.25">
      <c r="C33" s="933"/>
      <c r="D33" s="1"/>
      <c r="E33" s="1"/>
      <c r="F33" s="1"/>
      <c r="G33" s="934"/>
    </row>
    <row r="34" spans="3:7" x14ac:dyDescent="0.25">
      <c r="C34" s="933"/>
      <c r="D34" s="1"/>
      <c r="E34" s="1"/>
      <c r="F34" s="1"/>
      <c r="G34" s="934"/>
    </row>
    <row r="35" spans="3:7" ht="15.75" thickBot="1" x14ac:dyDescent="0.3">
      <c r="C35" s="935"/>
      <c r="D35" s="936"/>
      <c r="E35" s="936"/>
      <c r="F35" s="936"/>
      <c r="G35" s="937"/>
    </row>
  </sheetData>
  <sheetProtection password="D140" sheet="1" selectLockedCells="1"/>
  <mergeCells count="26">
    <mergeCell ref="S7:X7"/>
    <mergeCell ref="S8:X8"/>
    <mergeCell ref="B30:X30"/>
    <mergeCell ref="B9:X9"/>
    <mergeCell ref="B10:X10"/>
    <mergeCell ref="B26:X27"/>
    <mergeCell ref="B28:X29"/>
    <mergeCell ref="W13:X25"/>
    <mergeCell ref="B7:B8"/>
    <mergeCell ref="E7:J7"/>
    <mergeCell ref="L7:Q7"/>
    <mergeCell ref="E8:J8"/>
    <mergeCell ref="L8:Q8"/>
    <mergeCell ref="B4:X4"/>
    <mergeCell ref="B5:X5"/>
    <mergeCell ref="B6:J6"/>
    <mergeCell ref="L6:N6"/>
    <mergeCell ref="O6:R6"/>
    <mergeCell ref="T6:X6"/>
    <mergeCell ref="B1:P1"/>
    <mergeCell ref="Q1:X3"/>
    <mergeCell ref="B2:P2"/>
    <mergeCell ref="B3:C3"/>
    <mergeCell ref="D3:J3"/>
    <mergeCell ref="K3:M3"/>
    <mergeCell ref="N3:P3"/>
  </mergeCells>
  <conditionalFormatting sqref="B1:B1048576">
    <cfRule type="duplicateValues" dxfId="84" priority="3"/>
  </conditionalFormatting>
  <pageMargins left="0.25" right="0.25" top="0.75" bottom="0.75" header="0.3" footer="0.3"/>
  <pageSetup scale="50" fitToHeight="0" orientation="landscape" r:id="rId1"/>
  <ignoredErrors>
    <ignoredError sqref="T13:T25"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N55"/>
  <sheetViews>
    <sheetView showGridLines="0" zoomScaleNormal="100" workbookViewId="0">
      <selection activeCell="O1" sqref="O1"/>
    </sheetView>
  </sheetViews>
  <sheetFormatPr defaultColWidth="9" defaultRowHeight="15" x14ac:dyDescent="0.25"/>
  <cols>
    <col min="1" max="1" width="1.5703125" style="41" customWidth="1"/>
    <col min="2" max="13" width="9" style="41"/>
    <col min="14" max="14" width="16.5703125" style="41" customWidth="1"/>
    <col min="15" max="16384" width="9" style="41"/>
  </cols>
  <sheetData>
    <row r="1" spans="2:14" ht="34.5" thickTop="1" x14ac:dyDescent="0.5">
      <c r="B1" s="1442" t="s">
        <v>4853</v>
      </c>
      <c r="C1" s="1443"/>
      <c r="D1" s="1443"/>
      <c r="E1" s="1443"/>
      <c r="F1" s="1443"/>
      <c r="G1" s="1443"/>
      <c r="H1" s="1443"/>
      <c r="I1" s="1443"/>
      <c r="J1" s="1443"/>
      <c r="K1" s="1443"/>
      <c r="L1" s="1443"/>
      <c r="M1" s="1443"/>
      <c r="N1" s="1444"/>
    </row>
    <row r="2" spans="2:14" ht="18.399999999999999" customHeight="1" x14ac:dyDescent="0.3">
      <c r="B2" s="1445" t="s">
        <v>4854</v>
      </c>
      <c r="C2" s="1446"/>
      <c r="D2" s="1446"/>
      <c r="E2" s="1446"/>
      <c r="F2" s="1446"/>
      <c r="G2" s="1446"/>
      <c r="H2" s="1446"/>
      <c r="I2" s="1446"/>
      <c r="J2" s="1446"/>
      <c r="K2" s="1446"/>
      <c r="L2" s="1446"/>
      <c r="M2" s="1446"/>
      <c r="N2" s="1447"/>
    </row>
    <row r="3" spans="2:14" ht="18" customHeight="1" x14ac:dyDescent="0.3">
      <c r="B3" s="1445" t="s">
        <v>4855</v>
      </c>
      <c r="C3" s="1446"/>
      <c r="D3" s="1446"/>
      <c r="E3" s="1446"/>
      <c r="F3" s="1446"/>
      <c r="G3" s="1446"/>
      <c r="H3" s="1446"/>
      <c r="I3" s="1446"/>
      <c r="J3" s="1446"/>
      <c r="K3" s="1446"/>
      <c r="L3" s="1446"/>
      <c r="M3" s="1446"/>
      <c r="N3" s="1447"/>
    </row>
    <row r="4" spans="2:14" ht="19.5" thickBot="1" x14ac:dyDescent="0.35">
      <c r="B4" s="1448" t="s">
        <v>4986</v>
      </c>
      <c r="C4" s="1449"/>
      <c r="D4" s="1449"/>
      <c r="E4" s="1449"/>
      <c r="F4" s="1449"/>
      <c r="G4" s="1449"/>
      <c r="H4" s="1449"/>
      <c r="I4" s="1449"/>
      <c r="J4" s="1449"/>
      <c r="K4" s="1449"/>
      <c r="L4" s="1449"/>
      <c r="M4" s="1449"/>
      <c r="N4" s="1450"/>
    </row>
    <row r="5" spans="2:14" x14ac:dyDescent="0.25">
      <c r="B5" s="1451" t="s">
        <v>4856</v>
      </c>
      <c r="C5" s="1452"/>
      <c r="D5" s="1452"/>
      <c r="E5" s="1452"/>
      <c r="F5" s="1452"/>
      <c r="G5" s="1452"/>
      <c r="H5" s="1452"/>
      <c r="I5" s="1452"/>
      <c r="J5" s="1452"/>
      <c r="K5" s="1452"/>
      <c r="L5" s="1452"/>
      <c r="M5" s="1452"/>
      <c r="N5" s="1453"/>
    </row>
    <row r="6" spans="2:14" ht="49.5" customHeight="1" x14ac:dyDescent="0.25">
      <c r="B6" s="1454" t="s">
        <v>4857</v>
      </c>
      <c r="C6" s="1455"/>
      <c r="D6" s="1455"/>
      <c r="E6" s="1455"/>
      <c r="F6" s="1455"/>
      <c r="G6" s="1455"/>
      <c r="H6" s="1455"/>
      <c r="I6" s="1455"/>
      <c r="J6" s="1455"/>
      <c r="K6" s="1455"/>
      <c r="L6" s="1455"/>
      <c r="M6" s="1455"/>
      <c r="N6" s="1456"/>
    </row>
    <row r="7" spans="2:14" x14ac:dyDescent="0.25">
      <c r="B7" s="72"/>
      <c r="C7" s="99"/>
      <c r="D7" s="99"/>
      <c r="E7" s="99"/>
      <c r="F7" s="99"/>
      <c r="G7" s="99"/>
      <c r="H7" s="99"/>
      <c r="I7" s="99"/>
      <c r="J7" s="99"/>
      <c r="K7" s="99"/>
      <c r="L7" s="99"/>
      <c r="M7" s="99"/>
      <c r="N7" s="166"/>
    </row>
    <row r="8" spans="2:14" x14ac:dyDescent="0.25">
      <c r="B8" s="72"/>
      <c r="C8" s="99"/>
      <c r="D8" s="99"/>
      <c r="E8" s="99"/>
      <c r="F8" s="99"/>
      <c r="G8" s="99"/>
      <c r="H8" s="99"/>
      <c r="I8" s="99"/>
      <c r="J8" s="99"/>
      <c r="K8" s="99"/>
      <c r="L8" s="99"/>
      <c r="M8" s="99"/>
      <c r="N8" s="166"/>
    </row>
    <row r="9" spans="2:14" x14ac:dyDescent="0.25">
      <c r="B9" s="72"/>
      <c r="C9" s="99"/>
      <c r="D9" s="99"/>
      <c r="E9" s="99"/>
      <c r="F9" s="99"/>
      <c r="G9" s="99"/>
      <c r="H9" s="99"/>
      <c r="I9" s="99"/>
      <c r="J9" s="99"/>
      <c r="K9" s="99"/>
      <c r="L9" s="99"/>
      <c r="M9" s="99"/>
      <c r="N9" s="166"/>
    </row>
    <row r="10" spans="2:14" x14ac:dyDescent="0.25">
      <c r="B10" s="72"/>
      <c r="C10" s="99"/>
      <c r="D10" s="99"/>
      <c r="E10" s="99"/>
      <c r="F10" s="99"/>
      <c r="G10" s="99"/>
      <c r="H10" s="99"/>
      <c r="I10" s="99"/>
      <c r="J10" s="99"/>
      <c r="K10" s="99"/>
      <c r="L10" s="99"/>
      <c r="M10" s="99"/>
      <c r="N10" s="166"/>
    </row>
    <row r="11" spans="2:14" x14ac:dyDescent="0.25">
      <c r="B11" s="72"/>
      <c r="C11" s="99"/>
      <c r="D11" s="99"/>
      <c r="E11" s="99"/>
      <c r="F11" s="99"/>
      <c r="G11" s="99"/>
      <c r="H11" s="99"/>
      <c r="I11" s="99"/>
      <c r="J11" s="99"/>
      <c r="K11" s="99"/>
      <c r="L11" s="99"/>
      <c r="M11" s="99"/>
      <c r="N11" s="166"/>
    </row>
    <row r="12" spans="2:14" x14ac:dyDescent="0.25">
      <c r="B12" s="72"/>
      <c r="C12" s="99"/>
      <c r="D12" s="99"/>
      <c r="E12" s="99"/>
      <c r="F12" s="99"/>
      <c r="G12" s="99"/>
      <c r="H12" s="99"/>
      <c r="I12" s="99"/>
      <c r="J12" s="99"/>
      <c r="K12" s="99"/>
      <c r="L12" s="99"/>
      <c r="M12" s="99"/>
      <c r="N12" s="166"/>
    </row>
    <row r="13" spans="2:14" x14ac:dyDescent="0.25">
      <c r="B13" s="72"/>
      <c r="C13" s="99"/>
      <c r="D13" s="99"/>
      <c r="E13" s="99"/>
      <c r="F13" s="99"/>
      <c r="G13" s="99"/>
      <c r="H13" s="99"/>
      <c r="I13" s="99"/>
      <c r="J13" s="99"/>
      <c r="K13" s="99"/>
      <c r="L13" s="99"/>
      <c r="M13" s="99"/>
      <c r="N13" s="166"/>
    </row>
    <row r="14" spans="2:14" x14ac:dyDescent="0.25">
      <c r="B14" s="72"/>
      <c r="C14" s="99"/>
      <c r="D14" s="99"/>
      <c r="E14" s="99"/>
      <c r="F14" s="99"/>
      <c r="G14" s="99"/>
      <c r="H14" s="99"/>
      <c r="I14" s="99"/>
      <c r="J14" s="99"/>
      <c r="K14" s="99"/>
      <c r="L14" s="99"/>
      <c r="M14" s="99"/>
      <c r="N14" s="166"/>
    </row>
    <row r="15" spans="2:14" x14ac:dyDescent="0.25">
      <c r="B15" s="72"/>
      <c r="C15" s="99"/>
      <c r="D15" s="99"/>
      <c r="E15" s="99"/>
      <c r="F15" s="99"/>
      <c r="G15" s="99"/>
      <c r="H15" s="99"/>
      <c r="I15" s="99"/>
      <c r="J15" s="99"/>
      <c r="K15" s="99"/>
      <c r="L15" s="99"/>
      <c r="M15" s="99"/>
      <c r="N15" s="166"/>
    </row>
    <row r="16" spans="2:14" x14ac:dyDescent="0.25">
      <c r="B16" s="72"/>
      <c r="C16" s="99"/>
      <c r="D16" s="99"/>
      <c r="E16" s="99"/>
      <c r="F16" s="99"/>
      <c r="G16" s="99"/>
      <c r="H16" s="99"/>
      <c r="I16" s="99"/>
      <c r="J16" s="99"/>
      <c r="K16" s="99"/>
      <c r="L16" s="99"/>
      <c r="M16" s="99"/>
      <c r="N16" s="166"/>
    </row>
    <row r="17" spans="2:14" x14ac:dyDescent="0.25">
      <c r="B17" s="72"/>
      <c r="C17" s="99"/>
      <c r="D17" s="99"/>
      <c r="E17" s="99"/>
      <c r="F17" s="99"/>
      <c r="G17" s="99"/>
      <c r="H17" s="99"/>
      <c r="I17" s="99"/>
      <c r="J17" s="99"/>
      <c r="K17" s="99"/>
      <c r="L17" s="99"/>
      <c r="M17" s="99"/>
      <c r="N17" s="166"/>
    </row>
    <row r="18" spans="2:14" x14ac:dyDescent="0.25">
      <c r="B18" s="72"/>
      <c r="C18" s="99"/>
      <c r="D18" s="99"/>
      <c r="E18" s="99"/>
      <c r="F18" s="99"/>
      <c r="G18" s="99"/>
      <c r="H18" s="99"/>
      <c r="I18" s="99"/>
      <c r="J18" s="99"/>
      <c r="K18" s="99"/>
      <c r="L18" s="99"/>
      <c r="M18" s="99"/>
      <c r="N18" s="166"/>
    </row>
    <row r="19" spans="2:14" x14ac:dyDescent="0.25">
      <c r="B19" s="72"/>
      <c r="C19" s="99"/>
      <c r="D19" s="99"/>
      <c r="E19" s="99"/>
      <c r="F19" s="99"/>
      <c r="G19" s="99"/>
      <c r="H19" s="99"/>
      <c r="I19" s="99"/>
      <c r="J19" s="99"/>
      <c r="K19" s="99"/>
      <c r="L19" s="99"/>
      <c r="M19" s="99"/>
      <c r="N19" s="166"/>
    </row>
    <row r="20" spans="2:14" x14ac:dyDescent="0.25">
      <c r="B20" s="72"/>
      <c r="C20" s="99"/>
      <c r="D20" s="99"/>
      <c r="E20" s="99"/>
      <c r="F20" s="99"/>
      <c r="G20" s="99"/>
      <c r="H20" s="99"/>
      <c r="I20" s="99"/>
      <c r="J20" s="99"/>
      <c r="K20" s="99"/>
      <c r="L20" s="99"/>
      <c r="M20" s="99"/>
      <c r="N20" s="166"/>
    </row>
    <row r="21" spans="2:14" x14ac:dyDescent="0.25">
      <c r="B21" s="72"/>
      <c r="C21" s="99"/>
      <c r="D21" s="99"/>
      <c r="E21" s="99"/>
      <c r="F21" s="99"/>
      <c r="G21" s="99"/>
      <c r="H21" s="99"/>
      <c r="I21" s="99"/>
      <c r="J21" s="99"/>
      <c r="K21" s="99"/>
      <c r="L21" s="99"/>
      <c r="M21" s="99"/>
      <c r="N21" s="166"/>
    </row>
    <row r="22" spans="2:14" x14ac:dyDescent="0.25">
      <c r="B22" s="72"/>
      <c r="C22" s="99"/>
      <c r="D22" s="99"/>
      <c r="E22" s="99"/>
      <c r="F22" s="99"/>
      <c r="G22" s="99"/>
      <c r="H22" s="99"/>
      <c r="I22" s="99"/>
      <c r="J22" s="99"/>
      <c r="K22" s="99"/>
      <c r="L22" s="99"/>
      <c r="M22" s="99"/>
      <c r="N22" s="166"/>
    </row>
    <row r="23" spans="2:14" x14ac:dyDescent="0.25">
      <c r="B23" s="72"/>
      <c r="C23" s="99"/>
      <c r="D23" s="99"/>
      <c r="E23" s="99"/>
      <c r="F23" s="99"/>
      <c r="G23" s="99"/>
      <c r="H23" s="99"/>
      <c r="I23" s="99"/>
      <c r="J23" s="99"/>
      <c r="K23" s="99"/>
      <c r="L23" s="99"/>
      <c r="M23" s="99"/>
      <c r="N23" s="166"/>
    </row>
    <row r="24" spans="2:14" x14ac:dyDescent="0.25">
      <c r="B24" s="72"/>
      <c r="C24" s="99"/>
      <c r="D24" s="99"/>
      <c r="E24" s="99"/>
      <c r="F24" s="99"/>
      <c r="G24" s="99"/>
      <c r="H24" s="99"/>
      <c r="I24" s="99"/>
      <c r="J24" s="99"/>
      <c r="K24" s="99"/>
      <c r="L24" s="99"/>
      <c r="M24" s="99"/>
      <c r="N24" s="166"/>
    </row>
    <row r="25" spans="2:14" x14ac:dyDescent="0.25">
      <c r="B25" s="72"/>
      <c r="C25" s="99"/>
      <c r="D25" s="99"/>
      <c r="E25" s="99"/>
      <c r="F25" s="99"/>
      <c r="G25" s="99"/>
      <c r="H25" s="99"/>
      <c r="I25" s="99"/>
      <c r="J25" s="99"/>
      <c r="K25" s="99"/>
      <c r="L25" s="99"/>
      <c r="M25" s="99"/>
      <c r="N25" s="166"/>
    </row>
    <row r="26" spans="2:14" x14ac:dyDescent="0.25">
      <c r="B26" s="72"/>
      <c r="C26" s="99"/>
      <c r="D26" s="99"/>
      <c r="E26" s="99"/>
      <c r="F26" s="99"/>
      <c r="G26" s="99"/>
      <c r="H26" s="99"/>
      <c r="I26" s="99"/>
      <c r="J26" s="99"/>
      <c r="K26" s="99"/>
      <c r="L26" s="99"/>
      <c r="M26" s="99"/>
      <c r="N26" s="166"/>
    </row>
    <row r="27" spans="2:14" x14ac:dyDescent="0.25">
      <c r="B27" s="72"/>
      <c r="C27" s="99"/>
      <c r="D27" s="99"/>
      <c r="E27" s="99"/>
      <c r="F27" s="99"/>
      <c r="G27" s="99"/>
      <c r="H27" s="99"/>
      <c r="I27" s="99"/>
      <c r="J27" s="99"/>
      <c r="K27" s="99"/>
      <c r="L27" s="99"/>
      <c r="M27" s="99"/>
      <c r="N27" s="166"/>
    </row>
    <row r="28" spans="2:14" x14ac:dyDescent="0.25">
      <c r="B28" s="72"/>
      <c r="C28" s="99"/>
      <c r="D28" s="99"/>
      <c r="E28" s="99"/>
      <c r="F28" s="99"/>
      <c r="G28" s="99"/>
      <c r="H28" s="99"/>
      <c r="I28" s="99"/>
      <c r="J28" s="99"/>
      <c r="K28" s="99"/>
      <c r="L28" s="99"/>
      <c r="M28" s="99"/>
      <c r="N28" s="166"/>
    </row>
    <row r="29" spans="2:14" x14ac:dyDescent="0.25">
      <c r="B29" s="72"/>
      <c r="C29" s="99"/>
      <c r="D29" s="99"/>
      <c r="E29" s="99"/>
      <c r="F29" s="99"/>
      <c r="G29" s="99"/>
      <c r="H29" s="99"/>
      <c r="I29" s="99"/>
      <c r="J29" s="99"/>
      <c r="K29" s="99"/>
      <c r="L29" s="99"/>
      <c r="M29" s="99"/>
      <c r="N29" s="166"/>
    </row>
    <row r="30" spans="2:14" x14ac:dyDescent="0.25">
      <c r="B30" s="72"/>
      <c r="C30" s="99"/>
      <c r="D30" s="99"/>
      <c r="E30" s="99"/>
      <c r="F30" s="99"/>
      <c r="G30" s="99"/>
      <c r="H30" s="99"/>
      <c r="I30" s="99"/>
      <c r="J30" s="99"/>
      <c r="K30" s="99"/>
      <c r="L30" s="99"/>
      <c r="M30" s="99"/>
      <c r="N30" s="166"/>
    </row>
    <row r="31" spans="2:14" x14ac:dyDescent="0.25">
      <c r="B31" s="72"/>
      <c r="C31" s="99"/>
      <c r="D31" s="99"/>
      <c r="E31" s="99"/>
      <c r="F31" s="99"/>
      <c r="G31" s="99"/>
      <c r="H31" s="99"/>
      <c r="I31" s="99"/>
      <c r="J31" s="99"/>
      <c r="K31" s="99"/>
      <c r="L31" s="99"/>
      <c r="M31" s="99"/>
      <c r="N31" s="166"/>
    </row>
    <row r="32" spans="2:14" x14ac:dyDescent="0.25">
      <c r="B32" s="72"/>
      <c r="C32" s="99"/>
      <c r="D32" s="99"/>
      <c r="E32" s="99"/>
      <c r="F32" s="99"/>
      <c r="G32" s="99"/>
      <c r="H32" s="99"/>
      <c r="I32" s="99"/>
      <c r="J32" s="99"/>
      <c r="K32" s="99"/>
      <c r="L32" s="99"/>
      <c r="M32" s="99"/>
      <c r="N32" s="166"/>
    </row>
    <row r="33" spans="2:14" x14ac:dyDescent="0.25">
      <c r="B33" s="72"/>
      <c r="C33" s="99"/>
      <c r="D33" s="99"/>
      <c r="E33" s="99"/>
      <c r="F33" s="99"/>
      <c r="G33" s="99"/>
      <c r="H33" s="99"/>
      <c r="I33" s="99"/>
      <c r="J33" s="99"/>
      <c r="K33" s="99"/>
      <c r="L33" s="99"/>
      <c r="M33" s="99"/>
      <c r="N33" s="166"/>
    </row>
    <row r="34" spans="2:14" x14ac:dyDescent="0.25">
      <c r="B34" s="72"/>
      <c r="C34" s="99"/>
      <c r="D34" s="99"/>
      <c r="E34" s="99"/>
      <c r="F34" s="99"/>
      <c r="G34" s="99"/>
      <c r="H34" s="99"/>
      <c r="I34" s="99"/>
      <c r="J34" s="99"/>
      <c r="K34" s="99"/>
      <c r="L34" s="99"/>
      <c r="M34" s="99"/>
      <c r="N34" s="166"/>
    </row>
    <row r="35" spans="2:14" x14ac:dyDescent="0.25">
      <c r="B35" s="72"/>
      <c r="C35" s="99"/>
      <c r="D35" s="99"/>
      <c r="E35" s="99"/>
      <c r="F35" s="99"/>
      <c r="G35" s="99"/>
      <c r="H35" s="99"/>
      <c r="I35" s="99"/>
      <c r="J35" s="99"/>
      <c r="K35" s="99"/>
      <c r="L35" s="99"/>
      <c r="M35" s="99"/>
      <c r="N35" s="166"/>
    </row>
    <row r="36" spans="2:14" x14ac:dyDescent="0.25">
      <c r="B36" s="72"/>
      <c r="C36" s="99"/>
      <c r="D36" s="99"/>
      <c r="E36" s="99"/>
      <c r="F36" s="99"/>
      <c r="G36" s="99"/>
      <c r="H36" s="99"/>
      <c r="I36" s="99"/>
      <c r="J36" s="99"/>
      <c r="K36" s="99"/>
      <c r="L36" s="99"/>
      <c r="M36" s="99"/>
      <c r="N36" s="166"/>
    </row>
    <row r="37" spans="2:14" x14ac:dyDescent="0.25">
      <c r="B37" s="72"/>
      <c r="C37" s="99"/>
      <c r="D37" s="99"/>
      <c r="E37" s="99"/>
      <c r="F37" s="99"/>
      <c r="G37" s="99"/>
      <c r="H37" s="99"/>
      <c r="I37" s="99"/>
      <c r="J37" s="99"/>
      <c r="K37" s="99"/>
      <c r="L37" s="99"/>
      <c r="M37" s="99"/>
      <c r="N37" s="166"/>
    </row>
    <row r="38" spans="2:14" x14ac:dyDescent="0.25">
      <c r="B38" s="72"/>
      <c r="C38" s="99"/>
      <c r="D38" s="99"/>
      <c r="E38" s="99"/>
      <c r="F38" s="99"/>
      <c r="G38" s="99"/>
      <c r="H38" s="99"/>
      <c r="I38" s="99"/>
      <c r="J38" s="99"/>
      <c r="K38" s="99"/>
      <c r="L38" s="99"/>
      <c r="M38" s="99"/>
      <c r="N38" s="166"/>
    </row>
    <row r="39" spans="2:14" x14ac:dyDescent="0.25">
      <c r="B39" s="72"/>
      <c r="C39" s="99"/>
      <c r="D39" s="99"/>
      <c r="E39" s="99"/>
      <c r="F39" s="99"/>
      <c r="G39" s="99"/>
      <c r="H39" s="99"/>
      <c r="I39" s="99"/>
      <c r="J39" s="99"/>
      <c r="K39" s="99"/>
      <c r="L39" s="99"/>
      <c r="M39" s="99"/>
      <c r="N39" s="166"/>
    </row>
    <row r="40" spans="2:14" x14ac:dyDescent="0.25">
      <c r="B40" s="72"/>
      <c r="C40" s="99"/>
      <c r="D40" s="99"/>
      <c r="E40" s="99"/>
      <c r="F40" s="99"/>
      <c r="G40" s="99"/>
      <c r="H40" s="99"/>
      <c r="I40" s="99"/>
      <c r="J40" s="99"/>
      <c r="K40" s="99"/>
      <c r="L40" s="99"/>
      <c r="M40" s="99"/>
      <c r="N40" s="166"/>
    </row>
    <row r="41" spans="2:14" x14ac:dyDescent="0.25">
      <c r="B41" s="72"/>
      <c r="C41" s="99"/>
      <c r="D41" s="99"/>
      <c r="E41" s="99"/>
      <c r="F41" s="99"/>
      <c r="G41" s="99"/>
      <c r="H41" s="99"/>
      <c r="I41" s="99"/>
      <c r="J41" s="99"/>
      <c r="K41" s="99"/>
      <c r="L41" s="99"/>
      <c r="M41" s="99"/>
      <c r="N41" s="166"/>
    </row>
    <row r="42" spans="2:14" x14ac:dyDescent="0.25">
      <c r="B42" s="72"/>
      <c r="C42" s="99"/>
      <c r="D42" s="99"/>
      <c r="E42" s="99"/>
      <c r="F42" s="99"/>
      <c r="G42" s="99"/>
      <c r="H42" s="99"/>
      <c r="I42" s="99"/>
      <c r="J42" s="99"/>
      <c r="K42" s="99"/>
      <c r="L42" s="99"/>
      <c r="M42" s="99"/>
      <c r="N42" s="166"/>
    </row>
    <row r="43" spans="2:14" x14ac:dyDescent="0.25">
      <c r="B43" s="72"/>
      <c r="C43" s="99"/>
      <c r="D43" s="99"/>
      <c r="E43" s="99"/>
      <c r="F43" s="99"/>
      <c r="G43" s="99"/>
      <c r="H43" s="99"/>
      <c r="I43" s="99"/>
      <c r="J43" s="99"/>
      <c r="K43" s="99"/>
      <c r="L43" s="99"/>
      <c r="M43" s="99"/>
      <c r="N43" s="166"/>
    </row>
    <row r="44" spans="2:14" x14ac:dyDescent="0.25">
      <c r="B44" s="72"/>
      <c r="C44" s="99"/>
      <c r="D44" s="99"/>
      <c r="E44" s="99"/>
      <c r="F44" s="99"/>
      <c r="G44" s="99"/>
      <c r="H44" s="99"/>
      <c r="I44" s="99"/>
      <c r="J44" s="99"/>
      <c r="K44" s="99"/>
      <c r="L44" s="99"/>
      <c r="M44" s="99"/>
      <c r="N44" s="166"/>
    </row>
    <row r="45" spans="2:14" x14ac:dyDescent="0.25">
      <c r="B45" s="72"/>
      <c r="C45" s="99"/>
      <c r="D45" s="99"/>
      <c r="E45" s="99"/>
      <c r="F45" s="99"/>
      <c r="G45" s="99"/>
      <c r="H45" s="99"/>
      <c r="I45" s="99"/>
      <c r="J45" s="99"/>
      <c r="K45" s="99"/>
      <c r="L45" s="99"/>
      <c r="M45" s="99"/>
      <c r="N45" s="166"/>
    </row>
    <row r="46" spans="2:14" ht="15.75" thickBot="1" x14ac:dyDescent="0.3">
      <c r="B46" s="165"/>
      <c r="C46" s="164"/>
      <c r="D46" s="164"/>
      <c r="E46" s="164"/>
      <c r="F46" s="164"/>
      <c r="G46" s="164"/>
      <c r="H46" s="164"/>
      <c r="I46" s="164"/>
      <c r="J46" s="164"/>
      <c r="K46" s="164"/>
      <c r="L46" s="164"/>
      <c r="M46" s="164"/>
      <c r="N46" s="163"/>
    </row>
    <row r="47" spans="2:14" ht="15.75" thickTop="1" x14ac:dyDescent="0.25">
      <c r="B47" s="1433"/>
      <c r="C47" s="1434"/>
      <c r="D47" s="1434"/>
      <c r="E47" s="1434"/>
      <c r="F47" s="1434"/>
      <c r="G47" s="1434"/>
      <c r="H47" s="1434"/>
      <c r="I47" s="1434"/>
      <c r="J47" s="1434"/>
      <c r="K47" s="1434"/>
      <c r="L47" s="1434"/>
      <c r="M47" s="1434"/>
      <c r="N47" s="1435"/>
    </row>
    <row r="48" spans="2:14" x14ac:dyDescent="0.25">
      <c r="B48" s="1436"/>
      <c r="C48" s="1437"/>
      <c r="D48" s="1437"/>
      <c r="E48" s="1437"/>
      <c r="F48" s="1437"/>
      <c r="G48" s="1437"/>
      <c r="H48" s="1437"/>
      <c r="I48" s="1437"/>
      <c r="J48" s="1437"/>
      <c r="K48" s="1437"/>
      <c r="L48" s="1437"/>
      <c r="M48" s="1437"/>
      <c r="N48" s="1438"/>
    </row>
    <row r="49" spans="2:14" x14ac:dyDescent="0.25">
      <c r="B49" s="1436"/>
      <c r="C49" s="1437"/>
      <c r="D49" s="1437"/>
      <c r="E49" s="1437"/>
      <c r="F49" s="1437"/>
      <c r="G49" s="1437"/>
      <c r="H49" s="1437"/>
      <c r="I49" s="1437"/>
      <c r="J49" s="1437"/>
      <c r="K49" s="1437"/>
      <c r="L49" s="1437"/>
      <c r="M49" s="1437"/>
      <c r="N49" s="1438"/>
    </row>
    <row r="50" spans="2:14" ht="15.75" thickBot="1" x14ac:dyDescent="0.3">
      <c r="B50" s="1439"/>
      <c r="C50" s="1440"/>
      <c r="D50" s="1440"/>
      <c r="E50" s="1440"/>
      <c r="F50" s="1440"/>
      <c r="G50" s="1440"/>
      <c r="H50" s="1440"/>
      <c r="I50" s="1440"/>
      <c r="J50" s="1440"/>
      <c r="K50" s="1440"/>
      <c r="L50" s="1440"/>
      <c r="M50" s="1440"/>
      <c r="N50" s="1441"/>
    </row>
    <row r="51" spans="2:14" ht="15.75" thickTop="1" x14ac:dyDescent="0.25">
      <c r="B51" s="1433" t="s">
        <v>4858</v>
      </c>
      <c r="C51" s="1434"/>
      <c r="D51" s="1434"/>
      <c r="E51" s="1434"/>
      <c r="F51" s="1434"/>
      <c r="G51" s="1434"/>
      <c r="H51" s="1434"/>
      <c r="I51" s="1434"/>
      <c r="J51" s="1434"/>
      <c r="K51" s="1434"/>
      <c r="L51" s="1434"/>
      <c r="M51" s="1434"/>
      <c r="N51" s="1435"/>
    </row>
    <row r="52" spans="2:14" x14ac:dyDescent="0.25">
      <c r="B52" s="1436"/>
      <c r="C52" s="1437"/>
      <c r="D52" s="1437"/>
      <c r="E52" s="1437"/>
      <c r="F52" s="1437"/>
      <c r="G52" s="1437"/>
      <c r="H52" s="1437"/>
      <c r="I52" s="1437"/>
      <c r="J52" s="1437"/>
      <c r="K52" s="1437"/>
      <c r="L52" s="1437"/>
      <c r="M52" s="1437"/>
      <c r="N52" s="1438"/>
    </row>
    <row r="53" spans="2:14" x14ac:dyDescent="0.25">
      <c r="B53" s="1436"/>
      <c r="C53" s="1437"/>
      <c r="D53" s="1437"/>
      <c r="E53" s="1437"/>
      <c r="F53" s="1437"/>
      <c r="G53" s="1437"/>
      <c r="H53" s="1437"/>
      <c r="I53" s="1437"/>
      <c r="J53" s="1437"/>
      <c r="K53" s="1437"/>
      <c r="L53" s="1437"/>
      <c r="M53" s="1437"/>
      <c r="N53" s="1438"/>
    </row>
    <row r="54" spans="2:14" ht="15.75" thickBot="1" x14ac:dyDescent="0.3">
      <c r="B54" s="1439"/>
      <c r="C54" s="1440"/>
      <c r="D54" s="1440"/>
      <c r="E54" s="1440"/>
      <c r="F54" s="1440"/>
      <c r="G54" s="1440"/>
      <c r="H54" s="1440"/>
      <c r="I54" s="1440"/>
      <c r="J54" s="1440"/>
      <c r="K54" s="1440"/>
      <c r="L54" s="1440"/>
      <c r="M54" s="1440"/>
      <c r="N54" s="1441"/>
    </row>
    <row r="55" spans="2:14" ht="15.75" thickTop="1" x14ac:dyDescent="0.25"/>
  </sheetData>
  <mergeCells count="8">
    <mergeCell ref="B47:N50"/>
    <mergeCell ref="B51:N54"/>
    <mergeCell ref="B1:N1"/>
    <mergeCell ref="B2:N2"/>
    <mergeCell ref="B3:N3"/>
    <mergeCell ref="B4:N4"/>
    <mergeCell ref="B5:N5"/>
    <mergeCell ref="B6:N6"/>
  </mergeCells>
  <hyperlinks>
    <hyperlink ref="B4:L4" r:id="rId1" tooltip="donatedfoods@dese.mo.gov" display="COMPLETE AND SUBMIT THE PACKET TO donatedfoods@dese.mo.gov BY FEBRUARY 19,2021" xr:uid="{00000000-0004-0000-0100-000000000000}"/>
    <hyperlink ref="B4:N4" r:id="rId2" tooltip="donatedfoods@dese.mo.gov" display="COMPLETE AND SUBMIT THIS PACKET TO donatedfoods@dese.mo.gov by March 1, 2024" xr:uid="{F9B11943-B77F-4B35-AFC0-5F74D766B812}"/>
  </hyperlinks>
  <pageMargins left="0.7" right="0.7" top="0.75" bottom="0.75" header="0.3" footer="0.3"/>
  <pageSetup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Y13"/>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59" style="41" bestFit="1" customWidth="1"/>
    <col min="4" max="4" width="9.140625" style="41" customWidth="1"/>
    <col min="5" max="5" width="9.85546875" style="41" customWidth="1"/>
    <col min="6" max="6" width="10.85546875" style="41" customWidth="1"/>
    <col min="7" max="7" width="10.42578125" style="41" customWidth="1"/>
    <col min="8" max="8" width="13.85546875" style="41" bestFit="1" customWidth="1"/>
    <col min="9" max="9" width="9.140625" style="41" customWidth="1"/>
    <col min="10" max="10" width="10.85546875" style="68" bestFit="1" customWidth="1"/>
    <col min="11" max="11" width="11.140625" style="41" customWidth="1"/>
    <col min="12" max="12" width="14.7109375" style="41" customWidth="1"/>
    <col min="13" max="13" width="12.5703125" style="41" customWidth="1"/>
    <col min="14" max="14" width="13.5703125" style="41" customWidth="1"/>
    <col min="15" max="19" width="11.140625" style="41" customWidth="1"/>
    <col min="20" max="20" width="9.7109375" style="41" customWidth="1"/>
    <col min="21" max="21" width="10.7109375" style="41" customWidth="1"/>
    <col min="22" max="22" width="17.7109375" style="41" bestFit="1" customWidth="1"/>
    <col min="23" max="23" width="12.7109375" style="41" customWidth="1"/>
    <col min="24" max="24" width="12"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36" customHeight="1" thickTop="1" thickBot="1" x14ac:dyDescent="0.3">
      <c r="B5" s="1697"/>
      <c r="C5" s="1698"/>
      <c r="D5" s="1698"/>
      <c r="E5" s="1698"/>
      <c r="F5" s="1698"/>
      <c r="G5" s="1698"/>
      <c r="H5" s="1698"/>
      <c r="I5" s="1698"/>
      <c r="J5" s="1699"/>
      <c r="K5" s="876">
        <v>100299</v>
      </c>
      <c r="L5" s="1742" t="s">
        <v>94</v>
      </c>
      <c r="M5" s="1742"/>
      <c r="N5" s="1742"/>
      <c r="O5" s="1743" t="s">
        <v>303</v>
      </c>
      <c r="P5" s="1743"/>
      <c r="Q5" s="1743"/>
      <c r="R5" s="1743"/>
      <c r="S5" s="955">
        <v>4.7313000000000001</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53"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62"/>
      <c r="K7" s="63"/>
      <c r="L7" s="63"/>
      <c r="M7" s="63"/>
      <c r="N7" s="63"/>
      <c r="O7" s="63"/>
      <c r="P7" s="63"/>
      <c r="Q7" s="63"/>
      <c r="R7" s="63"/>
      <c r="S7" s="63"/>
      <c r="T7" s="64"/>
      <c r="U7" s="61"/>
      <c r="V7" s="61"/>
      <c r="W7" s="61"/>
      <c r="X7" s="65"/>
    </row>
    <row r="8" spans="2:25" ht="15.75" thickBot="1" x14ac:dyDescent="0.3">
      <c r="B8" s="1808" t="s">
        <v>111</v>
      </c>
      <c r="C8" s="1809"/>
      <c r="D8" s="1809"/>
      <c r="E8" s="1809"/>
      <c r="F8" s="1809"/>
      <c r="G8" s="1809"/>
      <c r="H8" s="1809"/>
      <c r="I8" s="1809"/>
      <c r="J8" s="1809"/>
      <c r="K8" s="1809"/>
      <c r="L8" s="1809"/>
      <c r="M8" s="1809"/>
      <c r="N8" s="1809"/>
      <c r="O8" s="1809"/>
      <c r="P8" s="1809"/>
      <c r="Q8" s="1809"/>
      <c r="R8" s="1809"/>
      <c r="S8" s="1809"/>
      <c r="T8" s="1809"/>
      <c r="U8" s="1809"/>
      <c r="V8" s="1809"/>
      <c r="W8" s="1809"/>
      <c r="X8" s="1810"/>
    </row>
    <row r="9" spans="2:25" ht="32.25" customHeight="1" x14ac:dyDescent="0.25">
      <c r="B9" s="968">
        <v>2137</v>
      </c>
      <c r="C9" s="971" t="s">
        <v>302</v>
      </c>
      <c r="D9" s="941" t="s">
        <v>233</v>
      </c>
      <c r="E9" s="942" t="s">
        <v>233</v>
      </c>
      <c r="F9" s="942" t="s">
        <v>301</v>
      </c>
      <c r="G9" s="943">
        <v>8.5</v>
      </c>
      <c r="H9" s="942">
        <v>100</v>
      </c>
      <c r="I9" s="943">
        <v>8.5</v>
      </c>
      <c r="J9" s="817">
        <v>40.216050000000003</v>
      </c>
      <c r="K9" s="727"/>
      <c r="L9" s="727"/>
      <c r="M9" s="727"/>
      <c r="N9" s="727"/>
      <c r="O9" s="727"/>
      <c r="P9" s="727"/>
      <c r="Q9" s="727"/>
      <c r="R9" s="727"/>
      <c r="S9" s="753"/>
      <c r="T9" s="116">
        <f>SUM(K9:S9)</f>
        <v>0</v>
      </c>
      <c r="U9" s="117">
        <f>T9*I9</f>
        <v>0</v>
      </c>
      <c r="V9" s="382">
        <f>U9*$S$5</f>
        <v>0</v>
      </c>
      <c r="W9" s="1804" t="s">
        <v>115</v>
      </c>
      <c r="X9" s="1805"/>
    </row>
    <row r="10" spans="2:25" ht="32.25" customHeight="1" thickBot="1" x14ac:dyDescent="0.3">
      <c r="B10" s="974">
        <v>49602</v>
      </c>
      <c r="C10" s="975" t="s">
        <v>300</v>
      </c>
      <c r="D10" s="976" t="s">
        <v>233</v>
      </c>
      <c r="E10" s="977" t="s">
        <v>233</v>
      </c>
      <c r="F10" s="977" t="s">
        <v>299</v>
      </c>
      <c r="G10" s="1004">
        <v>7.94</v>
      </c>
      <c r="H10" s="977">
        <v>100</v>
      </c>
      <c r="I10" s="1004">
        <v>4.29</v>
      </c>
      <c r="J10" s="1005">
        <v>20.297277000000001</v>
      </c>
      <c r="K10" s="684"/>
      <c r="L10" s="684"/>
      <c r="M10" s="684"/>
      <c r="N10" s="684"/>
      <c r="O10" s="684"/>
      <c r="P10" s="684"/>
      <c r="Q10" s="684"/>
      <c r="R10" s="684"/>
      <c r="S10" s="683"/>
      <c r="T10" s="125">
        <f>SUM(K10:S10)</f>
        <v>0</v>
      </c>
      <c r="U10" s="124">
        <f>T10*I10</f>
        <v>0</v>
      </c>
      <c r="V10" s="384">
        <f>U10*$S$5</f>
        <v>0</v>
      </c>
      <c r="W10" s="1806"/>
      <c r="X10" s="1807"/>
    </row>
    <row r="11" spans="2:25" ht="15.75" thickTop="1" x14ac:dyDescent="0.25">
      <c r="K11" s="69">
        <f t="shared" ref="K11:S11" si="0">SUM(K9:K10)</f>
        <v>0</v>
      </c>
      <c r="L11" s="69">
        <f t="shared" si="0"/>
        <v>0</v>
      </c>
      <c r="M11" s="69">
        <f t="shared" si="0"/>
        <v>0</v>
      </c>
      <c r="N11" s="69">
        <f t="shared" si="0"/>
        <v>0</v>
      </c>
      <c r="O11" s="69">
        <f t="shared" si="0"/>
        <v>0</v>
      </c>
      <c r="P11" s="69">
        <f t="shared" si="0"/>
        <v>0</v>
      </c>
      <c r="Q11" s="69">
        <f t="shared" si="0"/>
        <v>0</v>
      </c>
      <c r="R11" s="69">
        <f t="shared" si="0"/>
        <v>0</v>
      </c>
      <c r="S11" s="69">
        <f t="shared" si="0"/>
        <v>0</v>
      </c>
      <c r="T11" s="69">
        <f>SUM(T9:T10)</f>
        <v>0</v>
      </c>
      <c r="U11" s="70">
        <f>SUM(U9:U10)</f>
        <v>0</v>
      </c>
      <c r="V11" s="71">
        <f>SUM(V9:V10)</f>
        <v>0</v>
      </c>
    </row>
    <row r="13" spans="2:25" ht="21" customHeight="1" x14ac:dyDescent="0.25"/>
  </sheetData>
  <sheetProtection password="D140" sheet="1" selectLockedCells="1"/>
  <mergeCells count="14">
    <mergeCell ref="B1:P1"/>
    <mergeCell ref="Q1:X3"/>
    <mergeCell ref="B2:P2"/>
    <mergeCell ref="B3:C3"/>
    <mergeCell ref="D3:J3"/>
    <mergeCell ref="K3:M3"/>
    <mergeCell ref="N3:P3"/>
    <mergeCell ref="W9:X10"/>
    <mergeCell ref="B4:X4"/>
    <mergeCell ref="B5:J5"/>
    <mergeCell ref="L5:N5"/>
    <mergeCell ref="O5:R5"/>
    <mergeCell ref="T5:X5"/>
    <mergeCell ref="B8:X8"/>
  </mergeCells>
  <conditionalFormatting sqref="B1:B1048576">
    <cfRule type="duplicateValues" dxfId="83" priority="2"/>
  </conditionalFormatting>
  <pageMargins left="0.25" right="0.25" top="0.75" bottom="0.75" header="0.3" footer="0.3"/>
  <pageSetup scale="50" fitToHeight="0" orientation="landscape" r:id="rId1"/>
  <ignoredErrors>
    <ignoredError sqref="T9:T10"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Y20"/>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47" style="41" customWidth="1"/>
    <col min="4" max="4" width="9.140625" style="41" customWidth="1"/>
    <col min="5" max="5" width="9.85546875" style="41" customWidth="1"/>
    <col min="6" max="6" width="10.85546875" style="41" customWidth="1"/>
    <col min="7" max="7" width="10.42578125" style="41" customWidth="1"/>
    <col min="8" max="8" width="13.85546875" style="41" bestFit="1" customWidth="1"/>
    <col min="9" max="9" width="9.140625" style="41" customWidth="1"/>
    <col min="10" max="10" width="9.7109375" style="68" customWidth="1"/>
    <col min="11" max="12" width="11.140625" style="41" customWidth="1"/>
    <col min="13" max="13" width="13" style="41" customWidth="1"/>
    <col min="14" max="14" width="13.85546875" style="41" customWidth="1"/>
    <col min="15" max="19" width="11.140625" style="41" customWidth="1"/>
    <col min="20" max="20" width="9.7109375" style="41" customWidth="1"/>
    <col min="21" max="21" width="10.7109375" style="41" customWidth="1"/>
    <col min="22" max="22" width="17.7109375" style="41" bestFit="1" customWidth="1"/>
    <col min="23" max="23" width="12.7109375" style="41" customWidth="1"/>
    <col min="24" max="24" width="12.85546875"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7.45" customHeight="1" thickTop="1" thickBot="1" x14ac:dyDescent="0.3">
      <c r="B5" s="1697"/>
      <c r="C5" s="1698"/>
      <c r="D5" s="1698"/>
      <c r="E5" s="1698"/>
      <c r="F5" s="1698"/>
      <c r="G5" s="1698"/>
      <c r="H5" s="1698"/>
      <c r="I5" s="1698"/>
      <c r="J5" s="1699"/>
      <c r="K5" s="876">
        <v>110149</v>
      </c>
      <c r="L5" s="1742" t="s">
        <v>94</v>
      </c>
      <c r="M5" s="1742"/>
      <c r="N5" s="1742"/>
      <c r="O5" s="1743" t="s">
        <v>313</v>
      </c>
      <c r="P5" s="1743"/>
      <c r="Q5" s="1743"/>
      <c r="R5" s="1743"/>
      <c r="S5" s="955">
        <v>0.33200000000000002</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53"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62"/>
      <c r="K7" s="63"/>
      <c r="L7" s="63"/>
      <c r="M7" s="63"/>
      <c r="N7" s="63"/>
      <c r="O7" s="63"/>
      <c r="P7" s="63"/>
      <c r="Q7" s="63"/>
      <c r="R7" s="63"/>
      <c r="S7" s="63"/>
      <c r="T7" s="64"/>
      <c r="U7" s="61"/>
      <c r="V7" s="61"/>
      <c r="W7" s="61"/>
      <c r="X7" s="65"/>
    </row>
    <row r="8" spans="2:25" ht="15.75" thickBot="1" x14ac:dyDescent="0.3">
      <c r="B8" s="1808" t="s">
        <v>111</v>
      </c>
      <c r="C8" s="1809"/>
      <c r="D8" s="1809"/>
      <c r="E8" s="1809"/>
      <c r="F8" s="1809"/>
      <c r="G8" s="1809"/>
      <c r="H8" s="1809"/>
      <c r="I8" s="1809"/>
      <c r="J8" s="1809"/>
      <c r="K8" s="1809"/>
      <c r="L8" s="1809"/>
      <c r="M8" s="1809"/>
      <c r="N8" s="1809"/>
      <c r="O8" s="1809"/>
      <c r="P8" s="1809"/>
      <c r="Q8" s="1809"/>
      <c r="R8" s="1809"/>
      <c r="S8" s="1809"/>
      <c r="T8" s="1809"/>
      <c r="U8" s="1809"/>
      <c r="V8" s="1809"/>
      <c r="W8" s="1809"/>
      <c r="X8" s="1810"/>
    </row>
    <row r="9" spans="2:25" ht="18.75" x14ac:dyDescent="0.25">
      <c r="B9" s="968">
        <v>9116</v>
      </c>
      <c r="C9" s="971" t="s">
        <v>312</v>
      </c>
      <c r="D9" s="941" t="s">
        <v>233</v>
      </c>
      <c r="E9" s="942" t="s">
        <v>233</v>
      </c>
      <c r="F9" s="942" t="s">
        <v>299</v>
      </c>
      <c r="G9" s="943">
        <v>27</v>
      </c>
      <c r="H9" s="942">
        <v>96</v>
      </c>
      <c r="I9" s="943">
        <v>15</v>
      </c>
      <c r="J9" s="817">
        <v>4.9800000000000004</v>
      </c>
      <c r="K9" s="727"/>
      <c r="L9" s="727"/>
      <c r="M9" s="727"/>
      <c r="N9" s="727"/>
      <c r="O9" s="727"/>
      <c r="P9" s="727"/>
      <c r="Q9" s="727"/>
      <c r="R9" s="727"/>
      <c r="S9" s="753"/>
      <c r="T9" s="116">
        <f t="shared" ref="T9:T17" si="0">SUM(K9:S9)</f>
        <v>0</v>
      </c>
      <c r="U9" s="117">
        <f t="shared" ref="U9:U17" si="1">T9*I9</f>
        <v>0</v>
      </c>
      <c r="V9" s="382">
        <f t="shared" ref="V9:V17" si="2">U9*$S$5</f>
        <v>0</v>
      </c>
      <c r="W9" s="1804" t="s">
        <v>115</v>
      </c>
      <c r="X9" s="1805"/>
    </row>
    <row r="10" spans="2:25" ht="18.75" x14ac:dyDescent="0.25">
      <c r="B10" s="949">
        <v>9117</v>
      </c>
      <c r="C10" s="973" t="s">
        <v>311</v>
      </c>
      <c r="D10" s="946" t="s">
        <v>233</v>
      </c>
      <c r="E10" s="947" t="s">
        <v>233</v>
      </c>
      <c r="F10" s="947" t="s">
        <v>299</v>
      </c>
      <c r="G10" s="948">
        <v>27</v>
      </c>
      <c r="H10" s="947">
        <v>96</v>
      </c>
      <c r="I10" s="948">
        <v>15</v>
      </c>
      <c r="J10" s="818">
        <v>4.9800000000000004</v>
      </c>
      <c r="K10" s="690"/>
      <c r="L10" s="690"/>
      <c r="M10" s="690"/>
      <c r="N10" s="690"/>
      <c r="O10" s="690"/>
      <c r="P10" s="690"/>
      <c r="Q10" s="690"/>
      <c r="R10" s="690"/>
      <c r="S10" s="717"/>
      <c r="T10" s="119">
        <f t="shared" si="0"/>
        <v>0</v>
      </c>
      <c r="U10" s="120">
        <f t="shared" si="1"/>
        <v>0</v>
      </c>
      <c r="V10" s="383">
        <f t="shared" si="2"/>
        <v>0</v>
      </c>
      <c r="W10" s="1794"/>
      <c r="X10" s="1795"/>
    </row>
    <row r="11" spans="2:25" ht="18.75" x14ac:dyDescent="0.25">
      <c r="B11" s="944">
        <v>9118</v>
      </c>
      <c r="C11" s="973" t="s">
        <v>310</v>
      </c>
      <c r="D11" s="946" t="s">
        <v>233</v>
      </c>
      <c r="E11" s="947" t="s">
        <v>233</v>
      </c>
      <c r="F11" s="947" t="s">
        <v>299</v>
      </c>
      <c r="G11" s="948">
        <v>27</v>
      </c>
      <c r="H11" s="947">
        <v>96</v>
      </c>
      <c r="I11" s="948">
        <v>15</v>
      </c>
      <c r="J11" s="818">
        <v>4.9800000000000004</v>
      </c>
      <c r="K11" s="690"/>
      <c r="L11" s="690"/>
      <c r="M11" s="690"/>
      <c r="N11" s="690"/>
      <c r="O11" s="690"/>
      <c r="P11" s="690"/>
      <c r="Q11" s="690"/>
      <c r="R11" s="690"/>
      <c r="S11" s="717"/>
      <c r="T11" s="119">
        <f t="shared" si="0"/>
        <v>0</v>
      </c>
      <c r="U11" s="120">
        <f t="shared" si="1"/>
        <v>0</v>
      </c>
      <c r="V11" s="383">
        <f t="shared" si="2"/>
        <v>0</v>
      </c>
      <c r="W11" s="1794"/>
      <c r="X11" s="1795"/>
    </row>
    <row r="12" spans="2:25" ht="18.75" x14ac:dyDescent="0.25">
      <c r="B12" s="949">
        <v>9119</v>
      </c>
      <c r="C12" s="973" t="s">
        <v>309</v>
      </c>
      <c r="D12" s="946" t="s">
        <v>233</v>
      </c>
      <c r="E12" s="947" t="s">
        <v>233</v>
      </c>
      <c r="F12" s="947" t="s">
        <v>299</v>
      </c>
      <c r="G12" s="948">
        <v>27</v>
      </c>
      <c r="H12" s="947">
        <v>96</v>
      </c>
      <c r="I12" s="948">
        <v>15</v>
      </c>
      <c r="J12" s="818">
        <v>4.9800000000000004</v>
      </c>
      <c r="K12" s="690"/>
      <c r="L12" s="690"/>
      <c r="M12" s="690"/>
      <c r="N12" s="690"/>
      <c r="O12" s="690"/>
      <c r="P12" s="690"/>
      <c r="Q12" s="690"/>
      <c r="R12" s="690"/>
      <c r="S12" s="717"/>
      <c r="T12" s="119">
        <f t="shared" si="0"/>
        <v>0</v>
      </c>
      <c r="U12" s="120">
        <f t="shared" si="1"/>
        <v>0</v>
      </c>
      <c r="V12" s="383">
        <f t="shared" si="2"/>
        <v>0</v>
      </c>
      <c r="W12" s="1794"/>
      <c r="X12" s="1795"/>
    </row>
    <row r="13" spans="2:25" ht="18.75" x14ac:dyDescent="0.25">
      <c r="B13" s="949">
        <v>9699</v>
      </c>
      <c r="C13" s="973" t="s">
        <v>308</v>
      </c>
      <c r="D13" s="946" t="s">
        <v>233</v>
      </c>
      <c r="E13" s="947" t="s">
        <v>233</v>
      </c>
      <c r="F13" s="947" t="s">
        <v>299</v>
      </c>
      <c r="G13" s="948">
        <v>27</v>
      </c>
      <c r="H13" s="947">
        <v>96</v>
      </c>
      <c r="I13" s="948">
        <v>15</v>
      </c>
      <c r="J13" s="818">
        <v>4.9800000000000004</v>
      </c>
      <c r="K13" s="690"/>
      <c r="L13" s="690"/>
      <c r="M13" s="690"/>
      <c r="N13" s="690"/>
      <c r="O13" s="690"/>
      <c r="P13" s="690"/>
      <c r="Q13" s="690"/>
      <c r="R13" s="690"/>
      <c r="S13" s="717"/>
      <c r="T13" s="119">
        <f t="shared" si="0"/>
        <v>0</v>
      </c>
      <c r="U13" s="120">
        <f t="shared" si="1"/>
        <v>0</v>
      </c>
      <c r="V13" s="383">
        <f t="shared" si="2"/>
        <v>0</v>
      </c>
      <c r="W13" s="1794"/>
      <c r="X13" s="1795"/>
    </row>
    <row r="14" spans="2:25" ht="18.75" x14ac:dyDescent="0.25">
      <c r="B14" s="949">
        <v>9700</v>
      </c>
      <c r="C14" s="973" t="s">
        <v>307</v>
      </c>
      <c r="D14" s="946" t="s">
        <v>233</v>
      </c>
      <c r="E14" s="947" t="s">
        <v>233</v>
      </c>
      <c r="F14" s="947" t="s">
        <v>299</v>
      </c>
      <c r="G14" s="948">
        <v>27</v>
      </c>
      <c r="H14" s="947">
        <v>96</v>
      </c>
      <c r="I14" s="948">
        <v>15</v>
      </c>
      <c r="J14" s="818">
        <v>4.9800000000000004</v>
      </c>
      <c r="K14" s="690"/>
      <c r="L14" s="690"/>
      <c r="M14" s="690"/>
      <c r="N14" s="690"/>
      <c r="O14" s="690"/>
      <c r="P14" s="690"/>
      <c r="Q14" s="690"/>
      <c r="R14" s="690"/>
      <c r="S14" s="717"/>
      <c r="T14" s="119">
        <f t="shared" si="0"/>
        <v>0</v>
      </c>
      <c r="U14" s="120">
        <f t="shared" si="1"/>
        <v>0</v>
      </c>
      <c r="V14" s="383">
        <f t="shared" si="2"/>
        <v>0</v>
      </c>
      <c r="W14" s="1794"/>
      <c r="X14" s="1795"/>
    </row>
    <row r="15" spans="2:25" ht="18.75" x14ac:dyDescent="0.25">
      <c r="B15" s="944">
        <v>9701</v>
      </c>
      <c r="C15" s="973" t="s">
        <v>306</v>
      </c>
      <c r="D15" s="946" t="s">
        <v>233</v>
      </c>
      <c r="E15" s="947" t="s">
        <v>233</v>
      </c>
      <c r="F15" s="947" t="s">
        <v>299</v>
      </c>
      <c r="G15" s="948">
        <v>27</v>
      </c>
      <c r="H15" s="947">
        <v>96</v>
      </c>
      <c r="I15" s="948">
        <v>15</v>
      </c>
      <c r="J15" s="818">
        <v>4.9800000000000004</v>
      </c>
      <c r="K15" s="690"/>
      <c r="L15" s="690"/>
      <c r="M15" s="690"/>
      <c r="N15" s="690"/>
      <c r="O15" s="690"/>
      <c r="P15" s="690"/>
      <c r="Q15" s="690"/>
      <c r="R15" s="690"/>
      <c r="S15" s="717"/>
      <c r="T15" s="119">
        <f t="shared" si="0"/>
        <v>0</v>
      </c>
      <c r="U15" s="120">
        <f t="shared" si="1"/>
        <v>0</v>
      </c>
      <c r="V15" s="383">
        <f t="shared" si="2"/>
        <v>0</v>
      </c>
      <c r="W15" s="1794"/>
      <c r="X15" s="1795"/>
    </row>
    <row r="16" spans="2:25" ht="18.75" x14ac:dyDescent="0.25">
      <c r="B16" s="949">
        <v>9702</v>
      </c>
      <c r="C16" s="973" t="s">
        <v>305</v>
      </c>
      <c r="D16" s="946" t="s">
        <v>233</v>
      </c>
      <c r="E16" s="947" t="s">
        <v>233</v>
      </c>
      <c r="F16" s="947" t="s">
        <v>299</v>
      </c>
      <c r="G16" s="948">
        <v>27</v>
      </c>
      <c r="H16" s="947">
        <v>96</v>
      </c>
      <c r="I16" s="948">
        <v>15</v>
      </c>
      <c r="J16" s="818">
        <v>4.9800000000000004</v>
      </c>
      <c r="K16" s="690"/>
      <c r="L16" s="690"/>
      <c r="M16" s="690"/>
      <c r="N16" s="690"/>
      <c r="O16" s="690"/>
      <c r="P16" s="690"/>
      <c r="Q16" s="690"/>
      <c r="R16" s="690"/>
      <c r="S16" s="717"/>
      <c r="T16" s="119">
        <f t="shared" si="0"/>
        <v>0</v>
      </c>
      <c r="U16" s="120">
        <f t="shared" si="1"/>
        <v>0</v>
      </c>
      <c r="V16" s="383">
        <f t="shared" si="2"/>
        <v>0</v>
      </c>
      <c r="W16" s="1794"/>
      <c r="X16" s="1795"/>
    </row>
    <row r="17" spans="2:24" ht="19.5" thickBot="1" x14ac:dyDescent="0.3">
      <c r="B17" s="974">
        <v>9799</v>
      </c>
      <c r="C17" s="975" t="s">
        <v>304</v>
      </c>
      <c r="D17" s="976" t="s">
        <v>233</v>
      </c>
      <c r="E17" s="977" t="s">
        <v>233</v>
      </c>
      <c r="F17" s="977" t="s">
        <v>299</v>
      </c>
      <c r="G17" s="1004">
        <v>27</v>
      </c>
      <c r="H17" s="977">
        <v>96</v>
      </c>
      <c r="I17" s="1004">
        <v>15</v>
      </c>
      <c r="J17" s="1005">
        <v>4.9800000000000004</v>
      </c>
      <c r="K17" s="684"/>
      <c r="L17" s="684"/>
      <c r="M17" s="684"/>
      <c r="N17" s="684"/>
      <c r="O17" s="684"/>
      <c r="P17" s="684"/>
      <c r="Q17" s="684"/>
      <c r="R17" s="684"/>
      <c r="S17" s="683"/>
      <c r="T17" s="125">
        <f t="shared" si="0"/>
        <v>0</v>
      </c>
      <c r="U17" s="124">
        <f t="shared" si="1"/>
        <v>0</v>
      </c>
      <c r="V17" s="384">
        <f t="shared" si="2"/>
        <v>0</v>
      </c>
      <c r="W17" s="1806"/>
      <c r="X17" s="1807"/>
    </row>
    <row r="18" spans="2:24" ht="15.75" thickTop="1" x14ac:dyDescent="0.25">
      <c r="K18" s="69">
        <f t="shared" ref="K18:S18" si="3">SUM(K9:K17)</f>
        <v>0</v>
      </c>
      <c r="L18" s="69">
        <f t="shared" si="3"/>
        <v>0</v>
      </c>
      <c r="M18" s="69">
        <f t="shared" si="3"/>
        <v>0</v>
      </c>
      <c r="N18" s="69">
        <f t="shared" si="3"/>
        <v>0</v>
      </c>
      <c r="O18" s="69">
        <f t="shared" si="3"/>
        <v>0</v>
      </c>
      <c r="P18" s="69">
        <f t="shared" si="3"/>
        <v>0</v>
      </c>
      <c r="Q18" s="69">
        <f t="shared" si="3"/>
        <v>0</v>
      </c>
      <c r="R18" s="69">
        <f t="shared" si="3"/>
        <v>0</v>
      </c>
      <c r="S18" s="69">
        <f t="shared" si="3"/>
        <v>0</v>
      </c>
      <c r="T18" s="69">
        <f>SUM(T9:T17)</f>
        <v>0</v>
      </c>
      <c r="U18" s="70">
        <f>SUM(U9:U17)</f>
        <v>0</v>
      </c>
      <c r="V18" s="71">
        <f>SUM(V9:V17)</f>
        <v>0</v>
      </c>
    </row>
    <row r="20" spans="2:24" ht="21" customHeight="1" x14ac:dyDescent="0.25"/>
  </sheetData>
  <sheetProtection password="D140" sheet="1" selectLockedCells="1"/>
  <mergeCells count="14">
    <mergeCell ref="W9:X17"/>
    <mergeCell ref="B4:X4"/>
    <mergeCell ref="B5:J5"/>
    <mergeCell ref="L5:N5"/>
    <mergeCell ref="O5:R5"/>
    <mergeCell ref="T5:X5"/>
    <mergeCell ref="B8:X8"/>
    <mergeCell ref="B1:P1"/>
    <mergeCell ref="Q1:X3"/>
    <mergeCell ref="B2:P2"/>
    <mergeCell ref="B3:C3"/>
    <mergeCell ref="D3:J3"/>
    <mergeCell ref="K3:M3"/>
    <mergeCell ref="N3:P3"/>
  </mergeCells>
  <conditionalFormatting sqref="B1:B1048576">
    <cfRule type="duplicateValues" dxfId="82" priority="2"/>
  </conditionalFormatting>
  <pageMargins left="0.25" right="0.25" top="0.75" bottom="0.75" header="0.3" footer="0.3"/>
  <pageSetup scale="50" fitToHeight="0" orientation="landscape" r:id="rId1"/>
  <ignoredErrors>
    <ignoredError sqref="T9:T17"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Z26"/>
  <sheetViews>
    <sheetView showGridLines="0" zoomScale="60" zoomScaleNormal="60" workbookViewId="0">
      <selection activeCell="K14" sqref="K14"/>
    </sheetView>
  </sheetViews>
  <sheetFormatPr defaultColWidth="9.140625" defaultRowHeight="15" x14ac:dyDescent="0.25"/>
  <cols>
    <col min="1" max="1" width="2.7109375" style="41" customWidth="1"/>
    <col min="2" max="2" width="13.42578125" style="41" customWidth="1"/>
    <col min="3" max="3" width="49.85546875" style="41" bestFit="1" customWidth="1"/>
    <col min="4" max="9" width="10.140625" style="41" customWidth="1"/>
    <col min="10" max="10" width="10.140625" style="68" customWidth="1"/>
    <col min="11" max="13" width="12" style="41" customWidth="1"/>
    <col min="14" max="14" width="15.7109375" style="41" customWidth="1"/>
    <col min="15" max="19" width="12" style="41" customWidth="1"/>
    <col min="20" max="21" width="12.7109375" style="41" customWidth="1"/>
    <col min="22" max="22" width="18.42578125" style="41" bestFit="1" customWidth="1"/>
    <col min="23" max="24" width="12.7109375" style="41" customWidth="1"/>
    <col min="25" max="16384" width="9.140625" style="41"/>
  </cols>
  <sheetData>
    <row r="1" spans="1:26" ht="43.5" customHeight="1" thickTop="1" thickBot="1" x14ac:dyDescent="0.8">
      <c r="B1" s="1748"/>
      <c r="C1" s="1749"/>
      <c r="D1" s="1749"/>
      <c r="E1" s="1749"/>
      <c r="F1" s="1749"/>
      <c r="G1" s="1749"/>
      <c r="H1" s="1749"/>
      <c r="I1" s="1749"/>
      <c r="J1" s="1749"/>
      <c r="K1" s="1749"/>
      <c r="L1" s="1749"/>
      <c r="M1" s="1749"/>
      <c r="N1" s="1749"/>
      <c r="O1" s="1749"/>
      <c r="P1" s="1749"/>
      <c r="Q1" s="1674" t="s">
        <v>254</v>
      </c>
      <c r="R1" s="1675"/>
      <c r="S1" s="1675"/>
      <c r="T1" s="1675"/>
      <c r="U1" s="1675"/>
      <c r="V1" s="1675"/>
      <c r="W1" s="1675"/>
      <c r="X1" s="1676"/>
      <c r="Y1" s="48"/>
    </row>
    <row r="2" spans="1:26" ht="33" customHeight="1" thickTop="1" thickBot="1" x14ac:dyDescent="0.3">
      <c r="B2" s="1683"/>
      <c r="C2" s="1684"/>
      <c r="D2" s="1684"/>
      <c r="E2" s="1684"/>
      <c r="F2" s="1684"/>
      <c r="G2" s="1684"/>
      <c r="H2" s="1684"/>
      <c r="I2" s="1684"/>
      <c r="J2" s="1684"/>
      <c r="K2" s="1684"/>
      <c r="L2" s="1684"/>
      <c r="M2" s="1684"/>
      <c r="N2" s="1684"/>
      <c r="O2" s="1684"/>
      <c r="P2" s="1684"/>
      <c r="Q2" s="1677"/>
      <c r="R2" s="1678"/>
      <c r="S2" s="1678"/>
      <c r="T2" s="1678"/>
      <c r="U2" s="1678"/>
      <c r="V2" s="1678"/>
      <c r="W2" s="1678"/>
      <c r="X2" s="1679"/>
      <c r="Y2" s="48"/>
    </row>
    <row r="3" spans="1:26"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6" ht="13.5" customHeight="1" thickTop="1" thickBot="1" x14ac:dyDescent="0.3">
      <c r="B4" s="1694"/>
      <c r="C4" s="1695"/>
      <c r="D4" s="1695"/>
      <c r="E4" s="1695"/>
      <c r="F4" s="1695"/>
      <c r="G4" s="1695"/>
      <c r="H4" s="1695"/>
      <c r="I4" s="1695"/>
      <c r="J4" s="1695"/>
      <c r="K4" s="1695"/>
      <c r="L4" s="1695"/>
      <c r="M4" s="1695"/>
      <c r="N4" s="1695"/>
      <c r="O4" s="1695"/>
      <c r="P4" s="1695"/>
      <c r="Q4" s="1695"/>
      <c r="R4" s="1695"/>
      <c r="S4" s="1695"/>
      <c r="T4" s="1695"/>
      <c r="U4" s="1695"/>
      <c r="V4" s="1695"/>
      <c r="W4" s="1695"/>
      <c r="X4" s="1696"/>
      <c r="Y4" s="48"/>
    </row>
    <row r="5" spans="1:26"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6" ht="34.9" customHeight="1" thickBot="1" x14ac:dyDescent="0.3">
      <c r="B6" s="1853"/>
      <c r="C6" s="1854"/>
      <c r="D6" s="1854"/>
      <c r="E6" s="1854"/>
      <c r="F6" s="1854"/>
      <c r="G6" s="1854"/>
      <c r="H6" s="1854"/>
      <c r="I6" s="1854"/>
      <c r="J6" s="1854"/>
      <c r="K6" s="1006">
        <v>110244</v>
      </c>
      <c r="L6" s="1855" t="s">
        <v>94</v>
      </c>
      <c r="M6" s="1855"/>
      <c r="N6" s="1855"/>
      <c r="O6" s="1856" t="s">
        <v>320</v>
      </c>
      <c r="P6" s="1856"/>
      <c r="Q6" s="1856"/>
      <c r="R6" s="1856"/>
      <c r="S6" s="1007">
        <v>2.0065</v>
      </c>
      <c r="T6" s="1855" t="s">
        <v>96</v>
      </c>
      <c r="U6" s="1855"/>
      <c r="V6" s="1855"/>
      <c r="W6" s="1855"/>
      <c r="X6" s="1857"/>
      <c r="Y6" s="99"/>
      <c r="Z6" s="99"/>
    </row>
    <row r="7" spans="1:26"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6" s="351" customFormat="1" ht="45" customHeight="1" thickBot="1" x14ac:dyDescent="0.3">
      <c r="A8" s="352"/>
      <c r="B8" s="1777"/>
      <c r="C8" s="346">
        <f>SUM(U13:U16)</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6" ht="42.75" customHeight="1" thickTop="1" thickBot="1" x14ac:dyDescent="0.3">
      <c r="A9" s="159"/>
      <c r="B9" s="1847" t="s">
        <v>152</v>
      </c>
      <c r="C9" s="1848"/>
      <c r="D9" s="1848"/>
      <c r="E9" s="1848"/>
      <c r="F9" s="1848"/>
      <c r="G9" s="1848"/>
      <c r="H9" s="1848"/>
      <c r="I9" s="1848"/>
      <c r="J9" s="1848"/>
      <c r="K9" s="1848"/>
      <c r="L9" s="1848"/>
      <c r="M9" s="1848"/>
      <c r="N9" s="1848"/>
      <c r="O9" s="1848"/>
      <c r="P9" s="1848"/>
      <c r="Q9" s="1848"/>
      <c r="R9" s="1848"/>
      <c r="S9" s="1848"/>
      <c r="T9" s="1848"/>
      <c r="U9" s="1848"/>
      <c r="V9" s="1848"/>
      <c r="W9" s="1848"/>
      <c r="X9" s="1849"/>
    </row>
    <row r="10" spans="1:26" ht="84" customHeight="1" thickTop="1" thickBot="1" x14ac:dyDescent="0.3">
      <c r="A10" s="159"/>
      <c r="B10" s="1850" t="s">
        <v>153</v>
      </c>
      <c r="C10" s="1851"/>
      <c r="D10" s="1851"/>
      <c r="E10" s="1851"/>
      <c r="F10" s="1851"/>
      <c r="G10" s="1851"/>
      <c r="H10" s="1851"/>
      <c r="I10" s="1851"/>
      <c r="J10" s="1851"/>
      <c r="K10" s="1851"/>
      <c r="L10" s="1851"/>
      <c r="M10" s="1851"/>
      <c r="N10" s="1851"/>
      <c r="O10" s="1851"/>
      <c r="P10" s="1851"/>
      <c r="Q10" s="1851"/>
      <c r="R10" s="1851"/>
      <c r="S10" s="1851"/>
      <c r="T10" s="1851"/>
      <c r="U10" s="1851"/>
      <c r="V10" s="1851"/>
      <c r="W10" s="1851"/>
      <c r="X10" s="1852"/>
    </row>
    <row r="11" spans="1:26" ht="57" customHeight="1" thickBot="1" x14ac:dyDescent="0.3">
      <c r="B11" s="414" t="s">
        <v>97</v>
      </c>
      <c r="C11" s="415" t="s">
        <v>98</v>
      </c>
      <c r="D11" s="416" t="s">
        <v>99</v>
      </c>
      <c r="E11" s="416" t="s">
        <v>100</v>
      </c>
      <c r="F11" s="416" t="s">
        <v>101</v>
      </c>
      <c r="G11" s="416" t="s">
        <v>102</v>
      </c>
      <c r="H11" s="416" t="s">
        <v>103</v>
      </c>
      <c r="I11" s="416" t="s">
        <v>104</v>
      </c>
      <c r="J11" s="830" t="s">
        <v>105</v>
      </c>
      <c r="K11" s="418" t="s">
        <v>12</v>
      </c>
      <c r="L11" s="418" t="s">
        <v>13</v>
      </c>
      <c r="M11" s="418" t="s">
        <v>14</v>
      </c>
      <c r="N11" s="418" t="s">
        <v>15</v>
      </c>
      <c r="O11" s="418" t="s">
        <v>16</v>
      </c>
      <c r="P11" s="418" t="s">
        <v>17</v>
      </c>
      <c r="Q11" s="418" t="s">
        <v>18</v>
      </c>
      <c r="R11" s="418" t="s">
        <v>19</v>
      </c>
      <c r="S11" s="418" t="s">
        <v>20</v>
      </c>
      <c r="T11" s="419" t="s">
        <v>106</v>
      </c>
      <c r="U11" s="416" t="s">
        <v>107</v>
      </c>
      <c r="V11" s="416" t="s">
        <v>108</v>
      </c>
      <c r="W11" s="416" t="s">
        <v>109</v>
      </c>
      <c r="X11" s="420" t="s">
        <v>110</v>
      </c>
    </row>
    <row r="12" spans="1:26" ht="16.5" thickTop="1" thickBot="1" x14ac:dyDescent="0.3">
      <c r="B12" s="83"/>
      <c r="C12" s="123"/>
      <c r="D12" s="123"/>
      <c r="E12" s="123"/>
      <c r="F12" s="123"/>
      <c r="G12" s="123"/>
      <c r="H12" s="123"/>
      <c r="I12" s="123"/>
      <c r="J12" s="820"/>
      <c r="K12" s="123"/>
      <c r="L12" s="123"/>
      <c r="M12" s="123"/>
      <c r="N12" s="123"/>
      <c r="O12" s="123"/>
      <c r="P12" s="123"/>
      <c r="Q12" s="123"/>
      <c r="R12" s="123"/>
      <c r="S12" s="123"/>
      <c r="T12" s="123"/>
      <c r="U12" s="123"/>
      <c r="V12" s="123"/>
      <c r="W12" s="123"/>
      <c r="X12" s="86"/>
    </row>
    <row r="13" spans="1:26" ht="19.5" customHeight="1" thickTop="1" x14ac:dyDescent="0.25">
      <c r="B13" s="944">
        <v>425</v>
      </c>
      <c r="C13" s="945" t="s">
        <v>319</v>
      </c>
      <c r="D13" s="941">
        <v>2</v>
      </c>
      <c r="E13" s="942">
        <v>1.25</v>
      </c>
      <c r="F13" s="942" t="s">
        <v>233</v>
      </c>
      <c r="G13" s="942">
        <v>19.98</v>
      </c>
      <c r="H13" s="942">
        <v>70</v>
      </c>
      <c r="I13" s="942">
        <v>8.15</v>
      </c>
      <c r="J13" s="264">
        <v>16.350000000000001</v>
      </c>
      <c r="K13" s="910"/>
      <c r="L13" s="727"/>
      <c r="M13" s="727"/>
      <c r="N13" s="727"/>
      <c r="O13" s="727"/>
      <c r="P13" s="727"/>
      <c r="Q13" s="727"/>
      <c r="R13" s="727"/>
      <c r="S13" s="753"/>
      <c r="T13" s="270">
        <f>SUM(K13:S13)</f>
        <v>0</v>
      </c>
      <c r="U13" s="103">
        <f>T13*I13</f>
        <v>0</v>
      </c>
      <c r="V13" s="104">
        <f>U13*$S$6</f>
        <v>0</v>
      </c>
      <c r="W13" s="1771" t="s">
        <v>115</v>
      </c>
      <c r="X13" s="1772"/>
    </row>
    <row r="14" spans="1:26" ht="19.5" customHeight="1" x14ac:dyDescent="0.25">
      <c r="B14" s="949">
        <v>126</v>
      </c>
      <c r="C14" s="945" t="s">
        <v>318</v>
      </c>
      <c r="D14" s="946">
        <v>2</v>
      </c>
      <c r="E14" s="947">
        <v>1.25</v>
      </c>
      <c r="F14" s="947" t="s">
        <v>233</v>
      </c>
      <c r="G14" s="947">
        <v>28.35</v>
      </c>
      <c r="H14" s="947">
        <v>110</v>
      </c>
      <c r="I14" s="947">
        <v>10.71</v>
      </c>
      <c r="J14" s="265">
        <v>21.49</v>
      </c>
      <c r="K14" s="911"/>
      <c r="L14" s="690"/>
      <c r="M14" s="690"/>
      <c r="N14" s="690"/>
      <c r="O14" s="690"/>
      <c r="P14" s="690"/>
      <c r="Q14" s="690"/>
      <c r="R14" s="690"/>
      <c r="S14" s="717"/>
      <c r="T14" s="271">
        <f>SUM(K14:S14)</f>
        <v>0</v>
      </c>
      <c r="U14" s="89">
        <f>T14*I14</f>
        <v>0</v>
      </c>
      <c r="V14" s="112">
        <f>U14*$S$6</f>
        <v>0</v>
      </c>
      <c r="W14" s="1737"/>
      <c r="X14" s="1738"/>
    </row>
    <row r="15" spans="1:26" ht="19.5" customHeight="1" x14ac:dyDescent="0.25">
      <c r="B15" s="949" t="s">
        <v>317</v>
      </c>
      <c r="C15" s="945" t="s">
        <v>316</v>
      </c>
      <c r="D15" s="946">
        <v>1</v>
      </c>
      <c r="E15" s="947">
        <v>1</v>
      </c>
      <c r="F15" s="947" t="s">
        <v>233</v>
      </c>
      <c r="G15" s="947">
        <v>14</v>
      </c>
      <c r="H15" s="947">
        <v>112</v>
      </c>
      <c r="I15" s="947">
        <v>7</v>
      </c>
      <c r="J15" s="265">
        <v>14.05</v>
      </c>
      <c r="K15" s="911"/>
      <c r="L15" s="690"/>
      <c r="M15" s="690"/>
      <c r="N15" s="690"/>
      <c r="O15" s="690"/>
      <c r="P15" s="690"/>
      <c r="Q15" s="690"/>
      <c r="R15" s="690"/>
      <c r="S15" s="717"/>
      <c r="T15" s="271">
        <f>SUM(K15:S15)</f>
        <v>0</v>
      </c>
      <c r="U15" s="89">
        <f>T15*I15</f>
        <v>0</v>
      </c>
      <c r="V15" s="112">
        <f>U15*$S$6</f>
        <v>0</v>
      </c>
      <c r="W15" s="1737"/>
      <c r="X15" s="1738"/>
    </row>
    <row r="16" spans="1:26" ht="19.5" customHeight="1" thickBot="1" x14ac:dyDescent="0.3">
      <c r="B16" s="950" t="s">
        <v>315</v>
      </c>
      <c r="C16" s="951" t="s">
        <v>314</v>
      </c>
      <c r="D16" s="952">
        <v>2</v>
      </c>
      <c r="E16" s="953">
        <v>2</v>
      </c>
      <c r="F16" s="953" t="s">
        <v>233</v>
      </c>
      <c r="G16" s="953">
        <v>30.09</v>
      </c>
      <c r="H16" s="953">
        <v>120</v>
      </c>
      <c r="I16" s="953">
        <v>15.84</v>
      </c>
      <c r="J16" s="266">
        <v>31.78</v>
      </c>
      <c r="K16" s="912"/>
      <c r="L16" s="913"/>
      <c r="M16" s="913"/>
      <c r="N16" s="913"/>
      <c r="O16" s="913"/>
      <c r="P16" s="913"/>
      <c r="Q16" s="913"/>
      <c r="R16" s="913"/>
      <c r="S16" s="914"/>
      <c r="T16" s="408">
        <f>SUM(K16:S16)</f>
        <v>0</v>
      </c>
      <c r="U16" s="90">
        <f>T16*I16</f>
        <v>0</v>
      </c>
      <c r="V16" s="409">
        <f>U16*$S$6</f>
        <v>0</v>
      </c>
      <c r="W16" s="1739"/>
      <c r="X16" s="1740"/>
    </row>
    <row r="17" spans="2:26" ht="23.65" customHeight="1" x14ac:dyDescent="0.25">
      <c r="B17" s="1841" t="s">
        <v>156</v>
      </c>
      <c r="C17" s="1842"/>
      <c r="D17" s="1842"/>
      <c r="E17" s="1842"/>
      <c r="F17" s="1842"/>
      <c r="G17" s="1842"/>
      <c r="H17" s="1842"/>
      <c r="I17" s="1842"/>
      <c r="J17" s="1842"/>
      <c r="K17" s="1842"/>
      <c r="L17" s="1842"/>
      <c r="M17" s="1842"/>
      <c r="N17" s="1842"/>
      <c r="O17" s="1842"/>
      <c r="P17" s="1842"/>
      <c r="Q17" s="1842"/>
      <c r="R17" s="1842"/>
      <c r="S17" s="1842"/>
      <c r="T17" s="1842"/>
      <c r="U17" s="1842"/>
      <c r="V17" s="1842"/>
      <c r="W17" s="1842"/>
      <c r="X17" s="1843"/>
    </row>
    <row r="18" spans="2:26" ht="23.65" customHeight="1" x14ac:dyDescent="0.25">
      <c r="B18" s="1841"/>
      <c r="C18" s="1842"/>
      <c r="D18" s="1842"/>
      <c r="E18" s="1842"/>
      <c r="F18" s="1842"/>
      <c r="G18" s="1842"/>
      <c r="H18" s="1842"/>
      <c r="I18" s="1842"/>
      <c r="J18" s="1842"/>
      <c r="K18" s="1842"/>
      <c r="L18" s="1842"/>
      <c r="M18" s="1842"/>
      <c r="N18" s="1842"/>
      <c r="O18" s="1842"/>
      <c r="P18" s="1842"/>
      <c r="Q18" s="1842"/>
      <c r="R18" s="1842"/>
      <c r="S18" s="1842"/>
      <c r="T18" s="1842"/>
      <c r="U18" s="1842"/>
      <c r="V18" s="1842"/>
      <c r="W18" s="1842"/>
      <c r="X18" s="1843"/>
    </row>
    <row r="19" spans="2:26" ht="0.75" customHeight="1" x14ac:dyDescent="0.25">
      <c r="B19" s="1841"/>
      <c r="C19" s="1842"/>
      <c r="D19" s="1842"/>
      <c r="E19" s="1842"/>
      <c r="F19" s="1842"/>
      <c r="G19" s="1842"/>
      <c r="H19" s="1842"/>
      <c r="I19" s="1842"/>
      <c r="J19" s="1842"/>
      <c r="K19" s="1842"/>
      <c r="L19" s="1842"/>
      <c r="M19" s="1842"/>
      <c r="N19" s="1842"/>
      <c r="O19" s="1842"/>
      <c r="P19" s="1842"/>
      <c r="Q19" s="1842"/>
      <c r="R19" s="1842"/>
      <c r="S19" s="1842"/>
      <c r="T19" s="1842"/>
      <c r="U19" s="1842"/>
      <c r="V19" s="1842"/>
      <c r="W19" s="1842"/>
      <c r="X19" s="1843"/>
    </row>
    <row r="20" spans="2:26" ht="33.75" customHeight="1" thickBot="1" x14ac:dyDescent="0.3">
      <c r="B20" s="1844"/>
      <c r="C20" s="1845"/>
      <c r="D20" s="1845"/>
      <c r="E20" s="1845"/>
      <c r="F20" s="1845"/>
      <c r="G20" s="1845"/>
      <c r="H20" s="1845"/>
      <c r="I20" s="1845"/>
      <c r="J20" s="1845"/>
      <c r="K20" s="1845"/>
      <c r="L20" s="1845"/>
      <c r="M20" s="1845"/>
      <c r="N20" s="1845"/>
      <c r="O20" s="1845"/>
      <c r="P20" s="1845"/>
      <c r="Q20" s="1845"/>
      <c r="R20" s="1845"/>
      <c r="S20" s="1845"/>
      <c r="T20" s="1845"/>
      <c r="U20" s="1845"/>
      <c r="V20" s="1845"/>
      <c r="W20" s="1845"/>
      <c r="X20" s="1846"/>
      <c r="Y20" s="99"/>
      <c r="Z20" s="99"/>
    </row>
    <row r="21" spans="2:26" ht="58.5" customHeight="1" thickTop="1" thickBot="1" x14ac:dyDescent="0.3">
      <c r="B21" s="1837"/>
      <c r="C21" s="1837"/>
      <c r="D21" s="1837"/>
      <c r="E21" s="1837"/>
      <c r="F21" s="1837"/>
      <c r="G21" s="1837"/>
      <c r="H21" s="1837"/>
      <c r="I21" s="1837"/>
      <c r="J21" s="1837"/>
      <c r="K21" s="1837"/>
      <c r="L21" s="1837"/>
      <c r="M21" s="1837"/>
      <c r="N21" s="1837"/>
      <c r="O21" s="1837"/>
      <c r="P21" s="1837"/>
      <c r="Q21" s="1837"/>
      <c r="R21" s="1837"/>
      <c r="S21" s="1837"/>
      <c r="T21" s="1837"/>
      <c r="U21" s="1837"/>
      <c r="V21" s="1837"/>
      <c r="W21" s="1837"/>
      <c r="X21" s="1837"/>
    </row>
    <row r="22" spans="2:26" ht="23.25" x14ac:dyDescent="0.35">
      <c r="C22" s="930" t="s">
        <v>157</v>
      </c>
      <c r="D22" s="931"/>
      <c r="E22" s="931"/>
      <c r="F22" s="931"/>
      <c r="G22" s="932"/>
    </row>
    <row r="23" spans="2:26" x14ac:dyDescent="0.25">
      <c r="C23" s="933"/>
      <c r="D23" s="1081"/>
      <c r="E23" s="1081"/>
      <c r="F23" s="1081"/>
      <c r="G23" s="934"/>
    </row>
    <row r="24" spans="2:26" x14ac:dyDescent="0.25">
      <c r="C24" s="933"/>
      <c r="D24" s="1081"/>
      <c r="E24" s="1081"/>
      <c r="F24" s="1081"/>
      <c r="G24" s="934"/>
    </row>
    <row r="25" spans="2:26" x14ac:dyDescent="0.25">
      <c r="C25" s="933"/>
      <c r="D25" s="1081"/>
      <c r="E25" s="1081"/>
      <c r="F25" s="1081"/>
      <c r="G25" s="934"/>
    </row>
    <row r="26" spans="2:26" ht="15.75" thickBot="1" x14ac:dyDescent="0.3">
      <c r="C26" s="935"/>
      <c r="D26" s="936"/>
      <c r="E26" s="936"/>
      <c r="F26" s="936"/>
      <c r="G26" s="937"/>
    </row>
  </sheetData>
  <sheetProtection password="D140" sheet="1" selectLockedCells="1"/>
  <mergeCells count="26">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21:X21"/>
    <mergeCell ref="B9:X9"/>
    <mergeCell ref="B10:X10"/>
    <mergeCell ref="W13:X16"/>
    <mergeCell ref="B17:X18"/>
    <mergeCell ref="B19:X20"/>
  </mergeCells>
  <conditionalFormatting sqref="B1:B1048576">
    <cfRule type="duplicateValues" dxfId="81" priority="3"/>
  </conditionalFormatting>
  <pageMargins left="0.25" right="0.25" top="0.75" bottom="0.75" header="0.3" footer="0.3"/>
  <pageSetup scale="50" fitToHeight="0" orientation="landscape" r:id="rId1"/>
  <ignoredErrors>
    <ignoredError sqref="T13:T16"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Z49"/>
  <sheetViews>
    <sheetView showGridLines="0" zoomScale="60" zoomScaleNormal="60" workbookViewId="0">
      <selection activeCell="K13" sqref="K13"/>
    </sheetView>
  </sheetViews>
  <sheetFormatPr defaultColWidth="9.140625" defaultRowHeight="15" x14ac:dyDescent="0.25"/>
  <cols>
    <col min="1" max="1" width="3.28515625" style="41" customWidth="1"/>
    <col min="2" max="2" width="18.42578125" style="41" bestFit="1" customWidth="1"/>
    <col min="3" max="3" width="62.85546875" style="41" customWidth="1"/>
    <col min="4" max="9" width="10.140625" style="41" customWidth="1"/>
    <col min="10" max="10" width="11.5703125" style="68" customWidth="1"/>
    <col min="11" max="13" width="12" style="41" customWidth="1"/>
    <col min="14" max="14" width="15.85546875" style="41" customWidth="1"/>
    <col min="15" max="19" width="12" style="41" customWidth="1"/>
    <col min="20" max="21" width="12.85546875" style="41" customWidth="1"/>
    <col min="22" max="22" width="16.85546875" style="41" bestFit="1" customWidth="1"/>
    <col min="23" max="24" width="12.85546875" style="41" customWidth="1"/>
    <col min="25" max="16384" width="9.140625" style="41"/>
  </cols>
  <sheetData>
    <row r="1" spans="1:26" ht="43.5" customHeight="1" thickTop="1" thickBot="1" x14ac:dyDescent="0.8">
      <c r="B1" s="1748"/>
      <c r="C1" s="1749"/>
      <c r="D1" s="1749"/>
      <c r="E1" s="1749"/>
      <c r="F1" s="1749"/>
      <c r="G1" s="1749"/>
      <c r="H1" s="1749"/>
      <c r="I1" s="1749"/>
      <c r="J1" s="1749"/>
      <c r="K1" s="1749"/>
      <c r="L1" s="1749"/>
      <c r="M1" s="1749"/>
      <c r="N1" s="1749"/>
      <c r="O1" s="1749"/>
      <c r="P1" s="1749"/>
      <c r="Q1" s="1674" t="s">
        <v>254</v>
      </c>
      <c r="R1" s="1675"/>
      <c r="S1" s="1675"/>
      <c r="T1" s="1675"/>
      <c r="U1" s="1675"/>
      <c r="V1" s="1675"/>
      <c r="W1" s="1675"/>
      <c r="X1" s="1676"/>
      <c r="Y1" s="48"/>
    </row>
    <row r="2" spans="1:26" ht="33" customHeight="1" thickTop="1" thickBot="1" x14ac:dyDescent="0.3">
      <c r="B2" s="1683"/>
      <c r="C2" s="1684"/>
      <c r="D2" s="1684"/>
      <c r="E2" s="1684"/>
      <c r="F2" s="1684"/>
      <c r="G2" s="1684"/>
      <c r="H2" s="1684"/>
      <c r="I2" s="1684"/>
      <c r="J2" s="1684"/>
      <c r="K2" s="1684"/>
      <c r="L2" s="1684"/>
      <c r="M2" s="1684"/>
      <c r="N2" s="1684"/>
      <c r="O2" s="1684"/>
      <c r="P2" s="1684"/>
      <c r="Q2" s="1677"/>
      <c r="R2" s="1678"/>
      <c r="S2" s="1678"/>
      <c r="T2" s="1678"/>
      <c r="U2" s="1678"/>
      <c r="V2" s="1678"/>
      <c r="W2" s="1678"/>
      <c r="X2" s="1679"/>
      <c r="Y2" s="48"/>
    </row>
    <row r="3" spans="1:26"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6" ht="13.5" customHeight="1" thickTop="1" thickBot="1" x14ac:dyDescent="0.3">
      <c r="B4" s="1694"/>
      <c r="C4" s="1695"/>
      <c r="D4" s="1695"/>
      <c r="E4" s="1695"/>
      <c r="F4" s="1695"/>
      <c r="G4" s="1695"/>
      <c r="H4" s="1695"/>
      <c r="I4" s="1695"/>
      <c r="J4" s="1695"/>
      <c r="K4" s="1695"/>
      <c r="L4" s="1695"/>
      <c r="M4" s="1695"/>
      <c r="N4" s="1695"/>
      <c r="O4" s="1695"/>
      <c r="P4" s="1695"/>
      <c r="Q4" s="1695"/>
      <c r="R4" s="1695"/>
      <c r="S4" s="1695"/>
      <c r="T4" s="1695"/>
      <c r="U4" s="1695"/>
      <c r="V4" s="1695"/>
      <c r="W4" s="1695"/>
      <c r="X4" s="1696"/>
      <c r="Y4" s="48"/>
    </row>
    <row r="5" spans="1:26"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6" ht="34.9" customHeight="1" thickTop="1" thickBot="1" x14ac:dyDescent="0.3">
      <c r="B6" s="1753"/>
      <c r="C6" s="1754"/>
      <c r="D6" s="1754"/>
      <c r="E6" s="1754"/>
      <c r="F6" s="1754"/>
      <c r="G6" s="1754"/>
      <c r="H6" s="1754"/>
      <c r="I6" s="1754"/>
      <c r="J6" s="1754"/>
      <c r="K6" s="915">
        <v>110244</v>
      </c>
      <c r="L6" s="1755" t="s">
        <v>94</v>
      </c>
      <c r="M6" s="1755"/>
      <c r="N6" s="1755"/>
      <c r="O6" s="1756" t="s">
        <v>375</v>
      </c>
      <c r="P6" s="1756"/>
      <c r="Q6" s="1756"/>
      <c r="R6" s="1756"/>
      <c r="S6" s="938">
        <v>2.0065</v>
      </c>
      <c r="T6" s="1755" t="s">
        <v>96</v>
      </c>
      <c r="U6" s="1755"/>
      <c r="V6" s="1755"/>
      <c r="W6" s="1755"/>
      <c r="X6" s="1757"/>
      <c r="Y6" s="99"/>
      <c r="Z6" s="99"/>
    </row>
    <row r="7" spans="1:26"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6" s="351" customFormat="1" ht="45" customHeight="1" thickBot="1" x14ac:dyDescent="0.3">
      <c r="A8" s="352"/>
      <c r="B8" s="1777"/>
      <c r="C8" s="346">
        <f>SUM(U13:U39)</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6" ht="42.75" customHeight="1" thickTop="1" thickBot="1" x14ac:dyDescent="0.3">
      <c r="A9" s="159"/>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6" ht="84" customHeight="1" thickTop="1" thickBot="1" x14ac:dyDescent="0.3">
      <c r="A10" s="159"/>
      <c r="B10" s="1838" t="s">
        <v>153</v>
      </c>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40"/>
    </row>
    <row r="11" spans="1:26" ht="57" customHeight="1" thickTop="1" thickBot="1" x14ac:dyDescent="0.3">
      <c r="B11" s="77" t="s">
        <v>97</v>
      </c>
      <c r="C11" s="78" t="s">
        <v>98</v>
      </c>
      <c r="D11" s="155" t="s">
        <v>99</v>
      </c>
      <c r="E11" s="155" t="s">
        <v>100</v>
      </c>
      <c r="F11" s="155" t="s">
        <v>101</v>
      </c>
      <c r="G11" s="155" t="s">
        <v>102</v>
      </c>
      <c r="H11" s="155" t="s">
        <v>103</v>
      </c>
      <c r="I11" s="155" t="s">
        <v>104</v>
      </c>
      <c r="J11" s="829" t="s">
        <v>105</v>
      </c>
      <c r="K11" s="157" t="s">
        <v>12</v>
      </c>
      <c r="L11" s="157" t="s">
        <v>13</v>
      </c>
      <c r="M11" s="157" t="s">
        <v>14</v>
      </c>
      <c r="N11" s="157" t="s">
        <v>15</v>
      </c>
      <c r="O11" s="157" t="s">
        <v>16</v>
      </c>
      <c r="P11" s="157" t="s">
        <v>17</v>
      </c>
      <c r="Q11" s="157" t="s">
        <v>18</v>
      </c>
      <c r="R11" s="157" t="s">
        <v>19</v>
      </c>
      <c r="S11" s="157" t="s">
        <v>20</v>
      </c>
      <c r="T11" s="156" t="s">
        <v>106</v>
      </c>
      <c r="U11" s="155" t="s">
        <v>107</v>
      </c>
      <c r="V11" s="155" t="s">
        <v>108</v>
      </c>
      <c r="W11" s="155" t="s">
        <v>109</v>
      </c>
      <c r="X11" s="154" t="s">
        <v>110</v>
      </c>
    </row>
    <row r="12" spans="1:26" ht="16.5" thickTop="1" thickBot="1" x14ac:dyDescent="0.3">
      <c r="B12" s="83"/>
      <c r="C12" s="123"/>
      <c r="D12" s="123"/>
      <c r="E12" s="123"/>
      <c r="F12" s="123"/>
      <c r="G12" s="123"/>
      <c r="H12" s="123"/>
      <c r="I12" s="123"/>
      <c r="J12" s="820"/>
      <c r="K12" s="123"/>
      <c r="L12" s="123"/>
      <c r="M12" s="123"/>
      <c r="N12" s="123"/>
      <c r="O12" s="123"/>
      <c r="P12" s="123"/>
      <c r="Q12" s="123"/>
      <c r="R12" s="123"/>
      <c r="S12" s="123"/>
      <c r="T12" s="123"/>
      <c r="U12" s="123"/>
      <c r="V12" s="123"/>
      <c r="W12" s="123"/>
      <c r="X12" s="86"/>
    </row>
    <row r="13" spans="1:26" ht="19.5" customHeight="1" thickTop="1" x14ac:dyDescent="0.25">
      <c r="B13" s="939" t="s">
        <v>374</v>
      </c>
      <c r="C13" s="940" t="s">
        <v>373</v>
      </c>
      <c r="D13" s="941">
        <v>2</v>
      </c>
      <c r="E13" s="942">
        <v>2</v>
      </c>
      <c r="F13" s="942" t="s">
        <v>114</v>
      </c>
      <c r="G13" s="942">
        <v>17.59</v>
      </c>
      <c r="H13" s="942">
        <v>60</v>
      </c>
      <c r="I13" s="942">
        <v>4.43</v>
      </c>
      <c r="J13" s="817">
        <v>8.89</v>
      </c>
      <c r="K13" s="910"/>
      <c r="L13" s="727"/>
      <c r="M13" s="727"/>
      <c r="N13" s="727"/>
      <c r="O13" s="727"/>
      <c r="P13" s="727"/>
      <c r="Q13" s="727"/>
      <c r="R13" s="727"/>
      <c r="S13" s="753"/>
      <c r="T13" s="270">
        <f t="shared" ref="T13:T39" si="0">SUM(K13:S13)</f>
        <v>0</v>
      </c>
      <c r="U13" s="103">
        <f t="shared" ref="U13:U39" si="1">T13*I13</f>
        <v>0</v>
      </c>
      <c r="V13" s="104">
        <f t="shared" ref="V13:V39" si="2">U13*$S$6</f>
        <v>0</v>
      </c>
      <c r="W13" s="1792" t="s">
        <v>115</v>
      </c>
      <c r="X13" s="1793"/>
    </row>
    <row r="14" spans="1:26" ht="19.5" customHeight="1" x14ac:dyDescent="0.25">
      <c r="B14" s="949" t="s">
        <v>372</v>
      </c>
      <c r="C14" s="945" t="s">
        <v>371</v>
      </c>
      <c r="D14" s="946">
        <v>2</v>
      </c>
      <c r="E14" s="947">
        <v>2</v>
      </c>
      <c r="F14" s="947" t="s">
        <v>114</v>
      </c>
      <c r="G14" s="947">
        <v>21.78</v>
      </c>
      <c r="H14" s="947">
        <v>72</v>
      </c>
      <c r="I14" s="947">
        <v>4.55</v>
      </c>
      <c r="J14" s="818">
        <v>9.1300000000000008</v>
      </c>
      <c r="K14" s="911"/>
      <c r="L14" s="690"/>
      <c r="M14" s="690"/>
      <c r="N14" s="690"/>
      <c r="O14" s="690"/>
      <c r="P14" s="690"/>
      <c r="Q14" s="690"/>
      <c r="R14" s="690"/>
      <c r="S14" s="717"/>
      <c r="T14" s="271">
        <f t="shared" si="0"/>
        <v>0</v>
      </c>
      <c r="U14" s="89">
        <f t="shared" si="1"/>
        <v>0</v>
      </c>
      <c r="V14" s="112">
        <f t="shared" si="2"/>
        <v>0</v>
      </c>
      <c r="W14" s="1794"/>
      <c r="X14" s="1795"/>
    </row>
    <row r="15" spans="1:26" ht="19.5" customHeight="1" x14ac:dyDescent="0.25">
      <c r="B15" s="944" t="s">
        <v>370</v>
      </c>
      <c r="C15" s="945" t="s">
        <v>369</v>
      </c>
      <c r="D15" s="946">
        <v>2</v>
      </c>
      <c r="E15" s="947">
        <v>2</v>
      </c>
      <c r="F15" s="947" t="s">
        <v>114</v>
      </c>
      <c r="G15" s="947">
        <v>21.92</v>
      </c>
      <c r="H15" s="947">
        <v>72</v>
      </c>
      <c r="I15" s="947">
        <v>4.12</v>
      </c>
      <c r="J15" s="818">
        <v>8.27</v>
      </c>
      <c r="K15" s="911"/>
      <c r="L15" s="690"/>
      <c r="M15" s="690"/>
      <c r="N15" s="690"/>
      <c r="O15" s="690"/>
      <c r="P15" s="690"/>
      <c r="Q15" s="690"/>
      <c r="R15" s="690"/>
      <c r="S15" s="717"/>
      <c r="T15" s="271">
        <f t="shared" si="0"/>
        <v>0</v>
      </c>
      <c r="U15" s="89">
        <f t="shared" si="1"/>
        <v>0</v>
      </c>
      <c r="V15" s="112">
        <f t="shared" si="2"/>
        <v>0</v>
      </c>
      <c r="W15" s="1794"/>
      <c r="X15" s="1795"/>
    </row>
    <row r="16" spans="1:26" ht="19.5" customHeight="1" x14ac:dyDescent="0.25">
      <c r="B16" s="944" t="s">
        <v>368</v>
      </c>
      <c r="C16" s="945" t="s">
        <v>367</v>
      </c>
      <c r="D16" s="946">
        <v>2</v>
      </c>
      <c r="E16" s="947">
        <v>2</v>
      </c>
      <c r="F16" s="947" t="s">
        <v>114</v>
      </c>
      <c r="G16" s="947">
        <v>22.28</v>
      </c>
      <c r="H16" s="947">
        <v>72</v>
      </c>
      <c r="I16" s="947">
        <v>4.2300000000000004</v>
      </c>
      <c r="J16" s="818">
        <v>8.49</v>
      </c>
      <c r="K16" s="911"/>
      <c r="L16" s="690"/>
      <c r="M16" s="690"/>
      <c r="N16" s="690"/>
      <c r="O16" s="690"/>
      <c r="P16" s="690"/>
      <c r="Q16" s="690"/>
      <c r="R16" s="690"/>
      <c r="S16" s="717"/>
      <c r="T16" s="271">
        <f t="shared" si="0"/>
        <v>0</v>
      </c>
      <c r="U16" s="89">
        <f t="shared" si="1"/>
        <v>0</v>
      </c>
      <c r="V16" s="112">
        <f t="shared" si="2"/>
        <v>0</v>
      </c>
      <c r="W16" s="1794"/>
      <c r="X16" s="1795"/>
    </row>
    <row r="17" spans="2:24" ht="19.5" customHeight="1" x14ac:dyDescent="0.25">
      <c r="B17" s="949" t="s">
        <v>366</v>
      </c>
      <c r="C17" s="945" t="s">
        <v>365</v>
      </c>
      <c r="D17" s="946">
        <v>1</v>
      </c>
      <c r="E17" s="947">
        <v>1</v>
      </c>
      <c r="F17" s="947" t="s">
        <v>233</v>
      </c>
      <c r="G17" s="947">
        <v>23.16</v>
      </c>
      <c r="H17" s="947">
        <v>192</v>
      </c>
      <c r="I17" s="947">
        <v>6.06</v>
      </c>
      <c r="J17" s="818">
        <v>12.16</v>
      </c>
      <c r="K17" s="911"/>
      <c r="L17" s="690"/>
      <c r="M17" s="690"/>
      <c r="N17" s="690"/>
      <c r="O17" s="690"/>
      <c r="P17" s="690"/>
      <c r="Q17" s="690"/>
      <c r="R17" s="690"/>
      <c r="S17" s="717"/>
      <c r="T17" s="271">
        <f t="shared" si="0"/>
        <v>0</v>
      </c>
      <c r="U17" s="89">
        <f t="shared" si="1"/>
        <v>0</v>
      </c>
      <c r="V17" s="112">
        <f t="shared" si="2"/>
        <v>0</v>
      </c>
      <c r="W17" s="1794"/>
      <c r="X17" s="1795"/>
    </row>
    <row r="18" spans="2:24" ht="19.5" customHeight="1" x14ac:dyDescent="0.25">
      <c r="B18" s="949" t="s">
        <v>364</v>
      </c>
      <c r="C18" s="945" t="s">
        <v>363</v>
      </c>
      <c r="D18" s="946">
        <v>2</v>
      </c>
      <c r="E18" s="947">
        <v>2</v>
      </c>
      <c r="F18" s="947" t="s">
        <v>114</v>
      </c>
      <c r="G18" s="947">
        <v>15</v>
      </c>
      <c r="H18" s="947">
        <v>48</v>
      </c>
      <c r="I18" s="947">
        <v>2.67</v>
      </c>
      <c r="J18" s="818">
        <v>5.36</v>
      </c>
      <c r="K18" s="911"/>
      <c r="L18" s="690"/>
      <c r="M18" s="690"/>
      <c r="N18" s="690"/>
      <c r="O18" s="690"/>
      <c r="P18" s="690"/>
      <c r="Q18" s="690"/>
      <c r="R18" s="690"/>
      <c r="S18" s="717"/>
      <c r="T18" s="271">
        <f t="shared" si="0"/>
        <v>0</v>
      </c>
      <c r="U18" s="89">
        <f t="shared" si="1"/>
        <v>0</v>
      </c>
      <c r="V18" s="112">
        <f t="shared" si="2"/>
        <v>0</v>
      </c>
      <c r="W18" s="1794"/>
      <c r="X18" s="1795"/>
    </row>
    <row r="19" spans="2:24" ht="19.5" customHeight="1" x14ac:dyDescent="0.25">
      <c r="B19" s="949" t="s">
        <v>362</v>
      </c>
      <c r="C19" s="945" t="s">
        <v>361</v>
      </c>
      <c r="D19" s="946">
        <v>2</v>
      </c>
      <c r="E19" s="947">
        <v>2</v>
      </c>
      <c r="F19" s="947" t="s">
        <v>114</v>
      </c>
      <c r="G19" s="947">
        <v>15</v>
      </c>
      <c r="H19" s="947">
        <v>48</v>
      </c>
      <c r="I19" s="947">
        <v>1.33</v>
      </c>
      <c r="J19" s="818">
        <v>2.67</v>
      </c>
      <c r="K19" s="911"/>
      <c r="L19" s="690"/>
      <c r="M19" s="690"/>
      <c r="N19" s="690"/>
      <c r="O19" s="690"/>
      <c r="P19" s="690"/>
      <c r="Q19" s="690"/>
      <c r="R19" s="690"/>
      <c r="S19" s="717"/>
      <c r="T19" s="271">
        <f t="shared" si="0"/>
        <v>0</v>
      </c>
      <c r="U19" s="89">
        <f t="shared" si="1"/>
        <v>0</v>
      </c>
      <c r="V19" s="112">
        <f t="shared" si="2"/>
        <v>0</v>
      </c>
      <c r="W19" s="1794"/>
      <c r="X19" s="1795"/>
    </row>
    <row r="20" spans="2:24" ht="19.5" customHeight="1" x14ac:dyDescent="0.25">
      <c r="B20" s="944" t="s">
        <v>360</v>
      </c>
      <c r="C20" s="945" t="s">
        <v>359</v>
      </c>
      <c r="D20" s="946">
        <v>1</v>
      </c>
      <c r="E20" s="947">
        <v>1</v>
      </c>
      <c r="F20" s="947" t="s">
        <v>233</v>
      </c>
      <c r="G20" s="947">
        <v>29.25</v>
      </c>
      <c r="H20" s="947">
        <v>192</v>
      </c>
      <c r="I20" s="947">
        <v>5.28</v>
      </c>
      <c r="J20" s="818">
        <v>10.59</v>
      </c>
      <c r="K20" s="911"/>
      <c r="L20" s="690"/>
      <c r="M20" s="690"/>
      <c r="N20" s="690"/>
      <c r="O20" s="690"/>
      <c r="P20" s="690"/>
      <c r="Q20" s="690"/>
      <c r="R20" s="690"/>
      <c r="S20" s="717"/>
      <c r="T20" s="271">
        <f t="shared" si="0"/>
        <v>0</v>
      </c>
      <c r="U20" s="89">
        <f t="shared" si="1"/>
        <v>0</v>
      </c>
      <c r="V20" s="112">
        <f t="shared" si="2"/>
        <v>0</v>
      </c>
      <c r="W20" s="1794"/>
      <c r="X20" s="1795"/>
    </row>
    <row r="21" spans="2:24" ht="19.5" customHeight="1" x14ac:dyDescent="0.25">
      <c r="B21" s="949" t="s">
        <v>358</v>
      </c>
      <c r="C21" s="945" t="s">
        <v>357</v>
      </c>
      <c r="D21" s="946">
        <v>2</v>
      </c>
      <c r="E21" s="947">
        <v>2</v>
      </c>
      <c r="F21" s="947" t="s">
        <v>114</v>
      </c>
      <c r="G21" s="947">
        <v>27.9</v>
      </c>
      <c r="H21" s="947">
        <v>96</v>
      </c>
      <c r="I21" s="947">
        <v>6</v>
      </c>
      <c r="J21" s="818">
        <v>12.04</v>
      </c>
      <c r="K21" s="911"/>
      <c r="L21" s="690"/>
      <c r="M21" s="690"/>
      <c r="N21" s="690"/>
      <c r="O21" s="690"/>
      <c r="P21" s="690"/>
      <c r="Q21" s="690"/>
      <c r="R21" s="690"/>
      <c r="S21" s="717"/>
      <c r="T21" s="271">
        <f t="shared" si="0"/>
        <v>0</v>
      </c>
      <c r="U21" s="89">
        <f t="shared" si="1"/>
        <v>0</v>
      </c>
      <c r="V21" s="112">
        <f t="shared" si="2"/>
        <v>0</v>
      </c>
      <c r="W21" s="1794"/>
      <c r="X21" s="1795"/>
    </row>
    <row r="22" spans="2:24" ht="19.5" customHeight="1" x14ac:dyDescent="0.25">
      <c r="B22" s="949" t="s">
        <v>356</v>
      </c>
      <c r="C22" s="945" t="s">
        <v>355</v>
      </c>
      <c r="D22" s="946">
        <v>1</v>
      </c>
      <c r="E22" s="947">
        <v>1</v>
      </c>
      <c r="F22" s="947" t="s">
        <v>233</v>
      </c>
      <c r="G22" s="947">
        <v>23.16</v>
      </c>
      <c r="H22" s="947">
        <v>192</v>
      </c>
      <c r="I22" s="947">
        <v>12.11</v>
      </c>
      <c r="J22" s="818">
        <v>24.3</v>
      </c>
      <c r="K22" s="911"/>
      <c r="L22" s="690"/>
      <c r="M22" s="690"/>
      <c r="N22" s="690"/>
      <c r="O22" s="690"/>
      <c r="P22" s="690"/>
      <c r="Q22" s="690"/>
      <c r="R22" s="690"/>
      <c r="S22" s="717"/>
      <c r="T22" s="271">
        <f t="shared" si="0"/>
        <v>0</v>
      </c>
      <c r="U22" s="89">
        <f t="shared" si="1"/>
        <v>0</v>
      </c>
      <c r="V22" s="112">
        <f t="shared" si="2"/>
        <v>0</v>
      </c>
      <c r="W22" s="1794"/>
      <c r="X22" s="1795"/>
    </row>
    <row r="23" spans="2:24" ht="19.5" customHeight="1" x14ac:dyDescent="0.25">
      <c r="B23" s="949" t="s">
        <v>354</v>
      </c>
      <c r="C23" s="945" t="s">
        <v>353</v>
      </c>
      <c r="D23" s="946">
        <v>1</v>
      </c>
      <c r="E23" s="947">
        <v>1</v>
      </c>
      <c r="F23" s="947" t="s">
        <v>233</v>
      </c>
      <c r="G23" s="947">
        <v>13.8</v>
      </c>
      <c r="H23" s="947">
        <v>96</v>
      </c>
      <c r="I23" s="947">
        <v>2.65</v>
      </c>
      <c r="J23" s="818">
        <v>5.32</v>
      </c>
      <c r="K23" s="911"/>
      <c r="L23" s="690"/>
      <c r="M23" s="690"/>
      <c r="N23" s="690"/>
      <c r="O23" s="690"/>
      <c r="P23" s="690"/>
      <c r="Q23" s="690"/>
      <c r="R23" s="690"/>
      <c r="S23" s="717"/>
      <c r="T23" s="271">
        <f t="shared" si="0"/>
        <v>0</v>
      </c>
      <c r="U23" s="89">
        <f t="shared" si="1"/>
        <v>0</v>
      </c>
      <c r="V23" s="112">
        <f t="shared" si="2"/>
        <v>0</v>
      </c>
      <c r="W23" s="1794"/>
      <c r="X23" s="1795"/>
    </row>
    <row r="24" spans="2:24" ht="19.5" customHeight="1" x14ac:dyDescent="0.25">
      <c r="B24" s="949" t="s">
        <v>352</v>
      </c>
      <c r="C24" s="945" t="s">
        <v>351</v>
      </c>
      <c r="D24" s="946">
        <v>2</v>
      </c>
      <c r="E24" s="947">
        <v>2</v>
      </c>
      <c r="F24" s="947" t="s">
        <v>114</v>
      </c>
      <c r="G24" s="947">
        <v>28.8</v>
      </c>
      <c r="H24" s="947">
        <v>96</v>
      </c>
      <c r="I24" s="947">
        <v>12.06</v>
      </c>
      <c r="J24" s="818">
        <v>24.2</v>
      </c>
      <c r="K24" s="911"/>
      <c r="L24" s="690"/>
      <c r="M24" s="690"/>
      <c r="N24" s="690"/>
      <c r="O24" s="690"/>
      <c r="P24" s="690"/>
      <c r="Q24" s="690"/>
      <c r="R24" s="690"/>
      <c r="S24" s="717"/>
      <c r="T24" s="271">
        <f t="shared" si="0"/>
        <v>0</v>
      </c>
      <c r="U24" s="89">
        <f t="shared" si="1"/>
        <v>0</v>
      </c>
      <c r="V24" s="112">
        <f t="shared" si="2"/>
        <v>0</v>
      </c>
      <c r="W24" s="1794"/>
      <c r="X24" s="1795"/>
    </row>
    <row r="25" spans="2:24" ht="19.5" customHeight="1" x14ac:dyDescent="0.25">
      <c r="B25" s="949" t="s">
        <v>350</v>
      </c>
      <c r="C25" s="945" t="s">
        <v>349</v>
      </c>
      <c r="D25" s="946">
        <v>2</v>
      </c>
      <c r="E25" s="947">
        <v>2</v>
      </c>
      <c r="F25" s="947" t="s">
        <v>114</v>
      </c>
      <c r="G25" s="947">
        <v>27.36</v>
      </c>
      <c r="H25" s="947">
        <v>96</v>
      </c>
      <c r="I25" s="947">
        <v>3.93</v>
      </c>
      <c r="J25" s="818">
        <v>7.89</v>
      </c>
      <c r="K25" s="911"/>
      <c r="L25" s="690"/>
      <c r="M25" s="690"/>
      <c r="N25" s="690"/>
      <c r="O25" s="690"/>
      <c r="P25" s="690"/>
      <c r="Q25" s="690"/>
      <c r="R25" s="690"/>
      <c r="S25" s="717"/>
      <c r="T25" s="271">
        <f t="shared" si="0"/>
        <v>0</v>
      </c>
      <c r="U25" s="89">
        <f t="shared" si="1"/>
        <v>0</v>
      </c>
      <c r="V25" s="112">
        <f t="shared" si="2"/>
        <v>0</v>
      </c>
      <c r="W25" s="1794"/>
      <c r="X25" s="1795"/>
    </row>
    <row r="26" spans="2:24" ht="19.5" customHeight="1" x14ac:dyDescent="0.25">
      <c r="B26" s="944" t="s">
        <v>348</v>
      </c>
      <c r="C26" s="945" t="s">
        <v>347</v>
      </c>
      <c r="D26" s="946">
        <v>2</v>
      </c>
      <c r="E26" s="947">
        <v>2</v>
      </c>
      <c r="F26" s="947" t="s">
        <v>114</v>
      </c>
      <c r="G26" s="947">
        <v>27.36</v>
      </c>
      <c r="H26" s="947">
        <v>96</v>
      </c>
      <c r="I26" s="947">
        <v>3.21</v>
      </c>
      <c r="J26" s="818">
        <v>6.44</v>
      </c>
      <c r="K26" s="911"/>
      <c r="L26" s="690"/>
      <c r="M26" s="690"/>
      <c r="N26" s="690"/>
      <c r="O26" s="690"/>
      <c r="P26" s="690"/>
      <c r="Q26" s="690"/>
      <c r="R26" s="690"/>
      <c r="S26" s="717"/>
      <c r="T26" s="271">
        <f t="shared" si="0"/>
        <v>0</v>
      </c>
      <c r="U26" s="89">
        <f t="shared" si="1"/>
        <v>0</v>
      </c>
      <c r="V26" s="112">
        <f t="shared" si="2"/>
        <v>0</v>
      </c>
      <c r="W26" s="1794"/>
      <c r="X26" s="1795"/>
    </row>
    <row r="27" spans="2:24" ht="19.5" customHeight="1" x14ac:dyDescent="0.25">
      <c r="B27" s="944" t="s">
        <v>346</v>
      </c>
      <c r="C27" s="945" t="s">
        <v>345</v>
      </c>
      <c r="D27" s="946">
        <v>2</v>
      </c>
      <c r="E27" s="947">
        <v>2</v>
      </c>
      <c r="F27" s="947" t="s">
        <v>114</v>
      </c>
      <c r="G27" s="947">
        <v>21.78</v>
      </c>
      <c r="H27" s="947">
        <v>72</v>
      </c>
      <c r="I27" s="947">
        <v>4.55</v>
      </c>
      <c r="J27" s="818">
        <v>9.1300000000000008</v>
      </c>
      <c r="K27" s="911"/>
      <c r="L27" s="690"/>
      <c r="M27" s="690"/>
      <c r="N27" s="690"/>
      <c r="O27" s="690"/>
      <c r="P27" s="690"/>
      <c r="Q27" s="690"/>
      <c r="R27" s="690"/>
      <c r="S27" s="717"/>
      <c r="T27" s="271">
        <f t="shared" si="0"/>
        <v>0</v>
      </c>
      <c r="U27" s="89">
        <f t="shared" si="1"/>
        <v>0</v>
      </c>
      <c r="V27" s="112">
        <f t="shared" si="2"/>
        <v>0</v>
      </c>
      <c r="W27" s="1794"/>
      <c r="X27" s="1795"/>
    </row>
    <row r="28" spans="2:24" ht="19.5" customHeight="1" x14ac:dyDescent="0.25">
      <c r="B28" s="949" t="s">
        <v>344</v>
      </c>
      <c r="C28" s="945" t="s">
        <v>343</v>
      </c>
      <c r="D28" s="946">
        <v>2</v>
      </c>
      <c r="E28" s="947">
        <v>2</v>
      </c>
      <c r="F28" s="947" t="s">
        <v>114</v>
      </c>
      <c r="G28" s="947">
        <v>28</v>
      </c>
      <c r="H28" s="947">
        <v>96</v>
      </c>
      <c r="I28" s="947">
        <v>4.1399999999999997</v>
      </c>
      <c r="J28" s="818">
        <v>8.31</v>
      </c>
      <c r="K28" s="911"/>
      <c r="L28" s="690"/>
      <c r="M28" s="690"/>
      <c r="N28" s="690"/>
      <c r="O28" s="690"/>
      <c r="P28" s="690"/>
      <c r="Q28" s="690"/>
      <c r="R28" s="690"/>
      <c r="S28" s="717"/>
      <c r="T28" s="271">
        <f t="shared" si="0"/>
        <v>0</v>
      </c>
      <c r="U28" s="89">
        <f t="shared" si="1"/>
        <v>0</v>
      </c>
      <c r="V28" s="112">
        <f t="shared" si="2"/>
        <v>0</v>
      </c>
      <c r="W28" s="1794"/>
      <c r="X28" s="1795"/>
    </row>
    <row r="29" spans="2:24" ht="19.5" customHeight="1" x14ac:dyDescent="0.25">
      <c r="B29" s="949" t="s">
        <v>342</v>
      </c>
      <c r="C29" s="945" t="s">
        <v>341</v>
      </c>
      <c r="D29" s="946">
        <v>2</v>
      </c>
      <c r="E29" s="947">
        <v>2</v>
      </c>
      <c r="F29" s="947" t="s">
        <v>114</v>
      </c>
      <c r="G29" s="947">
        <v>28</v>
      </c>
      <c r="H29" s="947">
        <v>96</v>
      </c>
      <c r="I29" s="947">
        <v>3.75</v>
      </c>
      <c r="J29" s="818">
        <v>7.52</v>
      </c>
      <c r="K29" s="911"/>
      <c r="L29" s="690"/>
      <c r="M29" s="690"/>
      <c r="N29" s="690"/>
      <c r="O29" s="690"/>
      <c r="P29" s="690"/>
      <c r="Q29" s="690"/>
      <c r="R29" s="690"/>
      <c r="S29" s="717"/>
      <c r="T29" s="271">
        <f t="shared" si="0"/>
        <v>0</v>
      </c>
      <c r="U29" s="89">
        <f t="shared" si="1"/>
        <v>0</v>
      </c>
      <c r="V29" s="112">
        <f t="shared" si="2"/>
        <v>0</v>
      </c>
      <c r="W29" s="1794"/>
      <c r="X29" s="1795"/>
    </row>
    <row r="30" spans="2:24" ht="19.5" customHeight="1" x14ac:dyDescent="0.25">
      <c r="B30" s="944" t="s">
        <v>340</v>
      </c>
      <c r="C30" s="945" t="s">
        <v>339</v>
      </c>
      <c r="D30" s="946">
        <v>2</v>
      </c>
      <c r="E30" s="947">
        <v>2</v>
      </c>
      <c r="F30" s="947" t="s">
        <v>114</v>
      </c>
      <c r="G30" s="947">
        <v>21.92</v>
      </c>
      <c r="H30" s="947">
        <v>72</v>
      </c>
      <c r="I30" s="947">
        <v>4.12</v>
      </c>
      <c r="J30" s="818">
        <v>8.27</v>
      </c>
      <c r="K30" s="911"/>
      <c r="L30" s="690"/>
      <c r="M30" s="690"/>
      <c r="N30" s="690"/>
      <c r="O30" s="690"/>
      <c r="P30" s="690"/>
      <c r="Q30" s="690"/>
      <c r="R30" s="690"/>
      <c r="S30" s="717"/>
      <c r="T30" s="271">
        <f t="shared" si="0"/>
        <v>0</v>
      </c>
      <c r="U30" s="89">
        <f t="shared" si="1"/>
        <v>0</v>
      </c>
      <c r="V30" s="112">
        <f t="shared" si="2"/>
        <v>0</v>
      </c>
      <c r="W30" s="1794"/>
      <c r="X30" s="1795"/>
    </row>
    <row r="31" spans="2:24" ht="19.5" customHeight="1" x14ac:dyDescent="0.25">
      <c r="B31" s="949" t="s">
        <v>338</v>
      </c>
      <c r="C31" s="945" t="s">
        <v>337</v>
      </c>
      <c r="D31" s="946">
        <v>0.75</v>
      </c>
      <c r="E31" s="947">
        <v>1</v>
      </c>
      <c r="F31" s="947" t="s">
        <v>233</v>
      </c>
      <c r="G31" s="947">
        <v>23.16</v>
      </c>
      <c r="H31" s="947">
        <v>192</v>
      </c>
      <c r="I31" s="947">
        <v>6.06</v>
      </c>
      <c r="J31" s="818">
        <v>12.16</v>
      </c>
      <c r="K31" s="911"/>
      <c r="L31" s="690"/>
      <c r="M31" s="690"/>
      <c r="N31" s="690"/>
      <c r="O31" s="690"/>
      <c r="P31" s="690"/>
      <c r="Q31" s="690"/>
      <c r="R31" s="690"/>
      <c r="S31" s="717"/>
      <c r="T31" s="271">
        <f t="shared" si="0"/>
        <v>0</v>
      </c>
      <c r="U31" s="89">
        <f t="shared" si="1"/>
        <v>0</v>
      </c>
      <c r="V31" s="112">
        <f t="shared" si="2"/>
        <v>0</v>
      </c>
      <c r="W31" s="1794"/>
      <c r="X31" s="1795"/>
    </row>
    <row r="32" spans="2:24" ht="19.5" customHeight="1" x14ac:dyDescent="0.25">
      <c r="B32" s="949" t="s">
        <v>336</v>
      </c>
      <c r="C32" s="945" t="s">
        <v>335</v>
      </c>
      <c r="D32" s="946">
        <v>2</v>
      </c>
      <c r="E32" s="947">
        <v>2</v>
      </c>
      <c r="F32" s="947" t="s">
        <v>114</v>
      </c>
      <c r="G32" s="947">
        <v>28.98</v>
      </c>
      <c r="H32" s="947">
        <v>96</v>
      </c>
      <c r="I32" s="947">
        <v>4.0199999999999996</v>
      </c>
      <c r="J32" s="818">
        <v>8.07</v>
      </c>
      <c r="K32" s="911"/>
      <c r="L32" s="690"/>
      <c r="M32" s="690"/>
      <c r="N32" s="690"/>
      <c r="O32" s="690"/>
      <c r="P32" s="690"/>
      <c r="Q32" s="690"/>
      <c r="R32" s="690"/>
      <c r="S32" s="717"/>
      <c r="T32" s="271">
        <f t="shared" si="0"/>
        <v>0</v>
      </c>
      <c r="U32" s="89">
        <f t="shared" si="1"/>
        <v>0</v>
      </c>
      <c r="V32" s="112">
        <f t="shared" si="2"/>
        <v>0</v>
      </c>
      <c r="W32" s="1794"/>
      <c r="X32" s="1795"/>
    </row>
    <row r="33" spans="2:26" ht="19.5" customHeight="1" x14ac:dyDescent="0.25">
      <c r="B33" s="949" t="s">
        <v>334</v>
      </c>
      <c r="C33" s="945" t="s">
        <v>333</v>
      </c>
      <c r="D33" s="946">
        <v>2</v>
      </c>
      <c r="E33" s="947">
        <v>2</v>
      </c>
      <c r="F33" s="947" t="s">
        <v>114</v>
      </c>
      <c r="G33" s="947">
        <v>30</v>
      </c>
      <c r="H33" s="947">
        <v>96</v>
      </c>
      <c r="I33" s="947">
        <v>1.92</v>
      </c>
      <c r="J33" s="818">
        <v>3.85</v>
      </c>
      <c r="K33" s="911"/>
      <c r="L33" s="690"/>
      <c r="M33" s="690"/>
      <c r="N33" s="690"/>
      <c r="O33" s="690"/>
      <c r="P33" s="690"/>
      <c r="Q33" s="690"/>
      <c r="R33" s="690"/>
      <c r="S33" s="717"/>
      <c r="T33" s="271">
        <f t="shared" si="0"/>
        <v>0</v>
      </c>
      <c r="U33" s="89">
        <f t="shared" si="1"/>
        <v>0</v>
      </c>
      <c r="V33" s="112">
        <f t="shared" si="2"/>
        <v>0</v>
      </c>
      <c r="W33" s="1794"/>
      <c r="X33" s="1795"/>
    </row>
    <row r="34" spans="2:26" ht="19.5" customHeight="1" x14ac:dyDescent="0.25">
      <c r="B34" s="944" t="s">
        <v>332</v>
      </c>
      <c r="C34" s="945" t="s">
        <v>331</v>
      </c>
      <c r="D34" s="946">
        <v>2</v>
      </c>
      <c r="E34" s="947">
        <v>2</v>
      </c>
      <c r="F34" s="947" t="s">
        <v>114</v>
      </c>
      <c r="G34" s="947">
        <v>27.36</v>
      </c>
      <c r="H34" s="947">
        <v>96</v>
      </c>
      <c r="I34" s="947">
        <v>2.94</v>
      </c>
      <c r="J34" s="818">
        <v>5.9</v>
      </c>
      <c r="K34" s="911"/>
      <c r="L34" s="690"/>
      <c r="M34" s="690"/>
      <c r="N34" s="690"/>
      <c r="O34" s="690"/>
      <c r="P34" s="690"/>
      <c r="Q34" s="690"/>
      <c r="R34" s="690"/>
      <c r="S34" s="717"/>
      <c r="T34" s="271">
        <f t="shared" si="0"/>
        <v>0</v>
      </c>
      <c r="U34" s="89">
        <f t="shared" si="1"/>
        <v>0</v>
      </c>
      <c r="V34" s="112">
        <f t="shared" si="2"/>
        <v>0</v>
      </c>
      <c r="W34" s="1794"/>
      <c r="X34" s="1795"/>
    </row>
    <row r="35" spans="2:26" ht="19.5" customHeight="1" x14ac:dyDescent="0.25">
      <c r="B35" s="949" t="s">
        <v>330</v>
      </c>
      <c r="C35" s="945" t="s">
        <v>329</v>
      </c>
      <c r="D35" s="946">
        <v>2</v>
      </c>
      <c r="E35" s="947">
        <v>2</v>
      </c>
      <c r="F35" s="947" t="s">
        <v>233</v>
      </c>
      <c r="G35" s="947">
        <v>24.54</v>
      </c>
      <c r="H35" s="947">
        <v>96</v>
      </c>
      <c r="I35" s="947">
        <v>2.37</v>
      </c>
      <c r="J35" s="818">
        <v>4.76</v>
      </c>
      <c r="K35" s="911"/>
      <c r="L35" s="690"/>
      <c r="M35" s="690"/>
      <c r="N35" s="690"/>
      <c r="O35" s="690"/>
      <c r="P35" s="690"/>
      <c r="Q35" s="690"/>
      <c r="R35" s="690"/>
      <c r="S35" s="717"/>
      <c r="T35" s="271">
        <f t="shared" si="0"/>
        <v>0</v>
      </c>
      <c r="U35" s="89">
        <f t="shared" si="1"/>
        <v>0</v>
      </c>
      <c r="V35" s="112">
        <f t="shared" si="2"/>
        <v>0</v>
      </c>
      <c r="W35" s="1794"/>
      <c r="X35" s="1795"/>
    </row>
    <row r="36" spans="2:26" ht="19.5" customHeight="1" x14ac:dyDescent="0.25">
      <c r="B36" s="949" t="s">
        <v>328</v>
      </c>
      <c r="C36" s="945" t="s">
        <v>327</v>
      </c>
      <c r="D36" s="946">
        <v>2</v>
      </c>
      <c r="E36" s="947">
        <v>2</v>
      </c>
      <c r="F36" s="947" t="s">
        <v>114</v>
      </c>
      <c r="G36" s="947">
        <v>28.08</v>
      </c>
      <c r="H36" s="947">
        <v>96</v>
      </c>
      <c r="I36" s="947">
        <v>5.13</v>
      </c>
      <c r="J36" s="818">
        <v>10.29</v>
      </c>
      <c r="K36" s="911"/>
      <c r="L36" s="690"/>
      <c r="M36" s="690"/>
      <c r="N36" s="690"/>
      <c r="O36" s="690"/>
      <c r="P36" s="690"/>
      <c r="Q36" s="690"/>
      <c r="R36" s="690"/>
      <c r="S36" s="717"/>
      <c r="T36" s="271">
        <f t="shared" si="0"/>
        <v>0</v>
      </c>
      <c r="U36" s="89">
        <f t="shared" si="1"/>
        <v>0</v>
      </c>
      <c r="V36" s="112">
        <f t="shared" si="2"/>
        <v>0</v>
      </c>
      <c r="W36" s="1794"/>
      <c r="X36" s="1795"/>
    </row>
    <row r="37" spans="2:26" ht="19.5" customHeight="1" x14ac:dyDescent="0.25">
      <c r="B37" s="949" t="s">
        <v>326</v>
      </c>
      <c r="C37" s="945" t="s">
        <v>325</v>
      </c>
      <c r="D37" s="946">
        <v>1</v>
      </c>
      <c r="E37" s="947">
        <v>1</v>
      </c>
      <c r="F37" s="947" t="s">
        <v>233</v>
      </c>
      <c r="G37" s="947">
        <v>23.4</v>
      </c>
      <c r="H37" s="947">
        <v>192</v>
      </c>
      <c r="I37" s="947">
        <v>9.09</v>
      </c>
      <c r="J37" s="818">
        <v>18.239999999999998</v>
      </c>
      <c r="K37" s="911"/>
      <c r="L37" s="690"/>
      <c r="M37" s="690"/>
      <c r="N37" s="690"/>
      <c r="O37" s="690"/>
      <c r="P37" s="690"/>
      <c r="Q37" s="690"/>
      <c r="R37" s="690"/>
      <c r="S37" s="717"/>
      <c r="T37" s="271">
        <f t="shared" si="0"/>
        <v>0</v>
      </c>
      <c r="U37" s="89">
        <f t="shared" si="1"/>
        <v>0</v>
      </c>
      <c r="V37" s="112">
        <f t="shared" si="2"/>
        <v>0</v>
      </c>
      <c r="W37" s="1794"/>
      <c r="X37" s="1795"/>
    </row>
    <row r="38" spans="2:26" ht="19.5" customHeight="1" x14ac:dyDescent="0.25">
      <c r="B38" s="949" t="s">
        <v>324</v>
      </c>
      <c r="C38" s="945" t="s">
        <v>323</v>
      </c>
      <c r="D38" s="946">
        <v>2</v>
      </c>
      <c r="E38" s="947">
        <v>2</v>
      </c>
      <c r="F38" s="947" t="s">
        <v>233</v>
      </c>
      <c r="G38" s="947">
        <v>26.1</v>
      </c>
      <c r="H38" s="947">
        <v>96</v>
      </c>
      <c r="I38" s="947">
        <v>3.3</v>
      </c>
      <c r="J38" s="818">
        <v>6.62</v>
      </c>
      <c r="K38" s="911"/>
      <c r="L38" s="690"/>
      <c r="M38" s="690"/>
      <c r="N38" s="690"/>
      <c r="O38" s="690"/>
      <c r="P38" s="690"/>
      <c r="Q38" s="690"/>
      <c r="R38" s="690"/>
      <c r="S38" s="717"/>
      <c r="T38" s="271">
        <f t="shared" si="0"/>
        <v>0</v>
      </c>
      <c r="U38" s="89">
        <f t="shared" si="1"/>
        <v>0</v>
      </c>
      <c r="V38" s="112">
        <f t="shared" si="2"/>
        <v>0</v>
      </c>
      <c r="W38" s="1794"/>
      <c r="X38" s="1795"/>
    </row>
    <row r="39" spans="2:26" ht="19.5" customHeight="1" thickBot="1" x14ac:dyDescent="0.3">
      <c r="B39" s="950" t="s">
        <v>322</v>
      </c>
      <c r="C39" s="951" t="s">
        <v>321</v>
      </c>
      <c r="D39" s="952">
        <v>2</v>
      </c>
      <c r="E39" s="953">
        <v>2</v>
      </c>
      <c r="F39" s="953" t="s">
        <v>233</v>
      </c>
      <c r="G39" s="953">
        <v>26.1</v>
      </c>
      <c r="H39" s="953">
        <v>96</v>
      </c>
      <c r="I39" s="953">
        <v>4.5</v>
      </c>
      <c r="J39" s="819">
        <v>9.0299999999999994</v>
      </c>
      <c r="K39" s="912"/>
      <c r="L39" s="913"/>
      <c r="M39" s="913"/>
      <c r="N39" s="913"/>
      <c r="O39" s="913"/>
      <c r="P39" s="913"/>
      <c r="Q39" s="913"/>
      <c r="R39" s="913"/>
      <c r="S39" s="914"/>
      <c r="T39" s="408">
        <f t="shared" si="0"/>
        <v>0</v>
      </c>
      <c r="U39" s="90">
        <f t="shared" si="1"/>
        <v>0</v>
      </c>
      <c r="V39" s="409">
        <f t="shared" si="2"/>
        <v>0</v>
      </c>
      <c r="W39" s="1796"/>
      <c r="X39" s="1797"/>
    </row>
    <row r="40" spans="2:26" ht="23.85" customHeight="1" x14ac:dyDescent="0.25">
      <c r="B40" s="1841" t="s">
        <v>156</v>
      </c>
      <c r="C40" s="1842"/>
      <c r="D40" s="1842"/>
      <c r="E40" s="1842"/>
      <c r="F40" s="1842"/>
      <c r="G40" s="1842"/>
      <c r="H40" s="1842"/>
      <c r="I40" s="1842"/>
      <c r="J40" s="1842"/>
      <c r="K40" s="1842"/>
      <c r="L40" s="1842"/>
      <c r="M40" s="1842"/>
      <c r="N40" s="1842"/>
      <c r="O40" s="1842"/>
      <c r="P40" s="1842"/>
      <c r="Q40" s="1842"/>
      <c r="R40" s="1842"/>
      <c r="S40" s="1842"/>
      <c r="T40" s="1842"/>
      <c r="U40" s="1842"/>
      <c r="V40" s="1842"/>
      <c r="W40" s="1842"/>
      <c r="X40" s="1843"/>
    </row>
    <row r="41" spans="2:26" ht="23.85" customHeight="1" x14ac:dyDescent="0.25">
      <c r="B41" s="1841"/>
      <c r="C41" s="1842"/>
      <c r="D41" s="1842"/>
      <c r="E41" s="1842"/>
      <c r="F41" s="1842"/>
      <c r="G41" s="1842"/>
      <c r="H41" s="1842"/>
      <c r="I41" s="1842"/>
      <c r="J41" s="1842"/>
      <c r="K41" s="1842"/>
      <c r="L41" s="1842"/>
      <c r="M41" s="1842"/>
      <c r="N41" s="1842"/>
      <c r="O41" s="1842"/>
      <c r="P41" s="1842"/>
      <c r="Q41" s="1842"/>
      <c r="R41" s="1842"/>
      <c r="S41" s="1842"/>
      <c r="T41" s="1842"/>
      <c r="U41" s="1842"/>
      <c r="V41" s="1842"/>
      <c r="W41" s="1842"/>
      <c r="X41" s="1843"/>
    </row>
    <row r="42" spans="2:26" ht="0.75" customHeight="1" x14ac:dyDescent="0.25">
      <c r="B42" s="1841"/>
      <c r="C42" s="1842"/>
      <c r="D42" s="1842"/>
      <c r="E42" s="1842"/>
      <c r="F42" s="1842"/>
      <c r="G42" s="1842"/>
      <c r="H42" s="1842"/>
      <c r="I42" s="1842"/>
      <c r="J42" s="1842"/>
      <c r="K42" s="1842"/>
      <c r="L42" s="1842"/>
      <c r="M42" s="1842"/>
      <c r="N42" s="1842"/>
      <c r="O42" s="1842"/>
      <c r="P42" s="1842"/>
      <c r="Q42" s="1842"/>
      <c r="R42" s="1842"/>
      <c r="S42" s="1842"/>
      <c r="T42" s="1842"/>
      <c r="U42" s="1842"/>
      <c r="V42" s="1842"/>
      <c r="W42" s="1842"/>
      <c r="X42" s="1843"/>
    </row>
    <row r="43" spans="2:26" ht="33.75" customHeight="1" thickBot="1" x14ac:dyDescent="0.3">
      <c r="B43" s="1844"/>
      <c r="C43" s="1845"/>
      <c r="D43" s="1845"/>
      <c r="E43" s="1845"/>
      <c r="F43" s="1845"/>
      <c r="G43" s="1845"/>
      <c r="H43" s="1845"/>
      <c r="I43" s="1845"/>
      <c r="J43" s="1845"/>
      <c r="K43" s="1845"/>
      <c r="L43" s="1845"/>
      <c r="M43" s="1845"/>
      <c r="N43" s="1845"/>
      <c r="O43" s="1845"/>
      <c r="P43" s="1845"/>
      <c r="Q43" s="1845"/>
      <c r="R43" s="1845"/>
      <c r="S43" s="1845"/>
      <c r="T43" s="1845"/>
      <c r="U43" s="1845"/>
      <c r="V43" s="1845"/>
      <c r="W43" s="1845"/>
      <c r="X43" s="1846"/>
      <c r="Y43" s="99"/>
      <c r="Z43" s="99"/>
    </row>
    <row r="44" spans="2:26" ht="58.5" customHeight="1" thickTop="1" thickBot="1" x14ac:dyDescent="0.3">
      <c r="B44" s="1837"/>
      <c r="C44" s="1837"/>
      <c r="D44" s="1837"/>
      <c r="E44" s="1837"/>
      <c r="F44" s="1837"/>
      <c r="G44" s="1837"/>
      <c r="H44" s="1837"/>
      <c r="I44" s="1837"/>
      <c r="J44" s="1837"/>
      <c r="K44" s="1837"/>
      <c r="L44" s="1837"/>
      <c r="M44" s="1837"/>
      <c r="N44" s="1837"/>
      <c r="O44" s="1837"/>
      <c r="P44" s="1837"/>
      <c r="Q44" s="1837"/>
      <c r="R44" s="1837"/>
      <c r="S44" s="1837"/>
      <c r="T44" s="1837"/>
      <c r="U44" s="1837"/>
      <c r="V44" s="1837"/>
      <c r="W44" s="1837"/>
      <c r="X44" s="1837"/>
    </row>
    <row r="45" spans="2:26" ht="23.25" x14ac:dyDescent="0.35">
      <c r="C45" s="930" t="s">
        <v>157</v>
      </c>
      <c r="D45" s="931"/>
      <c r="E45" s="931"/>
      <c r="F45" s="931"/>
      <c r="G45" s="932"/>
    </row>
    <row r="46" spans="2:26" x14ac:dyDescent="0.25">
      <c r="C46" s="933"/>
      <c r="D46" s="1081"/>
      <c r="E46" s="1081"/>
      <c r="F46" s="1081"/>
      <c r="G46" s="934"/>
    </row>
    <row r="47" spans="2:26" x14ac:dyDescent="0.25">
      <c r="C47" s="933"/>
      <c r="D47" s="1081"/>
      <c r="E47" s="1081"/>
      <c r="F47" s="1081"/>
      <c r="G47" s="934"/>
    </row>
    <row r="48" spans="2:26" x14ac:dyDescent="0.25">
      <c r="C48" s="933"/>
      <c r="D48" s="1081"/>
      <c r="E48" s="1081"/>
      <c r="F48" s="1081"/>
      <c r="G48" s="934"/>
    </row>
    <row r="49" spans="3:7" ht="15.75" thickBot="1" x14ac:dyDescent="0.3">
      <c r="C49" s="935"/>
      <c r="D49" s="936"/>
      <c r="E49" s="936"/>
      <c r="F49" s="936"/>
      <c r="G49" s="937"/>
    </row>
  </sheetData>
  <sheetProtection password="D140" sheet="1" selectLockedCells="1"/>
  <mergeCells count="26">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44:X44"/>
    <mergeCell ref="B9:X9"/>
    <mergeCell ref="B10:X10"/>
    <mergeCell ref="B40:X41"/>
    <mergeCell ref="B42:X43"/>
    <mergeCell ref="W13:X39"/>
  </mergeCells>
  <conditionalFormatting sqref="B1:B1048576">
    <cfRule type="duplicateValues" dxfId="80" priority="3"/>
  </conditionalFormatting>
  <pageMargins left="0.25" right="0.25" top="0.75" bottom="0.75" header="0.3" footer="0.3"/>
  <pageSetup scale="41" fitToHeight="0" orientation="landscape" r:id="rId1"/>
  <ignoredErrors>
    <ignoredError sqref="T13:T39"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40"/>
  <sheetViews>
    <sheetView topLeftCell="A2" zoomScale="60" zoomScaleNormal="60" workbookViewId="0">
      <selection activeCell="K13" sqref="K13"/>
    </sheetView>
  </sheetViews>
  <sheetFormatPr defaultColWidth="9" defaultRowHeight="15" x14ac:dyDescent="0.25"/>
  <cols>
    <col min="1" max="1" width="3.28515625" style="41" customWidth="1"/>
    <col min="2" max="2" width="13.42578125" style="41" customWidth="1"/>
    <col min="3" max="3" width="46.85546875" style="41" customWidth="1"/>
    <col min="4" max="4" width="19.5703125" style="41" customWidth="1"/>
    <col min="5" max="6" width="12.85546875" style="41" customWidth="1"/>
    <col min="7" max="7" width="13" style="41" customWidth="1"/>
    <col min="8" max="8" width="10" style="41" customWidth="1"/>
    <col min="9" max="9" width="12.42578125" style="41" customWidth="1"/>
    <col min="10" max="10" width="15.42578125" style="68" bestFit="1" customWidth="1"/>
    <col min="11" max="13" width="12" style="41" customWidth="1"/>
    <col min="14" max="14" width="15.85546875" style="41" customWidth="1"/>
    <col min="15" max="19" width="12" style="41" customWidth="1"/>
    <col min="20" max="21" width="12.85546875" style="41" customWidth="1"/>
    <col min="22" max="22" width="15" style="41" customWidth="1"/>
    <col min="23" max="24" width="12.85546875" style="41" customWidth="1"/>
    <col min="25" max="25" width="46.85546875" style="41" bestFit="1" customWidth="1"/>
    <col min="26" max="16384" width="9"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t="s">
        <v>254</v>
      </c>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3"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100103</v>
      </c>
      <c r="L6" s="1755" t="s">
        <v>94</v>
      </c>
      <c r="M6" s="1755"/>
      <c r="N6" s="1755"/>
      <c r="O6" s="1803" t="s">
        <v>1349</v>
      </c>
      <c r="P6" s="1803"/>
      <c r="Q6" s="1803"/>
      <c r="R6" s="1803"/>
      <c r="S6" s="938">
        <v>1.4098999999999999</v>
      </c>
      <c r="T6" s="1755" t="s">
        <v>96</v>
      </c>
      <c r="U6" s="1755"/>
      <c r="V6" s="1755"/>
      <c r="W6" s="1755"/>
      <c r="X6" s="1757"/>
    </row>
    <row r="7" spans="1:25" ht="27" customHeight="1" thickTop="1" thickBot="1" x14ac:dyDescent="0.35">
      <c r="A7" s="73"/>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ht="45" customHeight="1" thickBot="1" x14ac:dyDescent="0.3">
      <c r="A8" s="75"/>
      <c r="B8" s="1777"/>
      <c r="C8" s="346">
        <f>SUM(U13:U23)</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389" t="s">
        <v>97</v>
      </c>
      <c r="C11" s="390" t="s">
        <v>98</v>
      </c>
      <c r="D11" s="391" t="s">
        <v>99</v>
      </c>
      <c r="E11" s="391" t="s">
        <v>100</v>
      </c>
      <c r="F11" s="391" t="s">
        <v>101</v>
      </c>
      <c r="G11" s="391" t="s">
        <v>102</v>
      </c>
      <c r="H11" s="391" t="s">
        <v>103</v>
      </c>
      <c r="I11" s="391" t="s">
        <v>104</v>
      </c>
      <c r="J11" s="809" t="s">
        <v>105</v>
      </c>
      <c r="K11" s="393" t="s">
        <v>12</v>
      </c>
      <c r="L11" s="393" t="s">
        <v>13</v>
      </c>
      <c r="M11" s="393" t="s">
        <v>14</v>
      </c>
      <c r="N11" s="393" t="s">
        <v>15</v>
      </c>
      <c r="O11" s="393" t="s">
        <v>16</v>
      </c>
      <c r="P11" s="393" t="s">
        <v>17</v>
      </c>
      <c r="Q11" s="393" t="s">
        <v>18</v>
      </c>
      <c r="R11" s="393" t="s">
        <v>19</v>
      </c>
      <c r="S11" s="393" t="s">
        <v>20</v>
      </c>
      <c r="T11" s="391" t="s">
        <v>106</v>
      </c>
      <c r="U11" s="391" t="s">
        <v>107</v>
      </c>
      <c r="V11" s="391" t="s">
        <v>108</v>
      </c>
      <c r="W11" s="391" t="s">
        <v>109</v>
      </c>
      <c r="X11" s="394" t="s">
        <v>110</v>
      </c>
    </row>
    <row r="12" spans="1:25" ht="19.5" thickBot="1" x14ac:dyDescent="0.3">
      <c r="B12" s="1827" t="s">
        <v>1333</v>
      </c>
      <c r="C12" s="1828"/>
      <c r="D12" s="1828"/>
      <c r="E12" s="1828"/>
      <c r="F12" s="1828"/>
      <c r="G12" s="1828"/>
      <c r="H12" s="1828"/>
      <c r="I12" s="1828"/>
      <c r="J12" s="1828"/>
      <c r="K12" s="1828"/>
      <c r="L12" s="1828"/>
      <c r="M12" s="1828"/>
      <c r="N12" s="1828"/>
      <c r="O12" s="1828"/>
      <c r="P12" s="1828"/>
      <c r="Q12" s="1828"/>
      <c r="R12" s="1828"/>
      <c r="S12" s="1828"/>
      <c r="T12" s="1828"/>
      <c r="U12" s="1828"/>
      <c r="V12" s="1828"/>
      <c r="W12" s="1828"/>
      <c r="X12" s="1829"/>
    </row>
    <row r="13" spans="1:25" ht="22.5" customHeight="1" x14ac:dyDescent="0.25">
      <c r="B13" s="979">
        <v>90013</v>
      </c>
      <c r="C13" s="971" t="s">
        <v>1378</v>
      </c>
      <c r="D13" s="941">
        <v>2</v>
      </c>
      <c r="E13" s="942">
        <v>1</v>
      </c>
      <c r="F13" s="942" t="s">
        <v>233</v>
      </c>
      <c r="G13" s="942">
        <v>30</v>
      </c>
      <c r="H13" s="942">
        <v>137</v>
      </c>
      <c r="I13" s="942">
        <v>29.16</v>
      </c>
      <c r="J13" s="264">
        <v>41.11</v>
      </c>
      <c r="K13" s="910"/>
      <c r="L13" s="727"/>
      <c r="M13" s="727"/>
      <c r="N13" s="727"/>
      <c r="O13" s="727"/>
      <c r="P13" s="727"/>
      <c r="Q13" s="727"/>
      <c r="R13" s="727"/>
      <c r="S13" s="753"/>
      <c r="T13" s="398">
        <f>SUM(K13:S13)</f>
        <v>0</v>
      </c>
      <c r="U13" s="88">
        <f>T13*I13</f>
        <v>0</v>
      </c>
      <c r="V13" s="108">
        <f>U13*$S$6</f>
        <v>0</v>
      </c>
      <c r="W13" s="1794" t="s">
        <v>115</v>
      </c>
      <c r="X13" s="1795"/>
    </row>
    <row r="14" spans="1:25" ht="22.5" customHeight="1" x14ac:dyDescent="0.25">
      <c r="B14" s="949">
        <v>90012</v>
      </c>
      <c r="C14" s="973" t="s">
        <v>1377</v>
      </c>
      <c r="D14" s="946">
        <v>2</v>
      </c>
      <c r="E14" s="947">
        <v>1</v>
      </c>
      <c r="F14" s="947" t="s">
        <v>233</v>
      </c>
      <c r="G14" s="947">
        <v>30</v>
      </c>
      <c r="H14" s="947">
        <v>133</v>
      </c>
      <c r="I14" s="947">
        <v>29.22</v>
      </c>
      <c r="J14" s="265">
        <v>41.34</v>
      </c>
      <c r="K14" s="911"/>
      <c r="L14" s="690"/>
      <c r="M14" s="690"/>
      <c r="N14" s="690"/>
      <c r="O14" s="690"/>
      <c r="P14" s="690"/>
      <c r="Q14" s="690"/>
      <c r="R14" s="690"/>
      <c r="S14" s="717"/>
      <c r="T14" s="240">
        <f>SUM(K14:S14)</f>
        <v>0</v>
      </c>
      <c r="U14" s="89">
        <f>T14*I14</f>
        <v>0</v>
      </c>
      <c r="V14" s="112">
        <f>U14*$S$6</f>
        <v>0</v>
      </c>
      <c r="W14" s="1794"/>
      <c r="X14" s="1795"/>
    </row>
    <row r="15" spans="1:25" ht="22.5" customHeight="1" thickBot="1" x14ac:dyDescent="0.3">
      <c r="B15" s="984">
        <v>90014</v>
      </c>
      <c r="C15" s="995" t="s">
        <v>1376</v>
      </c>
      <c r="D15" s="952">
        <v>2</v>
      </c>
      <c r="E15" s="953">
        <v>1</v>
      </c>
      <c r="F15" s="953" t="s">
        <v>233</v>
      </c>
      <c r="G15" s="953">
        <v>30</v>
      </c>
      <c r="H15" s="953">
        <v>137</v>
      </c>
      <c r="I15" s="953">
        <v>29.16</v>
      </c>
      <c r="J15" s="266">
        <v>41.11</v>
      </c>
      <c r="K15" s="912"/>
      <c r="L15" s="913"/>
      <c r="M15" s="913"/>
      <c r="N15" s="913"/>
      <c r="O15" s="913"/>
      <c r="P15" s="913"/>
      <c r="Q15" s="913"/>
      <c r="R15" s="913"/>
      <c r="S15" s="914"/>
      <c r="T15" s="395">
        <f>SUM(K15:S15)</f>
        <v>0</v>
      </c>
      <c r="U15" s="396">
        <f>T15*I15</f>
        <v>0</v>
      </c>
      <c r="V15" s="397">
        <f>U15*$S$6</f>
        <v>0</v>
      </c>
      <c r="W15" s="1794"/>
      <c r="X15" s="1795"/>
    </row>
    <row r="16" spans="1:25" ht="22.5" customHeight="1" thickBot="1" x14ac:dyDescent="0.35">
      <c r="B16" s="1821" t="s">
        <v>392</v>
      </c>
      <c r="C16" s="1822"/>
      <c r="D16" s="1858"/>
      <c r="E16" s="1858"/>
      <c r="F16" s="1858"/>
      <c r="G16" s="1858"/>
      <c r="H16" s="1858"/>
      <c r="I16" s="1858"/>
      <c r="J16" s="1858"/>
      <c r="K16" s="1858"/>
      <c r="L16" s="1858"/>
      <c r="M16" s="1858"/>
      <c r="N16" s="1858"/>
      <c r="O16" s="1858"/>
      <c r="P16" s="1858"/>
      <c r="Q16" s="1858"/>
      <c r="R16" s="1858"/>
      <c r="S16" s="1858"/>
      <c r="T16" s="1822"/>
      <c r="U16" s="1822"/>
      <c r="V16" s="1822"/>
      <c r="W16" s="1822"/>
      <c r="X16" s="1823"/>
      <c r="Y16" s="360" t="s">
        <v>1324</v>
      </c>
    </row>
    <row r="17" spans="2:25" ht="19.5" customHeight="1" x14ac:dyDescent="0.25">
      <c r="B17" s="979">
        <v>99706</v>
      </c>
      <c r="C17" s="1008" t="s">
        <v>1375</v>
      </c>
      <c r="D17" s="941">
        <v>2</v>
      </c>
      <c r="E17" s="942">
        <v>0</v>
      </c>
      <c r="F17" s="942" t="s">
        <v>233</v>
      </c>
      <c r="G17" s="942">
        <v>18</v>
      </c>
      <c r="H17" s="942">
        <v>87</v>
      </c>
      <c r="I17" s="942">
        <v>23.33</v>
      </c>
      <c r="J17" s="264">
        <v>32.89</v>
      </c>
      <c r="K17" s="910"/>
      <c r="L17" s="727"/>
      <c r="M17" s="727"/>
      <c r="N17" s="727"/>
      <c r="O17" s="727"/>
      <c r="P17" s="727"/>
      <c r="Q17" s="727"/>
      <c r="R17" s="727"/>
      <c r="S17" s="753"/>
      <c r="T17" s="399">
        <f t="shared" ref="T17:T23" si="0">SUM(K17:S17)</f>
        <v>0</v>
      </c>
      <c r="U17" s="177">
        <f t="shared" ref="U17:U23" si="1">T17*I17</f>
        <v>0</v>
      </c>
      <c r="V17" s="400">
        <f t="shared" ref="V17:V23" si="2">U17*$S$6</f>
        <v>0</v>
      </c>
      <c r="W17" s="1830" t="s">
        <v>115</v>
      </c>
      <c r="X17" s="1831"/>
      <c r="Y17" s="302" t="str">
        <f>IF($J$33="","",$J$33/I17)</f>
        <v/>
      </c>
    </row>
    <row r="18" spans="2:25" ht="19.5" customHeight="1" x14ac:dyDescent="0.25">
      <c r="B18" s="979">
        <v>99707</v>
      </c>
      <c r="C18" s="1008" t="s">
        <v>1374</v>
      </c>
      <c r="D18" s="980">
        <v>2</v>
      </c>
      <c r="E18" s="981">
        <v>0</v>
      </c>
      <c r="F18" s="981" t="s">
        <v>233</v>
      </c>
      <c r="G18" s="981">
        <v>18</v>
      </c>
      <c r="H18" s="981">
        <v>87</v>
      </c>
      <c r="I18" s="981">
        <v>23.1</v>
      </c>
      <c r="J18" s="990">
        <v>1.4</v>
      </c>
      <c r="K18" s="996"/>
      <c r="L18" s="699"/>
      <c r="M18" s="699"/>
      <c r="N18" s="699"/>
      <c r="O18" s="699"/>
      <c r="P18" s="699"/>
      <c r="Q18" s="699"/>
      <c r="R18" s="699"/>
      <c r="S18" s="698"/>
      <c r="T18" s="195">
        <f t="shared" si="0"/>
        <v>0</v>
      </c>
      <c r="U18" s="194">
        <f t="shared" si="1"/>
        <v>0</v>
      </c>
      <c r="V18" s="193">
        <f t="shared" si="2"/>
        <v>0</v>
      </c>
      <c r="W18" s="1830"/>
      <c r="X18" s="1831"/>
      <c r="Y18" s="302" t="str">
        <f t="shared" ref="Y18:Y20" si="3">IF($J$33="","",$J$33/I18)</f>
        <v/>
      </c>
    </row>
    <row r="19" spans="2:25" ht="19.5" customHeight="1" x14ac:dyDescent="0.25">
      <c r="B19" s="992">
        <v>99708</v>
      </c>
      <c r="C19" s="1009" t="s">
        <v>1373</v>
      </c>
      <c r="D19" s="993">
        <v>2</v>
      </c>
      <c r="E19" s="987">
        <v>0</v>
      </c>
      <c r="F19" s="987" t="s">
        <v>233</v>
      </c>
      <c r="G19" s="987">
        <v>18</v>
      </c>
      <c r="H19" s="987">
        <v>78</v>
      </c>
      <c r="I19" s="987">
        <v>23.1</v>
      </c>
      <c r="J19" s="994">
        <v>1.4</v>
      </c>
      <c r="K19" s="911"/>
      <c r="L19" s="690"/>
      <c r="M19" s="690"/>
      <c r="N19" s="690"/>
      <c r="O19" s="690"/>
      <c r="P19" s="690"/>
      <c r="Q19" s="690"/>
      <c r="R19" s="690"/>
      <c r="S19" s="717"/>
      <c r="T19" s="173">
        <f t="shared" si="0"/>
        <v>0</v>
      </c>
      <c r="U19" s="172">
        <f t="shared" si="1"/>
        <v>0</v>
      </c>
      <c r="V19" s="171">
        <f t="shared" si="2"/>
        <v>0</v>
      </c>
      <c r="W19" s="1830"/>
      <c r="X19" s="1831"/>
      <c r="Y19" s="302" t="str">
        <f t="shared" si="3"/>
        <v/>
      </c>
    </row>
    <row r="20" spans="2:25" ht="19.5" customHeight="1" thickBot="1" x14ac:dyDescent="0.3">
      <c r="B20" s="984">
        <v>90008</v>
      </c>
      <c r="C20" s="1009" t="s">
        <v>1372</v>
      </c>
      <c r="D20" s="952">
        <v>2</v>
      </c>
      <c r="E20" s="953">
        <v>1</v>
      </c>
      <c r="F20" s="953" t="s">
        <v>233</v>
      </c>
      <c r="G20" s="953">
        <v>30</v>
      </c>
      <c r="H20" s="953">
        <v>112</v>
      </c>
      <c r="I20" s="953">
        <v>26.97</v>
      </c>
      <c r="J20" s="266">
        <v>38.03</v>
      </c>
      <c r="K20" s="912"/>
      <c r="L20" s="913"/>
      <c r="M20" s="913"/>
      <c r="N20" s="913"/>
      <c r="O20" s="913"/>
      <c r="P20" s="913"/>
      <c r="Q20" s="913"/>
      <c r="R20" s="913"/>
      <c r="S20" s="914"/>
      <c r="T20" s="318">
        <f t="shared" si="0"/>
        <v>0</v>
      </c>
      <c r="U20" s="180">
        <f t="shared" si="1"/>
        <v>0</v>
      </c>
      <c r="V20" s="319">
        <f t="shared" si="2"/>
        <v>0</v>
      </c>
      <c r="W20" s="1830"/>
      <c r="X20" s="1831"/>
      <c r="Y20" s="302" t="str">
        <f t="shared" si="3"/>
        <v/>
      </c>
    </row>
    <row r="21" spans="2:25" ht="19.5" customHeight="1" thickBot="1" x14ac:dyDescent="0.3">
      <c r="B21" s="1824" t="s">
        <v>404</v>
      </c>
      <c r="C21" s="1825"/>
      <c r="D21" s="1859"/>
      <c r="E21" s="1859"/>
      <c r="F21" s="1859"/>
      <c r="G21" s="1859"/>
      <c r="H21" s="1859"/>
      <c r="I21" s="1859"/>
      <c r="J21" s="1859"/>
      <c r="K21" s="1825"/>
      <c r="L21" s="1825"/>
      <c r="M21" s="1825"/>
      <c r="N21" s="1825"/>
      <c r="O21" s="1825"/>
      <c r="P21" s="1825"/>
      <c r="Q21" s="1825"/>
      <c r="R21" s="1825"/>
      <c r="S21" s="1825"/>
      <c r="T21" s="1825">
        <f t="shared" si="0"/>
        <v>0</v>
      </c>
      <c r="U21" s="1825">
        <f t="shared" si="1"/>
        <v>0</v>
      </c>
      <c r="V21" s="1825">
        <f t="shared" si="2"/>
        <v>0</v>
      </c>
      <c r="W21" s="1825"/>
      <c r="X21" s="1826"/>
      <c r="Y21" s="303"/>
    </row>
    <row r="22" spans="2:25" ht="31.5" customHeight="1" x14ac:dyDescent="0.25">
      <c r="B22" s="968">
        <v>95157</v>
      </c>
      <c r="C22" s="1010" t="s">
        <v>1371</v>
      </c>
      <c r="D22" s="941">
        <v>2</v>
      </c>
      <c r="E22" s="942">
        <v>1</v>
      </c>
      <c r="F22" s="942" t="s">
        <v>233</v>
      </c>
      <c r="G22" s="942">
        <v>18</v>
      </c>
      <c r="H22" s="942">
        <v>72</v>
      </c>
      <c r="I22" s="942">
        <v>8.41</v>
      </c>
      <c r="J22" s="264">
        <v>11.86</v>
      </c>
      <c r="K22" s="1011"/>
      <c r="L22" s="727"/>
      <c r="M22" s="727"/>
      <c r="N22" s="727"/>
      <c r="O22" s="727"/>
      <c r="P22" s="727"/>
      <c r="Q22" s="727"/>
      <c r="R22" s="727"/>
      <c r="S22" s="753"/>
      <c r="T22" s="182">
        <f t="shared" si="0"/>
        <v>0</v>
      </c>
      <c r="U22" s="133">
        <f t="shared" si="1"/>
        <v>0</v>
      </c>
      <c r="V22" s="181">
        <f t="shared" si="2"/>
        <v>0</v>
      </c>
      <c r="W22" s="1860" t="s">
        <v>115</v>
      </c>
      <c r="X22" s="1861"/>
      <c r="Y22" s="302" t="str">
        <f>IF($J$34="","",$J$34/I22)</f>
        <v/>
      </c>
    </row>
    <row r="23" spans="2:25" ht="31.5" customHeight="1" thickBot="1" x14ac:dyDescent="0.3">
      <c r="B23" s="961">
        <v>96041</v>
      </c>
      <c r="C23" s="951" t="s">
        <v>1370</v>
      </c>
      <c r="D23" s="952">
        <v>2</v>
      </c>
      <c r="E23" s="953">
        <v>1</v>
      </c>
      <c r="F23" s="953" t="s">
        <v>233</v>
      </c>
      <c r="G23" s="953">
        <v>10</v>
      </c>
      <c r="H23" s="953">
        <v>40</v>
      </c>
      <c r="I23" s="953">
        <v>4.67</v>
      </c>
      <c r="J23" s="266">
        <v>6.58</v>
      </c>
      <c r="K23" s="1012"/>
      <c r="L23" s="998"/>
      <c r="M23" s="998"/>
      <c r="N23" s="998"/>
      <c r="O23" s="998"/>
      <c r="P23" s="998"/>
      <c r="Q23" s="998"/>
      <c r="R23" s="998"/>
      <c r="S23" s="999"/>
      <c r="T23" s="245">
        <f t="shared" si="0"/>
        <v>0</v>
      </c>
      <c r="U23" s="244">
        <f t="shared" si="1"/>
        <v>0</v>
      </c>
      <c r="V23" s="388">
        <f t="shared" si="2"/>
        <v>0</v>
      </c>
      <c r="W23" s="1832"/>
      <c r="X23" s="1833"/>
      <c r="Y23" s="314" t="str">
        <f>IF($J$34="","",$J$34/I23)</f>
        <v/>
      </c>
    </row>
    <row r="24" spans="2:25" ht="19.5" customHeight="1" x14ac:dyDescent="0.25">
      <c r="B24" s="1773" t="s">
        <v>403</v>
      </c>
      <c r="C24" s="1774"/>
      <c r="D24" s="1774"/>
      <c r="E24" s="1774"/>
      <c r="F24" s="1774"/>
      <c r="G24" s="1774"/>
      <c r="H24" s="1774"/>
      <c r="I24" s="1774"/>
      <c r="J24" s="1774"/>
      <c r="K24" s="1774"/>
      <c r="L24" s="1774"/>
      <c r="M24" s="1774"/>
      <c r="N24" s="1774"/>
      <c r="O24" s="1774"/>
      <c r="P24" s="1774"/>
      <c r="Q24" s="1774"/>
      <c r="R24" s="1774" t="s">
        <v>402</v>
      </c>
      <c r="S24" s="1774"/>
      <c r="T24" s="1774"/>
      <c r="U24" s="1774"/>
      <c r="V24" s="1774"/>
      <c r="W24" s="1774"/>
      <c r="X24" s="1774"/>
      <c r="Y24" s="72"/>
    </row>
    <row r="25" spans="2:25" ht="19.5" customHeight="1" x14ac:dyDescent="0.25">
      <c r="B25" s="1773"/>
      <c r="C25" s="1791"/>
      <c r="D25" s="1791"/>
      <c r="E25" s="1791"/>
      <c r="F25" s="1791"/>
      <c r="G25" s="1791"/>
      <c r="H25" s="1791"/>
      <c r="I25" s="1791"/>
      <c r="J25" s="1791"/>
      <c r="K25" s="1791"/>
      <c r="L25" s="1791"/>
      <c r="M25" s="1791"/>
      <c r="N25" s="1791"/>
      <c r="O25" s="1791"/>
      <c r="P25" s="1791"/>
      <c r="Q25" s="1791"/>
      <c r="R25" s="1791"/>
      <c r="S25" s="1791"/>
      <c r="T25" s="1791"/>
      <c r="U25" s="1791"/>
      <c r="V25" s="1791"/>
      <c r="W25" s="1791"/>
      <c r="X25" s="1774"/>
      <c r="Y25" s="72"/>
    </row>
    <row r="26" spans="2:25" ht="19.5" customHeight="1" x14ac:dyDescent="0.25">
      <c r="B26" s="187"/>
      <c r="C26" s="186"/>
      <c r="D26" s="186"/>
      <c r="E26" s="186"/>
      <c r="F26" s="186"/>
      <c r="G26" s="186"/>
      <c r="H26" s="186"/>
      <c r="I26" s="186"/>
      <c r="J26" s="826"/>
      <c r="K26" s="186"/>
      <c r="L26" s="186"/>
      <c r="M26" s="186"/>
      <c r="N26" s="186"/>
      <c r="O26" s="186"/>
      <c r="P26" s="186"/>
      <c r="Q26" s="186"/>
      <c r="R26" s="186"/>
      <c r="S26" s="186"/>
      <c r="T26" s="186"/>
      <c r="U26" s="186"/>
      <c r="V26" s="186"/>
      <c r="W26" s="186"/>
      <c r="X26" s="358"/>
      <c r="Y26" s="72"/>
    </row>
    <row r="27" spans="2:25" ht="19.5" customHeight="1" thickBot="1" x14ac:dyDescent="0.3">
      <c r="B27" s="1762"/>
      <c r="C27" s="1763"/>
      <c r="D27" s="1763"/>
      <c r="E27" s="1763"/>
      <c r="F27" s="1763"/>
      <c r="G27" s="1763"/>
      <c r="H27" s="1763"/>
      <c r="I27" s="1763"/>
      <c r="J27" s="1763"/>
      <c r="K27" s="1763"/>
      <c r="L27" s="1763"/>
      <c r="M27" s="1763"/>
      <c r="N27" s="1763"/>
      <c r="O27" s="1763"/>
      <c r="P27" s="1763"/>
      <c r="Q27" s="1763"/>
      <c r="R27" s="1763"/>
      <c r="S27" s="1763"/>
      <c r="T27" s="1763"/>
      <c r="U27" s="1763"/>
      <c r="V27" s="1763"/>
      <c r="W27" s="1763"/>
      <c r="X27" s="1763"/>
      <c r="Y27" s="355" t="str">
        <f t="shared" ref="Y27:Y29" si="4">IF($J$37="","",$J$37/I27)</f>
        <v/>
      </c>
    </row>
    <row r="28" spans="2:25" ht="19.5" customHeight="1" thickTop="1" thickBot="1" x14ac:dyDescent="0.3">
      <c r="B28" s="1790"/>
      <c r="C28" s="1790"/>
      <c r="D28" s="1790"/>
      <c r="E28" s="1790"/>
      <c r="F28" s="1790"/>
      <c r="G28" s="1790"/>
      <c r="H28" s="1790"/>
      <c r="I28" s="1790"/>
      <c r="J28" s="1790"/>
      <c r="K28" s="1790"/>
      <c r="L28" s="1790"/>
      <c r="M28" s="1790"/>
      <c r="N28" s="1790"/>
      <c r="O28" s="1790"/>
      <c r="P28" s="1790"/>
      <c r="Q28" s="1790"/>
      <c r="R28" s="1790"/>
      <c r="S28" s="1790"/>
      <c r="T28" s="1790"/>
      <c r="U28" s="1790"/>
      <c r="V28" s="1790"/>
      <c r="W28" s="1790"/>
      <c r="X28" s="1790"/>
      <c r="Y28" s="359" t="str">
        <f t="shared" si="4"/>
        <v/>
      </c>
    </row>
    <row r="29" spans="2:25" ht="36.75" customHeight="1" thickBot="1" x14ac:dyDescent="0.3">
      <c r="C29" s="286" t="s">
        <v>1318</v>
      </c>
      <c r="D29" s="287" t="s">
        <v>1319</v>
      </c>
      <c r="E29" s="287" t="s">
        <v>1320</v>
      </c>
      <c r="F29" s="287" t="s">
        <v>1321</v>
      </c>
      <c r="G29" s="1813"/>
      <c r="H29" s="1813"/>
      <c r="I29" s="1813"/>
      <c r="J29" s="1813"/>
      <c r="K29" s="1814"/>
      <c r="Y29" s="359" t="str">
        <f t="shared" si="4"/>
        <v/>
      </c>
    </row>
    <row r="30" spans="2:25" ht="23.85" customHeight="1" x14ac:dyDescent="0.35">
      <c r="C30" s="288" t="s">
        <v>1322</v>
      </c>
      <c r="D30" s="289">
        <v>0.6</v>
      </c>
      <c r="E30" s="290" t="str">
        <f>IF(SUM(F30:F31)=0,"",F30/SUM(F30:F31))</f>
        <v/>
      </c>
      <c r="F30" s="291">
        <f>SUM(U17:U20)</f>
        <v>0</v>
      </c>
      <c r="G30" s="1815" t="str">
        <f>IF(SUM(F30:F31)=0,"",IF(AND(E30&lt;D30+0.08,E30&gt;D30-0.03),"Balanced","Unbalanced"))</f>
        <v/>
      </c>
      <c r="H30" s="1816"/>
      <c r="I30" s="1816"/>
      <c r="J30" s="1816"/>
      <c r="K30" s="1817"/>
      <c r="Y30" s="324"/>
    </row>
    <row r="31" spans="2:25" ht="21.75" thickBot="1" x14ac:dyDescent="0.4">
      <c r="C31" s="292" t="s">
        <v>1323</v>
      </c>
      <c r="D31" s="293">
        <v>0.4</v>
      </c>
      <c r="E31" s="294" t="str">
        <f>IF(SUM(F30:F31)=0,"",F31/SUM(F30:F31))</f>
        <v/>
      </c>
      <c r="F31" s="295">
        <f>SUM(U22:U23)</f>
        <v>0</v>
      </c>
      <c r="G31" s="1818" t="str">
        <f>IF(G30="","",IF(AND(G30="Unbalanced",E30&lt;D30-0.03),"Increase White Meat or decrease Dark Meat",IF(AND(G30="Unbalanced",E30&gt;D30+0.08),"Increase Dark Meat or decrease White Meat","")))</f>
        <v/>
      </c>
      <c r="H31" s="1819"/>
      <c r="I31" s="1819"/>
      <c r="J31" s="1819"/>
      <c r="K31" s="1820"/>
    </row>
    <row r="32" spans="2:25" ht="9" customHeight="1" x14ac:dyDescent="0.25"/>
    <row r="33" spans="3:11" ht="17.649999999999999" customHeight="1" x14ac:dyDescent="0.25">
      <c r="C33" s="296"/>
      <c r="E33" s="298"/>
      <c r="F33" s="297"/>
      <c r="G33" s="200"/>
      <c r="H33" s="299" t="str">
        <f>IF(G30&lt;&gt;"Unbalanced","","lbs needed to balance:")</f>
        <v/>
      </c>
      <c r="I33" s="200" t="str">
        <f>IF(G30&lt;&gt;"Unbalanced","","White meat")</f>
        <v/>
      </c>
      <c r="J33" s="1432" t="str">
        <f>IF(G30&lt;&gt;"Unbalanced","",((D30/D31)*F31)-F30)</f>
        <v/>
      </c>
      <c r="K33" s="300" t="str">
        <f>IF(G30&lt;&gt;"Unbalanced","","lbs")</f>
        <v/>
      </c>
    </row>
    <row r="34" spans="3:11" ht="17.649999999999999" customHeight="1" x14ac:dyDescent="0.25">
      <c r="E34" s="298"/>
      <c r="F34" s="297"/>
      <c r="G34" s="200"/>
      <c r="H34" s="200"/>
      <c r="I34" s="200" t="str">
        <f>IF(G30&lt;&gt;"Unbalanced","","Dark meat")</f>
        <v/>
      </c>
      <c r="J34" s="1432" t="str">
        <f>IF(G30&lt;&gt;"Unbalanced","",((D31/D30)*F30)-F31)</f>
        <v/>
      </c>
      <c r="K34" s="300" t="str">
        <f>IF(G30&lt;&gt;"Unbalanced","","lbs")</f>
        <v/>
      </c>
    </row>
    <row r="35" spans="3:11" ht="15.75" thickBot="1" x14ac:dyDescent="0.3"/>
    <row r="36" spans="3:11" ht="23.25" x14ac:dyDescent="0.35">
      <c r="C36" s="930" t="s">
        <v>157</v>
      </c>
      <c r="D36" s="931"/>
      <c r="E36" s="931"/>
      <c r="F36" s="931"/>
      <c r="G36" s="932"/>
    </row>
    <row r="37" spans="3:11" x14ac:dyDescent="0.25">
      <c r="C37" s="933"/>
      <c r="D37" s="1"/>
      <c r="E37" s="1"/>
      <c r="F37" s="1"/>
      <c r="G37" s="934"/>
    </row>
    <row r="38" spans="3:11" x14ac:dyDescent="0.25">
      <c r="C38" s="933"/>
      <c r="D38" s="1"/>
      <c r="E38" s="1"/>
      <c r="F38" s="1"/>
      <c r="G38" s="934"/>
    </row>
    <row r="39" spans="3:11" x14ac:dyDescent="0.25">
      <c r="C39" s="933"/>
      <c r="D39" s="1"/>
      <c r="E39" s="1"/>
      <c r="F39" s="1"/>
      <c r="G39" s="934"/>
    </row>
    <row r="40" spans="3:11" ht="15.75" thickBot="1" x14ac:dyDescent="0.3">
      <c r="C40" s="935"/>
      <c r="D40" s="936"/>
      <c r="E40" s="936"/>
      <c r="F40" s="936"/>
      <c r="G40" s="937"/>
    </row>
  </sheetData>
  <sheetProtection algorithmName="SHA-512" hashValue="W8XqwUeY0TSLR9vADMKBl17AIAt3mQvc8uraH1fDAjFsoHPYBaHyadbtpTGmaXBzZh9BdG8A7HbvMXoX2QnBCg==" saltValue="Glzb4VqzU3QitE9AUP6OlQ==" spinCount="100000" sheet="1" selectLockedCells="1"/>
  <mergeCells count="36">
    <mergeCell ref="B1:P1"/>
    <mergeCell ref="Q1:X3"/>
    <mergeCell ref="B2:P2"/>
    <mergeCell ref="B3:C3"/>
    <mergeCell ref="D3:J3"/>
    <mergeCell ref="K3:M3"/>
    <mergeCell ref="N3:P3"/>
    <mergeCell ref="B4:X4"/>
    <mergeCell ref="B5:X5"/>
    <mergeCell ref="B6:J6"/>
    <mergeCell ref="L6:N6"/>
    <mergeCell ref="O6:R6"/>
    <mergeCell ref="T6:X6"/>
    <mergeCell ref="R27:X27"/>
    <mergeCell ref="W13:X15"/>
    <mergeCell ref="B7:B8"/>
    <mergeCell ref="E7:J7"/>
    <mergeCell ref="L7:Q7"/>
    <mergeCell ref="E8:J8"/>
    <mergeCell ref="L8:Q8"/>
    <mergeCell ref="G29:K29"/>
    <mergeCell ref="G30:K30"/>
    <mergeCell ref="G31:K31"/>
    <mergeCell ref="S7:X7"/>
    <mergeCell ref="S8:X8"/>
    <mergeCell ref="B28:X28"/>
    <mergeCell ref="B16:X16"/>
    <mergeCell ref="B21:X21"/>
    <mergeCell ref="W17:X20"/>
    <mergeCell ref="W22:X23"/>
    <mergeCell ref="B9:X9"/>
    <mergeCell ref="B10:X10"/>
    <mergeCell ref="B12:X12"/>
    <mergeCell ref="B24:Q25"/>
    <mergeCell ref="B27:Q27"/>
    <mergeCell ref="R24:X25"/>
  </mergeCells>
  <conditionalFormatting sqref="B1:B1048576">
    <cfRule type="duplicateValues" dxfId="79" priority="5"/>
  </conditionalFormatting>
  <conditionalFormatting sqref="G30:K31">
    <cfRule type="expression" dxfId="78" priority="1">
      <formula>$G$30="Unbalanced"</formula>
    </cfRule>
    <cfRule type="expression" dxfId="77" priority="2">
      <formula>$G$30="Balanced"</formula>
    </cfRule>
  </conditionalFormatting>
  <pageMargins left="0.7" right="0.7" top="0.75" bottom="0.75" header="0.3" footer="0.3"/>
  <pageSetup orientation="portrait" r:id="rId1"/>
  <ignoredErrors>
    <ignoredError sqref="T14:V15 T17:V20 T22:V23 T13"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Z42"/>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51.7109375" style="41" customWidth="1"/>
    <col min="4" max="4" width="17" style="41" customWidth="1"/>
    <col min="5" max="5" width="14.85546875" style="41" customWidth="1"/>
    <col min="6" max="6" width="13.42578125" style="41" customWidth="1"/>
    <col min="7" max="7" width="9.85546875" style="41" customWidth="1"/>
    <col min="8" max="8" width="10.85546875" style="41" customWidth="1"/>
    <col min="9" max="9" width="12.85546875" style="41" customWidth="1"/>
    <col min="10" max="10" width="16.7109375" style="68" customWidth="1"/>
    <col min="11" max="13" width="11.140625" style="41" customWidth="1"/>
    <col min="14" max="14" width="17.7109375" style="41" customWidth="1"/>
    <col min="15" max="17" width="11.140625" style="41" customWidth="1"/>
    <col min="18" max="18" width="11.7109375" style="41" customWidth="1"/>
    <col min="19" max="19" width="11.140625" style="41" customWidth="1"/>
    <col min="20" max="20" width="11.7109375" style="41" customWidth="1"/>
    <col min="21" max="21" width="10.7109375" style="41" customWidth="1"/>
    <col min="22" max="22" width="18" style="41" bestFit="1" customWidth="1"/>
    <col min="23" max="23" width="13.140625" style="41" customWidth="1"/>
    <col min="24" max="24" width="12" style="41" customWidth="1"/>
    <col min="25" max="25" width="46.85546875" style="41" bestFit="1" customWidth="1"/>
    <col min="26" max="26" width="18.28515625" style="41" customWidth="1"/>
    <col min="27" max="27" width="15.5703125" style="41" customWidth="1"/>
    <col min="28" max="28" width="15.42578125" style="41" customWidth="1"/>
    <col min="29"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33"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2" customHeight="1" thickTop="1" thickBot="1" x14ac:dyDescent="0.3">
      <c r="B5" s="1697"/>
      <c r="C5" s="1698"/>
      <c r="D5" s="1698"/>
      <c r="E5" s="1698"/>
      <c r="F5" s="1698"/>
      <c r="G5" s="1698"/>
      <c r="H5" s="1698"/>
      <c r="I5" s="1698"/>
      <c r="J5" s="1699"/>
      <c r="K5" s="876">
        <v>100103</v>
      </c>
      <c r="L5" s="1742" t="s">
        <v>94</v>
      </c>
      <c r="M5" s="1742"/>
      <c r="N5" s="1742"/>
      <c r="O5" s="1743" t="s">
        <v>401</v>
      </c>
      <c r="P5" s="1743"/>
      <c r="Q5" s="1743"/>
      <c r="R5" s="1743"/>
      <c r="S5" s="877">
        <v>1.4098999999999999</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53"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62"/>
      <c r="K7" s="63"/>
      <c r="L7" s="63"/>
      <c r="M7" s="63"/>
      <c r="N7" s="63"/>
      <c r="O7" s="63"/>
      <c r="P7" s="63"/>
      <c r="Q7" s="63"/>
      <c r="R7" s="63"/>
      <c r="S7" s="63"/>
      <c r="T7" s="64"/>
      <c r="U7" s="61"/>
      <c r="V7" s="61"/>
      <c r="W7" s="61"/>
      <c r="X7" s="65"/>
    </row>
    <row r="8" spans="2:25" ht="19.5" thickBot="1" x14ac:dyDescent="0.3">
      <c r="B8" s="1827" t="s">
        <v>1333</v>
      </c>
      <c r="C8" s="1828"/>
      <c r="D8" s="1828"/>
      <c r="E8" s="1828"/>
      <c r="F8" s="1828"/>
      <c r="G8" s="1828"/>
      <c r="H8" s="1828"/>
      <c r="I8" s="1828"/>
      <c r="J8" s="1828"/>
      <c r="K8" s="1828"/>
      <c r="L8" s="1828"/>
      <c r="M8" s="1828"/>
      <c r="N8" s="1828"/>
      <c r="O8" s="1828"/>
      <c r="P8" s="1828"/>
      <c r="Q8" s="1828"/>
      <c r="R8" s="1828"/>
      <c r="S8" s="1828"/>
      <c r="T8" s="1828"/>
      <c r="U8" s="1828"/>
      <c r="V8" s="1828"/>
      <c r="W8" s="1828"/>
      <c r="X8" s="1829"/>
    </row>
    <row r="9" spans="2:25" ht="18.75" x14ac:dyDescent="0.25">
      <c r="B9" s="989">
        <v>791401</v>
      </c>
      <c r="C9" s="972" t="s">
        <v>400</v>
      </c>
      <c r="D9" s="1013">
        <v>2</v>
      </c>
      <c r="E9" s="1014">
        <v>1</v>
      </c>
      <c r="F9" s="981" t="s">
        <v>233</v>
      </c>
      <c r="G9" s="981">
        <v>32</v>
      </c>
      <c r="H9" s="981">
        <v>167</v>
      </c>
      <c r="I9" s="1014">
        <v>24.56</v>
      </c>
      <c r="J9" s="990">
        <v>34.619999999999997</v>
      </c>
      <c r="K9" s="699"/>
      <c r="L9" s="699"/>
      <c r="M9" s="699"/>
      <c r="N9" s="699"/>
      <c r="O9" s="699"/>
      <c r="P9" s="699"/>
      <c r="Q9" s="699"/>
      <c r="R9" s="699"/>
      <c r="S9" s="698"/>
      <c r="T9" s="399">
        <f t="shared" ref="T9:T16" si="0">SUM(K9:S9)</f>
        <v>0</v>
      </c>
      <c r="U9" s="175">
        <f t="shared" ref="U9:U16" si="1">T9*I9</f>
        <v>0</v>
      </c>
      <c r="V9" s="421">
        <f t="shared" ref="V9:V16" si="2">$U9*$S$5</f>
        <v>0</v>
      </c>
      <c r="W9" s="1794" t="s">
        <v>115</v>
      </c>
      <c r="X9" s="1795"/>
    </row>
    <row r="10" spans="2:25" ht="18.75" x14ac:dyDescent="0.25">
      <c r="B10" s="949">
        <v>791421</v>
      </c>
      <c r="C10" s="973" t="s">
        <v>399</v>
      </c>
      <c r="D10" s="960">
        <v>2</v>
      </c>
      <c r="E10" s="948">
        <v>1</v>
      </c>
      <c r="F10" s="947" t="s">
        <v>233</v>
      </c>
      <c r="G10" s="947">
        <v>32</v>
      </c>
      <c r="H10" s="947">
        <v>170</v>
      </c>
      <c r="I10" s="948">
        <v>24.32</v>
      </c>
      <c r="J10" s="265">
        <v>34.29</v>
      </c>
      <c r="K10" s="690"/>
      <c r="L10" s="690"/>
      <c r="M10" s="690"/>
      <c r="N10" s="690"/>
      <c r="O10" s="690"/>
      <c r="P10" s="690"/>
      <c r="Q10" s="690"/>
      <c r="R10" s="690"/>
      <c r="S10" s="717"/>
      <c r="T10" s="184">
        <f t="shared" si="0"/>
        <v>0</v>
      </c>
      <c r="U10" s="172">
        <f t="shared" si="1"/>
        <v>0</v>
      </c>
      <c r="V10" s="183">
        <f t="shared" si="2"/>
        <v>0</v>
      </c>
      <c r="W10" s="1794"/>
      <c r="X10" s="1795"/>
    </row>
    <row r="11" spans="2:25" ht="18.75" x14ac:dyDescent="0.25">
      <c r="B11" s="949">
        <v>791426</v>
      </c>
      <c r="C11" s="973" t="s">
        <v>398</v>
      </c>
      <c r="D11" s="960">
        <v>1</v>
      </c>
      <c r="E11" s="948">
        <v>0.5</v>
      </c>
      <c r="F11" s="947" t="s">
        <v>233</v>
      </c>
      <c r="G11" s="947">
        <v>32</v>
      </c>
      <c r="H11" s="947">
        <v>270</v>
      </c>
      <c r="I11" s="948">
        <v>25.55</v>
      </c>
      <c r="J11" s="265">
        <v>36.020000000000003</v>
      </c>
      <c r="K11" s="690"/>
      <c r="L11" s="690"/>
      <c r="M11" s="690"/>
      <c r="N11" s="690"/>
      <c r="O11" s="690"/>
      <c r="P11" s="690"/>
      <c r="Q11" s="690"/>
      <c r="R11" s="690"/>
      <c r="S11" s="717"/>
      <c r="T11" s="184">
        <f t="shared" si="0"/>
        <v>0</v>
      </c>
      <c r="U11" s="172">
        <f t="shared" si="1"/>
        <v>0</v>
      </c>
      <c r="V11" s="183">
        <f t="shared" si="2"/>
        <v>0</v>
      </c>
      <c r="W11" s="1794"/>
      <c r="X11" s="1795"/>
    </row>
    <row r="12" spans="2:25" ht="18.75" x14ac:dyDescent="0.25">
      <c r="B12" s="949">
        <v>791431</v>
      </c>
      <c r="C12" s="973" t="s">
        <v>397</v>
      </c>
      <c r="D12" s="960">
        <v>2</v>
      </c>
      <c r="E12" s="948">
        <v>1</v>
      </c>
      <c r="F12" s="947" t="s">
        <v>233</v>
      </c>
      <c r="G12" s="947">
        <v>32</v>
      </c>
      <c r="H12" s="947">
        <v>170</v>
      </c>
      <c r="I12" s="948">
        <v>24.32</v>
      </c>
      <c r="J12" s="265">
        <v>34.29</v>
      </c>
      <c r="K12" s="690"/>
      <c r="L12" s="690"/>
      <c r="M12" s="690"/>
      <c r="N12" s="690"/>
      <c r="O12" s="690"/>
      <c r="P12" s="690"/>
      <c r="Q12" s="690"/>
      <c r="R12" s="690"/>
      <c r="S12" s="717"/>
      <c r="T12" s="184">
        <f t="shared" si="0"/>
        <v>0</v>
      </c>
      <c r="U12" s="172">
        <f t="shared" si="1"/>
        <v>0</v>
      </c>
      <c r="V12" s="183">
        <f t="shared" si="2"/>
        <v>0</v>
      </c>
      <c r="W12" s="1794"/>
      <c r="X12" s="1795"/>
    </row>
    <row r="13" spans="2:25" ht="18.75" x14ac:dyDescent="0.25">
      <c r="B13" s="949">
        <v>791441</v>
      </c>
      <c r="C13" s="973" t="s">
        <v>396</v>
      </c>
      <c r="D13" s="960">
        <v>2</v>
      </c>
      <c r="E13" s="948">
        <v>1</v>
      </c>
      <c r="F13" s="947" t="s">
        <v>233</v>
      </c>
      <c r="G13" s="947">
        <v>32</v>
      </c>
      <c r="H13" s="947">
        <v>170</v>
      </c>
      <c r="I13" s="948">
        <v>24.49</v>
      </c>
      <c r="J13" s="265">
        <v>34.53</v>
      </c>
      <c r="K13" s="690"/>
      <c r="L13" s="690"/>
      <c r="M13" s="690"/>
      <c r="N13" s="690"/>
      <c r="O13" s="690"/>
      <c r="P13" s="690"/>
      <c r="Q13" s="690"/>
      <c r="R13" s="690"/>
      <c r="S13" s="717"/>
      <c r="T13" s="184">
        <f t="shared" si="0"/>
        <v>0</v>
      </c>
      <c r="U13" s="172">
        <f t="shared" si="1"/>
        <v>0</v>
      </c>
      <c r="V13" s="183">
        <f t="shared" si="2"/>
        <v>0</v>
      </c>
      <c r="W13" s="1794"/>
      <c r="X13" s="1795"/>
    </row>
    <row r="14" spans="2:25" ht="18.75" x14ac:dyDescent="0.25">
      <c r="B14" s="949">
        <v>791461</v>
      </c>
      <c r="C14" s="973" t="s">
        <v>395</v>
      </c>
      <c r="D14" s="960">
        <v>2</v>
      </c>
      <c r="E14" s="948">
        <v>1</v>
      </c>
      <c r="F14" s="947" t="s">
        <v>233</v>
      </c>
      <c r="G14" s="947">
        <v>32</v>
      </c>
      <c r="H14" s="947">
        <v>170</v>
      </c>
      <c r="I14" s="948">
        <v>24.73</v>
      </c>
      <c r="J14" s="265">
        <v>34.86</v>
      </c>
      <c r="K14" s="690"/>
      <c r="L14" s="690"/>
      <c r="M14" s="690"/>
      <c r="N14" s="690"/>
      <c r="O14" s="690"/>
      <c r="P14" s="690"/>
      <c r="Q14" s="690"/>
      <c r="R14" s="690"/>
      <c r="S14" s="717"/>
      <c r="T14" s="184">
        <f t="shared" si="0"/>
        <v>0</v>
      </c>
      <c r="U14" s="172">
        <f t="shared" si="1"/>
        <v>0</v>
      </c>
      <c r="V14" s="183">
        <f t="shared" si="2"/>
        <v>0</v>
      </c>
      <c r="W14" s="1794"/>
      <c r="X14" s="1795"/>
    </row>
    <row r="15" spans="2:25" ht="18.75" x14ac:dyDescent="0.25">
      <c r="B15" s="949">
        <v>791493</v>
      </c>
      <c r="C15" s="973" t="s">
        <v>394</v>
      </c>
      <c r="D15" s="960">
        <v>2</v>
      </c>
      <c r="E15" s="948">
        <v>1.25</v>
      </c>
      <c r="F15" s="947" t="s">
        <v>233</v>
      </c>
      <c r="G15" s="947">
        <v>32</v>
      </c>
      <c r="H15" s="947">
        <v>113</v>
      </c>
      <c r="I15" s="948">
        <v>32.44</v>
      </c>
      <c r="J15" s="265">
        <v>45.74</v>
      </c>
      <c r="K15" s="690"/>
      <c r="L15" s="690"/>
      <c r="M15" s="690"/>
      <c r="N15" s="690"/>
      <c r="O15" s="690"/>
      <c r="P15" s="690"/>
      <c r="Q15" s="690"/>
      <c r="R15" s="690"/>
      <c r="S15" s="717"/>
      <c r="T15" s="184">
        <f t="shared" si="0"/>
        <v>0</v>
      </c>
      <c r="U15" s="172">
        <f t="shared" si="1"/>
        <v>0</v>
      </c>
      <c r="V15" s="183">
        <f t="shared" si="2"/>
        <v>0</v>
      </c>
      <c r="W15" s="1794"/>
      <c r="X15" s="1795"/>
    </row>
    <row r="16" spans="2:25" ht="19.5" thickBot="1" x14ac:dyDescent="0.3">
      <c r="B16" s="992">
        <v>791499</v>
      </c>
      <c r="C16" s="985" t="s">
        <v>393</v>
      </c>
      <c r="D16" s="1015">
        <v>2</v>
      </c>
      <c r="E16" s="1016">
        <v>0</v>
      </c>
      <c r="F16" s="987" t="s">
        <v>233</v>
      </c>
      <c r="G16" s="987">
        <v>32</v>
      </c>
      <c r="H16" s="987">
        <v>170</v>
      </c>
      <c r="I16" s="1016">
        <v>39</v>
      </c>
      <c r="J16" s="994">
        <v>54.99</v>
      </c>
      <c r="K16" s="714"/>
      <c r="L16" s="714"/>
      <c r="M16" s="714"/>
      <c r="N16" s="714"/>
      <c r="O16" s="714"/>
      <c r="P16" s="714"/>
      <c r="Q16" s="714"/>
      <c r="R16" s="714"/>
      <c r="S16" s="713"/>
      <c r="T16" s="243">
        <f t="shared" si="0"/>
        <v>0</v>
      </c>
      <c r="U16" s="180">
        <f t="shared" si="1"/>
        <v>0</v>
      </c>
      <c r="V16" s="429">
        <f t="shared" si="2"/>
        <v>0</v>
      </c>
      <c r="W16" s="1794"/>
      <c r="X16" s="1795"/>
    </row>
    <row r="17" spans="2:26" ht="19.5" thickBot="1" x14ac:dyDescent="0.35">
      <c r="B17" s="1821" t="s">
        <v>392</v>
      </c>
      <c r="C17" s="1822"/>
      <c r="D17" s="1822"/>
      <c r="E17" s="1822"/>
      <c r="F17" s="1822"/>
      <c r="G17" s="1822"/>
      <c r="H17" s="1822"/>
      <c r="I17" s="1822"/>
      <c r="J17" s="1822"/>
      <c r="K17" s="1822"/>
      <c r="L17" s="1822"/>
      <c r="M17" s="1822"/>
      <c r="N17" s="1822"/>
      <c r="O17" s="1822"/>
      <c r="P17" s="1822"/>
      <c r="Q17" s="1822"/>
      <c r="R17" s="1822"/>
      <c r="S17" s="1822"/>
      <c r="T17" s="1822"/>
      <c r="U17" s="1822"/>
      <c r="V17" s="1822"/>
      <c r="W17" s="1822"/>
      <c r="X17" s="1823"/>
      <c r="Y17" s="301" t="s">
        <v>1324</v>
      </c>
    </row>
    <row r="18" spans="2:26" ht="18.600000000000001" customHeight="1" x14ac:dyDescent="0.25">
      <c r="B18" s="979">
        <v>792401</v>
      </c>
      <c r="C18" s="972" t="s">
        <v>391</v>
      </c>
      <c r="D18" s="1013">
        <v>2</v>
      </c>
      <c r="E18" s="1014">
        <v>1</v>
      </c>
      <c r="F18" s="981" t="s">
        <v>233</v>
      </c>
      <c r="G18" s="981">
        <v>32</v>
      </c>
      <c r="H18" s="981">
        <v>128</v>
      </c>
      <c r="I18" s="981">
        <v>31.68</v>
      </c>
      <c r="J18" s="990">
        <v>44.67</v>
      </c>
      <c r="K18" s="699"/>
      <c r="L18" s="699"/>
      <c r="M18" s="699"/>
      <c r="N18" s="699"/>
      <c r="O18" s="699"/>
      <c r="P18" s="699"/>
      <c r="Q18" s="699"/>
      <c r="R18" s="699"/>
      <c r="S18" s="698"/>
      <c r="T18" s="176">
        <f t="shared" ref="T18:T24" si="3">SUM(K18:S18)</f>
        <v>0</v>
      </c>
      <c r="U18" s="220">
        <f t="shared" ref="U18:U24" si="4">T18*I18</f>
        <v>0</v>
      </c>
      <c r="V18" s="174">
        <f>$U18*$S$5</f>
        <v>0</v>
      </c>
      <c r="W18" s="1830" t="s">
        <v>115</v>
      </c>
      <c r="X18" s="1831"/>
      <c r="Y18" s="302" t="str">
        <f>IF($J$36="","",$J$36/I18)</f>
        <v/>
      </c>
    </row>
    <row r="19" spans="2:26" ht="19.5" customHeight="1" x14ac:dyDescent="0.25">
      <c r="B19" s="949">
        <v>792405</v>
      </c>
      <c r="C19" s="973" t="s">
        <v>390</v>
      </c>
      <c r="D19" s="960">
        <v>2</v>
      </c>
      <c r="E19" s="948">
        <v>1.5</v>
      </c>
      <c r="F19" s="947" t="s">
        <v>233</v>
      </c>
      <c r="G19" s="947">
        <v>32</v>
      </c>
      <c r="H19" s="947">
        <v>102</v>
      </c>
      <c r="I19" s="947">
        <v>21.14</v>
      </c>
      <c r="J19" s="818">
        <v>29.81</v>
      </c>
      <c r="K19" s="690"/>
      <c r="L19" s="690"/>
      <c r="M19" s="690"/>
      <c r="N19" s="690"/>
      <c r="O19" s="690"/>
      <c r="P19" s="690"/>
      <c r="Q19" s="690"/>
      <c r="R19" s="690"/>
      <c r="S19" s="717"/>
      <c r="T19" s="173">
        <f t="shared" si="3"/>
        <v>0</v>
      </c>
      <c r="U19" s="172">
        <f t="shared" si="4"/>
        <v>0</v>
      </c>
      <c r="V19" s="171">
        <f>U19*$S$5</f>
        <v>0</v>
      </c>
      <c r="W19" s="1830"/>
      <c r="X19" s="1831"/>
      <c r="Y19" s="302" t="str">
        <f t="shared" ref="Y19:Y24" si="5">IF($J$36="","",$J$36/I19)</f>
        <v/>
      </c>
    </row>
    <row r="20" spans="2:26" ht="18.75" x14ac:dyDescent="0.25">
      <c r="B20" s="949">
        <v>792421</v>
      </c>
      <c r="C20" s="973" t="s">
        <v>389</v>
      </c>
      <c r="D20" s="960">
        <v>2</v>
      </c>
      <c r="E20" s="948">
        <v>1</v>
      </c>
      <c r="F20" s="947" t="s">
        <v>233</v>
      </c>
      <c r="G20" s="947">
        <v>32</v>
      </c>
      <c r="H20" s="947">
        <v>128</v>
      </c>
      <c r="I20" s="947">
        <v>31.68</v>
      </c>
      <c r="J20" s="265">
        <v>44.67</v>
      </c>
      <c r="K20" s="699"/>
      <c r="L20" s="699"/>
      <c r="M20" s="699"/>
      <c r="N20" s="699"/>
      <c r="O20" s="699"/>
      <c r="P20" s="699"/>
      <c r="Q20" s="699"/>
      <c r="R20" s="699"/>
      <c r="S20" s="698"/>
      <c r="T20" s="173">
        <f t="shared" si="3"/>
        <v>0</v>
      </c>
      <c r="U20" s="180">
        <f t="shared" si="4"/>
        <v>0</v>
      </c>
      <c r="V20" s="171">
        <f>U20*$S$5</f>
        <v>0</v>
      </c>
      <c r="W20" s="1830"/>
      <c r="X20" s="1831"/>
      <c r="Y20" s="302" t="str">
        <f t="shared" si="5"/>
        <v/>
      </c>
    </row>
    <row r="21" spans="2:26" ht="19.5" customHeight="1" x14ac:dyDescent="0.25">
      <c r="B21" s="992">
        <v>792429</v>
      </c>
      <c r="C21" s="985" t="s">
        <v>388</v>
      </c>
      <c r="D21" s="1015">
        <v>2</v>
      </c>
      <c r="E21" s="1016">
        <v>1</v>
      </c>
      <c r="F21" s="947" t="s">
        <v>233</v>
      </c>
      <c r="G21" s="987">
        <v>32</v>
      </c>
      <c r="H21" s="987">
        <v>128</v>
      </c>
      <c r="I21" s="987">
        <v>31.07</v>
      </c>
      <c r="J21" s="1017">
        <v>43.81</v>
      </c>
      <c r="K21" s="714"/>
      <c r="L21" s="714"/>
      <c r="M21" s="714"/>
      <c r="N21" s="714"/>
      <c r="O21" s="714"/>
      <c r="P21" s="714"/>
      <c r="Q21" s="714"/>
      <c r="R21" s="714"/>
      <c r="S21" s="713"/>
      <c r="T21" s="173">
        <f t="shared" si="3"/>
        <v>0</v>
      </c>
      <c r="U21" s="172">
        <f t="shared" si="4"/>
        <v>0</v>
      </c>
      <c r="V21" s="171">
        <f>U21*$S$5</f>
        <v>0</v>
      </c>
      <c r="W21" s="1830"/>
      <c r="X21" s="1831"/>
      <c r="Y21" s="302" t="str">
        <f t="shared" si="5"/>
        <v/>
      </c>
    </row>
    <row r="22" spans="2:26" ht="18.75" x14ac:dyDescent="0.25">
      <c r="B22" s="992">
        <v>792431</v>
      </c>
      <c r="C22" s="985" t="s">
        <v>387</v>
      </c>
      <c r="D22" s="1015">
        <v>2</v>
      </c>
      <c r="E22" s="1016">
        <v>1</v>
      </c>
      <c r="F22" s="947" t="s">
        <v>233</v>
      </c>
      <c r="G22" s="987">
        <v>32</v>
      </c>
      <c r="H22" s="987">
        <v>128</v>
      </c>
      <c r="I22" s="987">
        <v>31.68</v>
      </c>
      <c r="J22" s="994">
        <v>44.67</v>
      </c>
      <c r="K22" s="690"/>
      <c r="L22" s="690"/>
      <c r="M22" s="690"/>
      <c r="N22" s="690"/>
      <c r="O22" s="690"/>
      <c r="P22" s="690"/>
      <c r="Q22" s="690"/>
      <c r="R22" s="690"/>
      <c r="S22" s="717"/>
      <c r="T22" s="173">
        <f t="shared" si="3"/>
        <v>0</v>
      </c>
      <c r="U22" s="172">
        <f t="shared" si="4"/>
        <v>0</v>
      </c>
      <c r="V22" s="171">
        <f>$U22*$S$5</f>
        <v>0</v>
      </c>
      <c r="W22" s="1830"/>
      <c r="X22" s="1831"/>
      <c r="Y22" s="302" t="str">
        <f t="shared" si="5"/>
        <v/>
      </c>
    </row>
    <row r="23" spans="2:26" ht="18.75" x14ac:dyDescent="0.25">
      <c r="B23" s="992">
        <v>792441</v>
      </c>
      <c r="C23" s="985" t="s">
        <v>386</v>
      </c>
      <c r="D23" s="1015">
        <v>2</v>
      </c>
      <c r="E23" s="1016">
        <v>1</v>
      </c>
      <c r="F23" s="947" t="s">
        <v>233</v>
      </c>
      <c r="G23" s="987">
        <v>32</v>
      </c>
      <c r="H23" s="987">
        <v>113</v>
      </c>
      <c r="I23" s="987">
        <v>31.68</v>
      </c>
      <c r="J23" s="994">
        <v>44.67</v>
      </c>
      <c r="K23" s="690"/>
      <c r="L23" s="690"/>
      <c r="M23" s="690"/>
      <c r="N23" s="690"/>
      <c r="O23" s="690"/>
      <c r="P23" s="690"/>
      <c r="Q23" s="690"/>
      <c r="R23" s="690"/>
      <c r="S23" s="717"/>
      <c r="T23" s="179">
        <f t="shared" si="3"/>
        <v>0</v>
      </c>
      <c r="U23" s="172">
        <f t="shared" si="4"/>
        <v>0</v>
      </c>
      <c r="V23" s="178">
        <f>$U23*$S$5</f>
        <v>0</v>
      </c>
      <c r="W23" s="1830"/>
      <c r="X23" s="1831"/>
      <c r="Y23" s="302" t="str">
        <f t="shared" si="5"/>
        <v/>
      </c>
    </row>
    <row r="24" spans="2:26" ht="18.75" customHeight="1" thickBot="1" x14ac:dyDescent="0.3">
      <c r="B24" s="984">
        <v>792451</v>
      </c>
      <c r="C24" s="985" t="s">
        <v>385</v>
      </c>
      <c r="D24" s="1015">
        <v>2</v>
      </c>
      <c r="E24" s="1016">
        <v>1</v>
      </c>
      <c r="F24" s="987" t="s">
        <v>233</v>
      </c>
      <c r="G24" s="987">
        <v>32</v>
      </c>
      <c r="H24" s="987">
        <v>113</v>
      </c>
      <c r="I24" s="987">
        <v>31.68</v>
      </c>
      <c r="J24" s="994">
        <v>44.67</v>
      </c>
      <c r="K24" s="714"/>
      <c r="L24" s="714"/>
      <c r="M24" s="714"/>
      <c r="N24" s="714"/>
      <c r="O24" s="714"/>
      <c r="P24" s="714"/>
      <c r="Q24" s="714"/>
      <c r="R24" s="714"/>
      <c r="S24" s="713"/>
      <c r="T24" s="318">
        <f t="shared" si="3"/>
        <v>0</v>
      </c>
      <c r="U24" s="220">
        <f t="shared" si="4"/>
        <v>0</v>
      </c>
      <c r="V24" s="319">
        <f>$U24*$S$5</f>
        <v>0</v>
      </c>
      <c r="W24" s="1830"/>
      <c r="X24" s="1831"/>
      <c r="Y24" s="302" t="str">
        <f t="shared" si="5"/>
        <v/>
      </c>
    </row>
    <row r="25" spans="2:26" ht="19.5" customHeight="1" thickBot="1" x14ac:dyDescent="0.3">
      <c r="B25" s="1824" t="s">
        <v>384</v>
      </c>
      <c r="C25" s="1825"/>
      <c r="D25" s="1825"/>
      <c r="E25" s="1825"/>
      <c r="F25" s="1825"/>
      <c r="G25" s="1825"/>
      <c r="H25" s="1825"/>
      <c r="I25" s="1825"/>
      <c r="J25" s="1825"/>
      <c r="K25" s="1825"/>
      <c r="L25" s="1825"/>
      <c r="M25" s="1825"/>
      <c r="N25" s="1825"/>
      <c r="O25" s="1825"/>
      <c r="P25" s="1825"/>
      <c r="Q25" s="1825"/>
      <c r="R25" s="1825"/>
      <c r="S25" s="1825"/>
      <c r="T25" s="1825"/>
      <c r="U25" s="1825"/>
      <c r="V25" s="1825"/>
      <c r="W25" s="1825"/>
      <c r="X25" s="1826"/>
      <c r="Y25" s="303"/>
      <c r="Z25" s="200"/>
    </row>
    <row r="26" spans="2:26" ht="18.75" x14ac:dyDescent="0.25">
      <c r="B26" s="989">
        <v>791863</v>
      </c>
      <c r="C26" s="972" t="s">
        <v>383</v>
      </c>
      <c r="D26" s="1013">
        <v>2</v>
      </c>
      <c r="E26" s="1014">
        <v>1.25</v>
      </c>
      <c r="F26" s="981" t="s">
        <v>233</v>
      </c>
      <c r="G26" s="981">
        <v>32</v>
      </c>
      <c r="H26" s="981">
        <v>107</v>
      </c>
      <c r="I26" s="981">
        <v>41.06</v>
      </c>
      <c r="J26" s="990">
        <v>57.89</v>
      </c>
      <c r="K26" s="699"/>
      <c r="L26" s="699"/>
      <c r="M26" s="699"/>
      <c r="N26" s="699"/>
      <c r="O26" s="699"/>
      <c r="P26" s="699"/>
      <c r="Q26" s="699"/>
      <c r="R26" s="699"/>
      <c r="S26" s="698"/>
      <c r="T26" s="399">
        <f>SUM(K26:S26)</f>
        <v>0</v>
      </c>
      <c r="U26" s="177">
        <f>T26*I26</f>
        <v>0</v>
      </c>
      <c r="V26" s="400">
        <f>$U26*$S$5</f>
        <v>0</v>
      </c>
      <c r="W26" s="1864" t="s">
        <v>115</v>
      </c>
      <c r="X26" s="1831"/>
      <c r="Y26" s="302" t="str">
        <f>IF($J$37="","",$J$37/I26)</f>
        <v/>
      </c>
    </row>
    <row r="27" spans="2:26" ht="18.75" x14ac:dyDescent="0.25">
      <c r="B27" s="949">
        <v>791880</v>
      </c>
      <c r="C27" s="973" t="s">
        <v>382</v>
      </c>
      <c r="D27" s="960">
        <v>2</v>
      </c>
      <c r="E27" s="948">
        <v>0.5</v>
      </c>
      <c r="F27" s="947" t="s">
        <v>233</v>
      </c>
      <c r="G27" s="947">
        <v>32</v>
      </c>
      <c r="H27" s="947" t="s">
        <v>381</v>
      </c>
      <c r="I27" s="947">
        <v>38.71</v>
      </c>
      <c r="J27" s="990">
        <v>54.58</v>
      </c>
      <c r="K27" s="699"/>
      <c r="L27" s="699"/>
      <c r="M27" s="699"/>
      <c r="N27" s="699"/>
      <c r="O27" s="699"/>
      <c r="P27" s="699"/>
      <c r="Q27" s="699"/>
      <c r="R27" s="699"/>
      <c r="S27" s="698"/>
      <c r="T27" s="176">
        <f>SUM(K27:S27)</f>
        <v>0</v>
      </c>
      <c r="U27" s="175">
        <f>T27*I27</f>
        <v>0</v>
      </c>
      <c r="V27" s="174">
        <f>$U27*$S$5</f>
        <v>0</v>
      </c>
      <c r="W27" s="1864"/>
      <c r="X27" s="1831"/>
      <c r="Y27" s="302" t="str">
        <f t="shared" ref="Y27:Y30" si="6">IF($J$37="","",$J$37/I27)</f>
        <v/>
      </c>
    </row>
    <row r="28" spans="2:26" ht="18.75" x14ac:dyDescent="0.25">
      <c r="B28" s="949">
        <v>791890</v>
      </c>
      <c r="C28" s="973" t="s">
        <v>380</v>
      </c>
      <c r="D28" s="960">
        <v>2</v>
      </c>
      <c r="E28" s="948">
        <v>0</v>
      </c>
      <c r="F28" s="947" t="s">
        <v>233</v>
      </c>
      <c r="G28" s="947">
        <v>32</v>
      </c>
      <c r="H28" s="947" t="s">
        <v>379</v>
      </c>
      <c r="I28" s="947">
        <v>47.58</v>
      </c>
      <c r="J28" s="265">
        <v>67.08</v>
      </c>
      <c r="K28" s="690"/>
      <c r="L28" s="690"/>
      <c r="M28" s="690"/>
      <c r="N28" s="690"/>
      <c r="O28" s="690"/>
      <c r="P28" s="690"/>
      <c r="Q28" s="690"/>
      <c r="R28" s="690"/>
      <c r="S28" s="717"/>
      <c r="T28" s="173">
        <f>SUM(K28:S28)</f>
        <v>0</v>
      </c>
      <c r="U28" s="172">
        <f>T28*I28</f>
        <v>0</v>
      </c>
      <c r="V28" s="171">
        <f>$U28*$S$5</f>
        <v>0</v>
      </c>
      <c r="W28" s="1864"/>
      <c r="X28" s="1831"/>
      <c r="Y28" s="302" t="str">
        <f t="shared" si="6"/>
        <v/>
      </c>
    </row>
    <row r="29" spans="2:26" ht="18.75" x14ac:dyDescent="0.25">
      <c r="B29" s="949">
        <v>791893</v>
      </c>
      <c r="C29" s="973" t="s">
        <v>378</v>
      </c>
      <c r="D29" s="960">
        <v>2</v>
      </c>
      <c r="E29" s="948">
        <v>1.25</v>
      </c>
      <c r="F29" s="947" t="s">
        <v>233</v>
      </c>
      <c r="G29" s="947">
        <v>32</v>
      </c>
      <c r="H29" s="947">
        <v>113</v>
      </c>
      <c r="I29" s="947">
        <v>46.55</v>
      </c>
      <c r="J29" s="265">
        <v>65.63</v>
      </c>
      <c r="K29" s="690"/>
      <c r="L29" s="690"/>
      <c r="M29" s="690"/>
      <c r="N29" s="690"/>
      <c r="O29" s="690"/>
      <c r="P29" s="690"/>
      <c r="Q29" s="690"/>
      <c r="R29" s="690"/>
      <c r="S29" s="717"/>
      <c r="T29" s="173">
        <f>SUM(K29:S29)</f>
        <v>0</v>
      </c>
      <c r="U29" s="172">
        <f>T29*I29</f>
        <v>0</v>
      </c>
      <c r="V29" s="171">
        <f>$U29*$S$5</f>
        <v>0</v>
      </c>
      <c r="W29" s="1864"/>
      <c r="X29" s="1831"/>
      <c r="Y29" s="302" t="str">
        <f t="shared" si="6"/>
        <v/>
      </c>
    </row>
    <row r="30" spans="2:26" ht="19.5" thickBot="1" x14ac:dyDescent="0.3">
      <c r="B30" s="974">
        <v>791896</v>
      </c>
      <c r="C30" s="975" t="s">
        <v>377</v>
      </c>
      <c r="D30" s="1018">
        <v>2</v>
      </c>
      <c r="E30" s="1004">
        <v>0</v>
      </c>
      <c r="F30" s="977" t="s">
        <v>233</v>
      </c>
      <c r="G30" s="977">
        <v>32</v>
      </c>
      <c r="H30" s="977">
        <v>239</v>
      </c>
      <c r="I30" s="977">
        <v>58.38</v>
      </c>
      <c r="J30" s="978">
        <v>82.31</v>
      </c>
      <c r="K30" s="684"/>
      <c r="L30" s="684"/>
      <c r="M30" s="684"/>
      <c r="N30" s="684"/>
      <c r="O30" s="684"/>
      <c r="P30" s="684"/>
      <c r="Q30" s="684"/>
      <c r="R30" s="684"/>
      <c r="S30" s="683"/>
      <c r="T30" s="170">
        <f>SUM(K30:S30)</f>
        <v>0</v>
      </c>
      <c r="U30" s="130">
        <f>T30*I30</f>
        <v>0</v>
      </c>
      <c r="V30" s="169">
        <f>$U30*$S$5</f>
        <v>0</v>
      </c>
      <c r="W30" s="1865"/>
      <c r="X30" s="1866"/>
      <c r="Y30" s="302" t="str">
        <f t="shared" si="6"/>
        <v/>
      </c>
    </row>
    <row r="31" spans="2:26" ht="15" customHeight="1" thickTop="1" thickBot="1" x14ac:dyDescent="0.3">
      <c r="B31" s="168"/>
      <c r="C31" s="167"/>
      <c r="D31" s="167"/>
      <c r="E31" s="167"/>
      <c r="F31" s="167"/>
      <c r="G31" s="167"/>
      <c r="H31" s="167"/>
      <c r="I31" s="167"/>
      <c r="J31" s="832"/>
      <c r="L31" s="1862" t="s">
        <v>376</v>
      </c>
      <c r="M31" s="1862"/>
      <c r="N31" s="1862"/>
      <c r="O31" s="1862"/>
      <c r="P31" s="1862"/>
      <c r="Q31" s="1862"/>
      <c r="R31" s="1862"/>
      <c r="S31" s="1862"/>
      <c r="T31" s="1862"/>
      <c r="U31" s="1862"/>
      <c r="V31" s="1862"/>
      <c r="W31" s="1862"/>
      <c r="X31" s="1863"/>
      <c r="Y31" s="304"/>
    </row>
    <row r="32" spans="2:26" ht="32.25" thickBot="1" x14ac:dyDescent="0.3">
      <c r="B32" s="72"/>
      <c r="C32" s="286" t="s">
        <v>1318</v>
      </c>
      <c r="D32" s="287" t="s">
        <v>1319</v>
      </c>
      <c r="E32" s="287" t="s">
        <v>1320</v>
      </c>
      <c r="F32" s="287" t="s">
        <v>1321</v>
      </c>
      <c r="G32" s="1813"/>
      <c r="H32" s="1813"/>
      <c r="I32" s="1813"/>
      <c r="J32" s="1813"/>
      <c r="K32" s="1814"/>
      <c r="L32" s="1811"/>
      <c r="M32" s="1811"/>
      <c r="N32" s="1811"/>
      <c r="O32" s="1811"/>
      <c r="P32" s="1811"/>
      <c r="Q32" s="1811"/>
      <c r="R32" s="1811"/>
      <c r="S32" s="1811"/>
      <c r="T32" s="1811"/>
      <c r="U32" s="1811"/>
      <c r="V32" s="1811"/>
      <c r="W32" s="1811"/>
      <c r="X32" s="1812"/>
      <c r="Y32" s="305"/>
    </row>
    <row r="33" spans="2:24" ht="23.25" x14ac:dyDescent="0.35">
      <c r="B33" s="72"/>
      <c r="C33" s="288" t="s">
        <v>1322</v>
      </c>
      <c r="D33" s="289">
        <v>0.7</v>
      </c>
      <c r="E33" s="290" t="str">
        <f>IF(SUM(F33:F34)=0,"",F33/SUM(F33:F34))</f>
        <v/>
      </c>
      <c r="F33" s="291">
        <f>SUM(U18:U24)</f>
        <v>0</v>
      </c>
      <c r="G33" s="1815" t="str">
        <f>IF(SUM(F33:F34)=0,"",IF(AND(E33&lt;D33+0.03,E33&gt;D33-0.03),"Balanced","Unbalanced"))</f>
        <v/>
      </c>
      <c r="H33" s="1816"/>
      <c r="I33" s="1816"/>
      <c r="J33" s="1816"/>
      <c r="K33" s="1817"/>
      <c r="L33" s="1811"/>
      <c r="M33" s="1811"/>
      <c r="N33" s="1811"/>
      <c r="O33" s="1811"/>
      <c r="P33" s="1811"/>
      <c r="Q33" s="1811"/>
      <c r="R33" s="1811"/>
      <c r="S33" s="1811"/>
      <c r="T33" s="1811"/>
      <c r="U33" s="1811"/>
      <c r="V33" s="1811"/>
      <c r="W33" s="1811"/>
      <c r="X33" s="1812"/>
    </row>
    <row r="34" spans="2:24" ht="21.75" thickBot="1" x14ac:dyDescent="0.4">
      <c r="B34" s="72"/>
      <c r="C34" s="292" t="s">
        <v>1323</v>
      </c>
      <c r="D34" s="293">
        <v>0.3</v>
      </c>
      <c r="E34" s="294" t="str">
        <f>IF(SUM(F33:F34)=0,"",F34/SUM(F33:F34))</f>
        <v/>
      </c>
      <c r="F34" s="295">
        <f>SUM(U26:U30)</f>
        <v>0</v>
      </c>
      <c r="G34" s="1818" t="str">
        <f>IF(G33="","",IF(AND(G33="Unbalanced",E33&lt;D33-0.03),"Increase White Meat or decrease Dark Meat",IF(AND(G33="Unbalanced",E33&gt;D33+0.03),"Increase Dark Meat or decrease White Meat","")))</f>
        <v/>
      </c>
      <c r="H34" s="1819"/>
      <c r="I34" s="1819"/>
      <c r="J34" s="1819"/>
      <c r="K34" s="1820"/>
      <c r="X34" s="166"/>
    </row>
    <row r="35" spans="2:24" ht="7.5" customHeight="1" x14ac:dyDescent="0.25">
      <c r="B35" s="72"/>
      <c r="X35" s="166"/>
    </row>
    <row r="36" spans="2:24" x14ac:dyDescent="0.25">
      <c r="B36" s="72"/>
      <c r="C36" s="296"/>
      <c r="E36" s="298"/>
      <c r="F36" s="297"/>
      <c r="G36" s="200"/>
      <c r="H36" s="299" t="str">
        <f>IF(G33&lt;&gt;"Unbalanced","","lbs needed to balance:")</f>
        <v/>
      </c>
      <c r="I36" s="200" t="str">
        <f>IF(G33&lt;&gt;"Unbalanced","","White meat")</f>
        <v/>
      </c>
      <c r="J36" s="823" t="str">
        <f>IF(G33&lt;&gt;"Unbalanced","",((D33/D34)*F34)-F33)</f>
        <v/>
      </c>
      <c r="K36" s="300" t="str">
        <f>IF(G33&lt;&gt;"Unbalanced","","lbs")</f>
        <v/>
      </c>
      <c r="X36" s="166"/>
    </row>
    <row r="37" spans="2:24" x14ac:dyDescent="0.25">
      <c r="B37" s="72"/>
      <c r="E37" s="298"/>
      <c r="F37" s="297"/>
      <c r="G37" s="200"/>
      <c r="H37" s="200"/>
      <c r="I37" s="200" t="str">
        <f>IF(G33&lt;&gt;"Unbalanced","","Dark meat")</f>
        <v/>
      </c>
      <c r="J37" s="823" t="str">
        <f>IF(G33&lt;&gt;"Unbalanced","",((D34/D33)*F33)-F34)</f>
        <v/>
      </c>
      <c r="K37" s="300" t="str">
        <f>IF(G33&lt;&gt;"Unbalanced","","lbs")</f>
        <v/>
      </c>
      <c r="T37" s="69"/>
      <c r="U37" s="70"/>
      <c r="V37" s="71"/>
      <c r="X37" s="166"/>
    </row>
    <row r="38" spans="2:24" x14ac:dyDescent="0.25">
      <c r="B38" s="72"/>
      <c r="X38" s="166"/>
    </row>
    <row r="39" spans="2:24" ht="15.75" thickBot="1" x14ac:dyDescent="0.3">
      <c r="B39" s="165"/>
      <c r="C39" s="164"/>
      <c r="D39" s="164"/>
      <c r="E39" s="164"/>
      <c r="F39" s="164"/>
      <c r="G39" s="164"/>
      <c r="H39" s="164"/>
      <c r="I39" s="164"/>
      <c r="J39" s="824"/>
      <c r="K39" s="164"/>
      <c r="L39" s="164"/>
      <c r="M39" s="164"/>
      <c r="N39" s="164"/>
      <c r="O39" s="164"/>
      <c r="P39" s="164"/>
      <c r="Q39" s="164"/>
      <c r="R39" s="164"/>
      <c r="S39" s="164"/>
      <c r="T39" s="164"/>
      <c r="U39" s="164"/>
      <c r="V39" s="164"/>
      <c r="W39" s="164"/>
      <c r="X39" s="163"/>
    </row>
    <row r="40" spans="2:24" ht="15.75" thickTop="1" x14ac:dyDescent="0.25">
      <c r="K40" s="69">
        <f>SUM(K26:K30,K18:K24,K9:K16)</f>
        <v>0</v>
      </c>
      <c r="L40" s="69">
        <f t="shared" ref="L40:S40" si="7">SUM(L26:L30,L18:L24,L9:L16)</f>
        <v>0</v>
      </c>
      <c r="M40" s="69">
        <f t="shared" si="7"/>
        <v>0</v>
      </c>
      <c r="N40" s="69">
        <f t="shared" si="7"/>
        <v>0</v>
      </c>
      <c r="O40" s="69">
        <f t="shared" si="7"/>
        <v>0</v>
      </c>
      <c r="P40" s="69">
        <f>SUM(P26:P30,P18:P24,P9:P16)</f>
        <v>0</v>
      </c>
      <c r="Q40" s="69">
        <f t="shared" si="7"/>
        <v>0</v>
      </c>
      <c r="R40" s="69">
        <f t="shared" si="7"/>
        <v>0</v>
      </c>
      <c r="S40" s="69">
        <f t="shared" si="7"/>
        <v>0</v>
      </c>
      <c r="T40" s="69">
        <f>SUM(T26:T30,T18:T24,T9:T16)</f>
        <v>0</v>
      </c>
      <c r="U40" s="69">
        <f t="shared" ref="U40:V40" si="8">SUM(U26:U30,U18:U24,U9:U16)</f>
        <v>0</v>
      </c>
      <c r="V40" s="69">
        <f t="shared" si="8"/>
        <v>0</v>
      </c>
    </row>
    <row r="42" spans="2:24" x14ac:dyDescent="0.25">
      <c r="S42" s="128"/>
    </row>
  </sheetData>
  <sheetProtection password="D140" sheet="1" selectLockedCells="1"/>
  <mergeCells count="22">
    <mergeCell ref="B1:P1"/>
    <mergeCell ref="Q1:X3"/>
    <mergeCell ref="B2:P2"/>
    <mergeCell ref="B3:C3"/>
    <mergeCell ref="D3:J3"/>
    <mergeCell ref="K3:M3"/>
    <mergeCell ref="N3:P3"/>
    <mergeCell ref="B4:X4"/>
    <mergeCell ref="B5:J5"/>
    <mergeCell ref="L5:N5"/>
    <mergeCell ref="O5:R5"/>
    <mergeCell ref="T5:X5"/>
    <mergeCell ref="G34:K34"/>
    <mergeCell ref="L31:X33"/>
    <mergeCell ref="B8:X8"/>
    <mergeCell ref="W18:X24"/>
    <mergeCell ref="W26:X30"/>
    <mergeCell ref="B17:X17"/>
    <mergeCell ref="B25:X25"/>
    <mergeCell ref="W9:X16"/>
    <mergeCell ref="G32:K32"/>
    <mergeCell ref="G33:K33"/>
  </mergeCells>
  <conditionalFormatting sqref="B1:B1048576">
    <cfRule type="duplicateValues" dxfId="76" priority="8"/>
  </conditionalFormatting>
  <conditionalFormatting sqref="G33:K34">
    <cfRule type="expression" dxfId="75" priority="5">
      <formula>$G$33="Unbalanced"</formula>
    </cfRule>
    <cfRule type="expression" dxfId="74" priority="6">
      <formula>$G$33="Balanced"</formula>
    </cfRule>
  </conditionalFormatting>
  <pageMargins left="0.25" right="0.25" top="0.75" bottom="0.75" header="0.3" footer="0.3"/>
  <pageSetup scale="50" fitToHeight="0" orientation="landscape" r:id="rId1"/>
  <ignoredErrors>
    <ignoredError sqref="T9:T16 T18:T24 T26:T30" formulaRang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55"/>
  <sheetViews>
    <sheetView topLeftCell="A10" zoomScale="60" zoomScaleNormal="60" workbookViewId="0">
      <selection activeCell="K13" sqref="K13"/>
    </sheetView>
  </sheetViews>
  <sheetFormatPr defaultColWidth="9.140625" defaultRowHeight="15" x14ac:dyDescent="0.25"/>
  <cols>
    <col min="1" max="1" width="3.28515625" style="41" customWidth="1"/>
    <col min="2" max="2" width="13.42578125" style="41" customWidth="1"/>
    <col min="3" max="3" width="52.140625" style="41" customWidth="1"/>
    <col min="4" max="4" width="19.7109375" style="41" customWidth="1"/>
    <col min="5" max="5" width="13.28515625" style="41" customWidth="1"/>
    <col min="6" max="6" width="14.5703125" style="41" customWidth="1"/>
    <col min="7" max="7" width="12.140625" style="41" customWidth="1"/>
    <col min="8" max="8" width="10.140625" style="41" customWidth="1"/>
    <col min="9" max="9" width="12.5703125" style="41" customWidth="1"/>
    <col min="10" max="10" width="16.140625" style="68" bestFit="1" customWidth="1"/>
    <col min="11" max="13" width="12" style="41" customWidth="1"/>
    <col min="14" max="14" width="15.85546875" style="41" customWidth="1"/>
    <col min="15" max="19" width="12" style="41" customWidth="1"/>
    <col min="20" max="21" width="12.85546875" style="41" customWidth="1"/>
    <col min="22" max="22" width="18.42578125" style="41" bestFit="1" customWidth="1"/>
    <col min="23" max="24" width="12.85546875" style="41" customWidth="1"/>
    <col min="25" max="25" width="46.85546875" style="41" bestFit="1" customWidth="1"/>
    <col min="26"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3"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100103</v>
      </c>
      <c r="L6" s="1755" t="s">
        <v>94</v>
      </c>
      <c r="M6" s="1755"/>
      <c r="N6" s="1755"/>
      <c r="O6" s="1756" t="s">
        <v>401</v>
      </c>
      <c r="P6" s="1756"/>
      <c r="Q6" s="1756"/>
      <c r="R6" s="1756"/>
      <c r="S6" s="916">
        <v>1.4098999999999999</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SUM(U13:U20,U22:U30,U32:U36)</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389" t="s">
        <v>97</v>
      </c>
      <c r="C11" s="390" t="s">
        <v>98</v>
      </c>
      <c r="D11" s="391" t="s">
        <v>99</v>
      </c>
      <c r="E11" s="391" t="s">
        <v>100</v>
      </c>
      <c r="F11" s="391" t="s">
        <v>101</v>
      </c>
      <c r="G11" s="391" t="s">
        <v>102</v>
      </c>
      <c r="H11" s="391" t="s">
        <v>103</v>
      </c>
      <c r="I11" s="391" t="s">
        <v>104</v>
      </c>
      <c r="J11" s="809" t="s">
        <v>105</v>
      </c>
      <c r="K11" s="393" t="s">
        <v>12</v>
      </c>
      <c r="L11" s="393" t="s">
        <v>13</v>
      </c>
      <c r="M11" s="393" t="s">
        <v>14</v>
      </c>
      <c r="N11" s="393" t="s">
        <v>15</v>
      </c>
      <c r="O11" s="393" t="s">
        <v>16</v>
      </c>
      <c r="P11" s="393" t="s">
        <v>17</v>
      </c>
      <c r="Q11" s="393" t="s">
        <v>18</v>
      </c>
      <c r="R11" s="393" t="s">
        <v>19</v>
      </c>
      <c r="S11" s="393" t="s">
        <v>20</v>
      </c>
      <c r="T11" s="391" t="s">
        <v>106</v>
      </c>
      <c r="U11" s="391" t="s">
        <v>107</v>
      </c>
      <c r="V11" s="391" t="s">
        <v>108</v>
      </c>
      <c r="W11" s="391" t="s">
        <v>109</v>
      </c>
      <c r="X11" s="394" t="s">
        <v>110</v>
      </c>
    </row>
    <row r="12" spans="1:25" ht="19.5" thickBot="1" x14ac:dyDescent="0.3">
      <c r="B12" s="1827" t="s">
        <v>1333</v>
      </c>
      <c r="C12" s="1828"/>
      <c r="D12" s="1828"/>
      <c r="E12" s="1828"/>
      <c r="F12" s="1828"/>
      <c r="G12" s="1828"/>
      <c r="H12" s="1828"/>
      <c r="I12" s="1828"/>
      <c r="J12" s="1828"/>
      <c r="K12" s="1828"/>
      <c r="L12" s="1828"/>
      <c r="M12" s="1828"/>
      <c r="N12" s="1828"/>
      <c r="O12" s="1828"/>
      <c r="P12" s="1828"/>
      <c r="Q12" s="1828"/>
      <c r="R12" s="1828"/>
      <c r="S12" s="1828"/>
      <c r="T12" s="1828"/>
      <c r="U12" s="1828"/>
      <c r="V12" s="1828"/>
      <c r="W12" s="1828"/>
      <c r="X12" s="1829"/>
    </row>
    <row r="13" spans="1:25" ht="19.5" customHeight="1" x14ac:dyDescent="0.25">
      <c r="B13" s="989">
        <v>791401</v>
      </c>
      <c r="C13" s="972" t="s">
        <v>400</v>
      </c>
      <c r="D13" s="1013">
        <v>2</v>
      </c>
      <c r="E13" s="1014">
        <v>1</v>
      </c>
      <c r="F13" s="981" t="s">
        <v>233</v>
      </c>
      <c r="G13" s="981">
        <v>32</v>
      </c>
      <c r="H13" s="981">
        <v>167</v>
      </c>
      <c r="I13" s="981">
        <v>24.56</v>
      </c>
      <c r="J13" s="1019">
        <v>34.619999999999997</v>
      </c>
      <c r="K13" s="910"/>
      <c r="L13" s="727"/>
      <c r="M13" s="727"/>
      <c r="N13" s="727"/>
      <c r="O13" s="727"/>
      <c r="P13" s="727"/>
      <c r="Q13" s="727"/>
      <c r="R13" s="727"/>
      <c r="S13" s="753"/>
      <c r="T13" s="398">
        <f t="shared" ref="T13:T36" si="0">SUM(K13:S13)</f>
        <v>0</v>
      </c>
      <c r="U13" s="88">
        <f t="shared" ref="U13:U36" si="1">T13*I13</f>
        <v>0</v>
      </c>
      <c r="V13" s="108">
        <f t="shared" ref="V13:V36" si="2">U13*$S$6</f>
        <v>0</v>
      </c>
      <c r="W13" s="1735" t="s">
        <v>115</v>
      </c>
      <c r="X13" s="1736"/>
    </row>
    <row r="14" spans="1:25" ht="19.5" customHeight="1" x14ac:dyDescent="0.25">
      <c r="B14" s="949">
        <v>791421</v>
      </c>
      <c r="C14" s="973" t="s">
        <v>399</v>
      </c>
      <c r="D14" s="960">
        <v>2</v>
      </c>
      <c r="E14" s="948">
        <v>1</v>
      </c>
      <c r="F14" s="947" t="s">
        <v>233</v>
      </c>
      <c r="G14" s="947">
        <v>32</v>
      </c>
      <c r="H14" s="947">
        <v>170</v>
      </c>
      <c r="I14" s="947">
        <v>24.32</v>
      </c>
      <c r="J14" s="1020">
        <v>34.29</v>
      </c>
      <c r="K14" s="911"/>
      <c r="L14" s="690"/>
      <c r="M14" s="690"/>
      <c r="N14" s="690"/>
      <c r="O14" s="690"/>
      <c r="P14" s="690"/>
      <c r="Q14" s="690"/>
      <c r="R14" s="690"/>
      <c r="S14" s="717"/>
      <c r="T14" s="240">
        <f t="shared" si="0"/>
        <v>0</v>
      </c>
      <c r="U14" s="89">
        <f t="shared" si="1"/>
        <v>0</v>
      </c>
      <c r="V14" s="112">
        <f t="shared" si="2"/>
        <v>0</v>
      </c>
      <c r="W14" s="1737"/>
      <c r="X14" s="1738"/>
    </row>
    <row r="15" spans="1:25" ht="19.5" customHeight="1" x14ac:dyDescent="0.25">
      <c r="B15" s="949">
        <v>791426</v>
      </c>
      <c r="C15" s="973" t="s">
        <v>398</v>
      </c>
      <c r="D15" s="960">
        <v>1</v>
      </c>
      <c r="E15" s="948">
        <v>0.5</v>
      </c>
      <c r="F15" s="947" t="s">
        <v>233</v>
      </c>
      <c r="G15" s="947">
        <v>32</v>
      </c>
      <c r="H15" s="947">
        <v>270</v>
      </c>
      <c r="I15" s="947">
        <v>25.55</v>
      </c>
      <c r="J15" s="1020">
        <v>36.020000000000003</v>
      </c>
      <c r="K15" s="911"/>
      <c r="L15" s="690"/>
      <c r="M15" s="690"/>
      <c r="N15" s="690"/>
      <c r="O15" s="690"/>
      <c r="P15" s="690"/>
      <c r="Q15" s="690"/>
      <c r="R15" s="690"/>
      <c r="S15" s="717"/>
      <c r="T15" s="240">
        <f t="shared" si="0"/>
        <v>0</v>
      </c>
      <c r="U15" s="89">
        <f t="shared" si="1"/>
        <v>0</v>
      </c>
      <c r="V15" s="112">
        <f t="shared" si="2"/>
        <v>0</v>
      </c>
      <c r="W15" s="1737"/>
      <c r="X15" s="1738"/>
    </row>
    <row r="16" spans="1:25" ht="19.5" customHeight="1" x14ac:dyDescent="0.25">
      <c r="B16" s="949">
        <v>791431</v>
      </c>
      <c r="C16" s="973" t="s">
        <v>397</v>
      </c>
      <c r="D16" s="960">
        <v>2</v>
      </c>
      <c r="E16" s="948">
        <v>1</v>
      </c>
      <c r="F16" s="947" t="s">
        <v>233</v>
      </c>
      <c r="G16" s="947">
        <v>32</v>
      </c>
      <c r="H16" s="947">
        <v>170</v>
      </c>
      <c r="I16" s="947">
        <v>24.32</v>
      </c>
      <c r="J16" s="1020">
        <v>34.29</v>
      </c>
      <c r="K16" s="911"/>
      <c r="L16" s="690"/>
      <c r="M16" s="690"/>
      <c r="N16" s="690"/>
      <c r="O16" s="690"/>
      <c r="P16" s="690"/>
      <c r="Q16" s="690"/>
      <c r="R16" s="690"/>
      <c r="S16" s="717"/>
      <c r="T16" s="240">
        <f t="shared" si="0"/>
        <v>0</v>
      </c>
      <c r="U16" s="89">
        <f t="shared" si="1"/>
        <v>0</v>
      </c>
      <c r="V16" s="112">
        <f t="shared" si="2"/>
        <v>0</v>
      </c>
      <c r="W16" s="1737"/>
      <c r="X16" s="1738"/>
    </row>
    <row r="17" spans="2:25" ht="19.5" customHeight="1" x14ac:dyDescent="0.25">
      <c r="B17" s="949">
        <v>791441</v>
      </c>
      <c r="C17" s="973" t="s">
        <v>396</v>
      </c>
      <c r="D17" s="960">
        <v>2</v>
      </c>
      <c r="E17" s="948">
        <v>1</v>
      </c>
      <c r="F17" s="947" t="s">
        <v>233</v>
      </c>
      <c r="G17" s="947">
        <v>32</v>
      </c>
      <c r="H17" s="947">
        <v>170</v>
      </c>
      <c r="I17" s="947">
        <v>24.49</v>
      </c>
      <c r="J17" s="1020">
        <v>34.53</v>
      </c>
      <c r="K17" s="911"/>
      <c r="L17" s="690"/>
      <c r="M17" s="690"/>
      <c r="N17" s="690"/>
      <c r="O17" s="690"/>
      <c r="P17" s="690"/>
      <c r="Q17" s="690"/>
      <c r="R17" s="690"/>
      <c r="S17" s="717"/>
      <c r="T17" s="240">
        <f t="shared" si="0"/>
        <v>0</v>
      </c>
      <c r="U17" s="89">
        <f t="shared" si="1"/>
        <v>0</v>
      </c>
      <c r="V17" s="112">
        <f t="shared" si="2"/>
        <v>0</v>
      </c>
      <c r="W17" s="1737"/>
      <c r="X17" s="1738"/>
    </row>
    <row r="18" spans="2:25" ht="19.5" customHeight="1" x14ac:dyDescent="0.25">
      <c r="B18" s="949">
        <v>791461</v>
      </c>
      <c r="C18" s="973" t="s">
        <v>395</v>
      </c>
      <c r="D18" s="960">
        <v>2</v>
      </c>
      <c r="E18" s="948">
        <v>1</v>
      </c>
      <c r="F18" s="947" t="s">
        <v>233</v>
      </c>
      <c r="G18" s="947">
        <v>32</v>
      </c>
      <c r="H18" s="947">
        <v>170</v>
      </c>
      <c r="I18" s="947">
        <v>24.73</v>
      </c>
      <c r="J18" s="1020">
        <v>34.86</v>
      </c>
      <c r="K18" s="911"/>
      <c r="L18" s="690"/>
      <c r="M18" s="690"/>
      <c r="N18" s="690"/>
      <c r="O18" s="690"/>
      <c r="P18" s="690"/>
      <c r="Q18" s="690"/>
      <c r="R18" s="690"/>
      <c r="S18" s="717"/>
      <c r="T18" s="240">
        <f t="shared" si="0"/>
        <v>0</v>
      </c>
      <c r="U18" s="89">
        <f t="shared" si="1"/>
        <v>0</v>
      </c>
      <c r="V18" s="112">
        <f t="shared" si="2"/>
        <v>0</v>
      </c>
      <c r="W18" s="1737"/>
      <c r="X18" s="1738"/>
    </row>
    <row r="19" spans="2:25" ht="19.5" customHeight="1" x14ac:dyDescent="0.25">
      <c r="B19" s="949">
        <v>791493</v>
      </c>
      <c r="C19" s="973" t="s">
        <v>394</v>
      </c>
      <c r="D19" s="960">
        <v>2</v>
      </c>
      <c r="E19" s="948">
        <v>1.25</v>
      </c>
      <c r="F19" s="947" t="s">
        <v>233</v>
      </c>
      <c r="G19" s="947">
        <v>32</v>
      </c>
      <c r="H19" s="947">
        <v>113</v>
      </c>
      <c r="I19" s="947">
        <v>32.44</v>
      </c>
      <c r="J19" s="1020">
        <v>45.74</v>
      </c>
      <c r="K19" s="911"/>
      <c r="L19" s="690"/>
      <c r="M19" s="690"/>
      <c r="N19" s="690"/>
      <c r="O19" s="690"/>
      <c r="P19" s="690"/>
      <c r="Q19" s="690"/>
      <c r="R19" s="690"/>
      <c r="S19" s="717"/>
      <c r="T19" s="240">
        <f t="shared" si="0"/>
        <v>0</v>
      </c>
      <c r="U19" s="89">
        <f t="shared" si="1"/>
        <v>0</v>
      </c>
      <c r="V19" s="112">
        <f t="shared" si="2"/>
        <v>0</v>
      </c>
      <c r="W19" s="1737"/>
      <c r="X19" s="1738"/>
    </row>
    <row r="20" spans="2:25" ht="19.5" customHeight="1" thickBot="1" x14ac:dyDescent="0.3">
      <c r="B20" s="992">
        <v>791499</v>
      </c>
      <c r="C20" s="985" t="s">
        <v>393</v>
      </c>
      <c r="D20" s="1015">
        <v>2</v>
      </c>
      <c r="E20" s="1016">
        <v>0</v>
      </c>
      <c r="F20" s="987" t="s">
        <v>233</v>
      </c>
      <c r="G20" s="987">
        <v>32</v>
      </c>
      <c r="H20" s="987">
        <v>170</v>
      </c>
      <c r="I20" s="1016">
        <v>39</v>
      </c>
      <c r="J20" s="1021">
        <v>54.99</v>
      </c>
      <c r="K20" s="912"/>
      <c r="L20" s="913"/>
      <c r="M20" s="913"/>
      <c r="N20" s="913"/>
      <c r="O20" s="913"/>
      <c r="P20" s="913"/>
      <c r="Q20" s="913"/>
      <c r="R20" s="913"/>
      <c r="S20" s="914"/>
      <c r="T20" s="395">
        <f t="shared" si="0"/>
        <v>0</v>
      </c>
      <c r="U20" s="396">
        <f t="shared" si="1"/>
        <v>0</v>
      </c>
      <c r="V20" s="397">
        <f t="shared" si="2"/>
        <v>0</v>
      </c>
      <c r="W20" s="1869"/>
      <c r="X20" s="1870"/>
    </row>
    <row r="21" spans="2:25" ht="19.5" customHeight="1" thickBot="1" x14ac:dyDescent="0.35">
      <c r="B21" s="1821" t="s">
        <v>407</v>
      </c>
      <c r="C21" s="1822"/>
      <c r="D21" s="1822"/>
      <c r="E21" s="1822"/>
      <c r="F21" s="1822"/>
      <c r="G21" s="1822"/>
      <c r="H21" s="1822"/>
      <c r="I21" s="1822"/>
      <c r="J21" s="1822"/>
      <c r="K21" s="1822"/>
      <c r="L21" s="1822"/>
      <c r="M21" s="1822"/>
      <c r="N21" s="1822"/>
      <c r="O21" s="1822"/>
      <c r="P21" s="1822"/>
      <c r="Q21" s="1822"/>
      <c r="R21" s="1822"/>
      <c r="S21" s="1822"/>
      <c r="T21" s="1822">
        <f t="shared" si="0"/>
        <v>0</v>
      </c>
      <c r="U21" s="1822">
        <f t="shared" si="1"/>
        <v>0</v>
      </c>
      <c r="V21" s="1822">
        <f t="shared" si="2"/>
        <v>0</v>
      </c>
      <c r="W21" s="1822" t="s">
        <v>115</v>
      </c>
      <c r="X21" s="1823"/>
      <c r="Y21" s="310" t="s">
        <v>1324</v>
      </c>
    </row>
    <row r="22" spans="2:25" ht="19.5" customHeight="1" x14ac:dyDescent="0.25">
      <c r="B22" s="979">
        <v>792401</v>
      </c>
      <c r="C22" s="972" t="s">
        <v>391</v>
      </c>
      <c r="D22" s="1013">
        <v>2</v>
      </c>
      <c r="E22" s="1014">
        <v>1</v>
      </c>
      <c r="F22" s="981" t="s">
        <v>233</v>
      </c>
      <c r="G22" s="981">
        <v>32</v>
      </c>
      <c r="H22" s="981">
        <v>128</v>
      </c>
      <c r="I22" s="981">
        <v>31.68</v>
      </c>
      <c r="J22" s="1022">
        <v>44.67</v>
      </c>
      <c r="K22" s="699"/>
      <c r="L22" s="699"/>
      <c r="M22" s="699"/>
      <c r="N22" s="699"/>
      <c r="O22" s="699"/>
      <c r="P22" s="699"/>
      <c r="Q22" s="699"/>
      <c r="R22" s="699"/>
      <c r="S22" s="698"/>
      <c r="T22" s="399">
        <f t="shared" si="0"/>
        <v>0</v>
      </c>
      <c r="U22" s="177">
        <f t="shared" si="1"/>
        <v>0</v>
      </c>
      <c r="V22" s="400">
        <f t="shared" si="2"/>
        <v>0</v>
      </c>
      <c r="W22" s="1830" t="s">
        <v>115</v>
      </c>
      <c r="X22" s="1831"/>
      <c r="Y22" s="311" t="str">
        <f>IF($J$46="","",$J$46/I22)</f>
        <v/>
      </c>
    </row>
    <row r="23" spans="2:25" ht="19.5" customHeight="1" x14ac:dyDescent="0.25">
      <c r="B23" s="979">
        <v>792402</v>
      </c>
      <c r="C23" s="972" t="s">
        <v>406</v>
      </c>
      <c r="D23" s="1013">
        <v>2</v>
      </c>
      <c r="E23" s="1014">
        <v>1</v>
      </c>
      <c r="F23" s="947" t="s">
        <v>233</v>
      </c>
      <c r="G23" s="981">
        <v>32</v>
      </c>
      <c r="H23" s="981">
        <v>128</v>
      </c>
      <c r="I23" s="981">
        <v>31.68</v>
      </c>
      <c r="J23" s="1022">
        <v>44.67</v>
      </c>
      <c r="K23" s="699"/>
      <c r="L23" s="699"/>
      <c r="M23" s="699"/>
      <c r="N23" s="699"/>
      <c r="O23" s="699"/>
      <c r="P23" s="699"/>
      <c r="Q23" s="699"/>
      <c r="R23" s="699"/>
      <c r="S23" s="698"/>
      <c r="T23" s="195">
        <f t="shared" si="0"/>
        <v>0</v>
      </c>
      <c r="U23" s="194">
        <f t="shared" si="1"/>
        <v>0</v>
      </c>
      <c r="V23" s="193">
        <f t="shared" si="2"/>
        <v>0</v>
      </c>
      <c r="W23" s="1830"/>
      <c r="X23" s="1831"/>
      <c r="Y23" s="311" t="str">
        <f t="shared" ref="Y23:Y29" si="3">IF($J$46="","",$J$46/I23)</f>
        <v/>
      </c>
    </row>
    <row r="24" spans="2:25" ht="19.5" customHeight="1" x14ac:dyDescent="0.25">
      <c r="B24" s="949">
        <v>792405</v>
      </c>
      <c r="C24" s="973" t="s">
        <v>390</v>
      </c>
      <c r="D24" s="960">
        <v>2</v>
      </c>
      <c r="E24" s="948">
        <v>1.5</v>
      </c>
      <c r="F24" s="947" t="s">
        <v>233</v>
      </c>
      <c r="G24" s="947">
        <v>32</v>
      </c>
      <c r="H24" s="947">
        <v>102</v>
      </c>
      <c r="I24" s="947">
        <v>21.14</v>
      </c>
      <c r="J24" s="818">
        <v>29.81</v>
      </c>
      <c r="K24" s="690"/>
      <c r="L24" s="690"/>
      <c r="M24" s="690"/>
      <c r="N24" s="690"/>
      <c r="O24" s="690"/>
      <c r="P24" s="690"/>
      <c r="Q24" s="690"/>
      <c r="R24" s="690"/>
      <c r="S24" s="717"/>
      <c r="T24" s="173">
        <f t="shared" si="0"/>
        <v>0</v>
      </c>
      <c r="U24" s="172">
        <f t="shared" si="1"/>
        <v>0</v>
      </c>
      <c r="V24" s="171">
        <f t="shared" si="2"/>
        <v>0</v>
      </c>
      <c r="W24" s="1830"/>
      <c r="X24" s="1831"/>
      <c r="Y24" s="311" t="str">
        <f t="shared" si="3"/>
        <v/>
      </c>
    </row>
    <row r="25" spans="2:25" ht="19.5" customHeight="1" x14ac:dyDescent="0.25">
      <c r="B25" s="949">
        <v>792421</v>
      </c>
      <c r="C25" s="973" t="s">
        <v>389</v>
      </c>
      <c r="D25" s="960">
        <v>2</v>
      </c>
      <c r="E25" s="948">
        <v>1</v>
      </c>
      <c r="F25" s="947" t="s">
        <v>233</v>
      </c>
      <c r="G25" s="947">
        <v>32</v>
      </c>
      <c r="H25" s="947">
        <v>128</v>
      </c>
      <c r="I25" s="947">
        <v>31.68</v>
      </c>
      <c r="J25" s="818">
        <v>44.67</v>
      </c>
      <c r="K25" s="690"/>
      <c r="L25" s="690"/>
      <c r="M25" s="690"/>
      <c r="N25" s="690"/>
      <c r="O25" s="690"/>
      <c r="P25" s="690"/>
      <c r="Q25" s="690"/>
      <c r="R25" s="690"/>
      <c r="S25" s="717"/>
      <c r="T25" s="173">
        <f t="shared" si="0"/>
        <v>0</v>
      </c>
      <c r="U25" s="172">
        <f t="shared" si="1"/>
        <v>0</v>
      </c>
      <c r="V25" s="171">
        <f t="shared" si="2"/>
        <v>0</v>
      </c>
      <c r="W25" s="1830"/>
      <c r="X25" s="1831"/>
      <c r="Y25" s="311" t="str">
        <f t="shared" si="3"/>
        <v/>
      </c>
    </row>
    <row r="26" spans="2:25" ht="19.5" customHeight="1" x14ac:dyDescent="0.25">
      <c r="B26" s="992">
        <v>792426</v>
      </c>
      <c r="C26" s="985" t="s">
        <v>405</v>
      </c>
      <c r="D26" s="1015">
        <v>1</v>
      </c>
      <c r="E26" s="1016">
        <v>0.5</v>
      </c>
      <c r="F26" s="947" t="s">
        <v>233</v>
      </c>
      <c r="G26" s="987">
        <v>32</v>
      </c>
      <c r="H26" s="987">
        <v>256</v>
      </c>
      <c r="I26" s="987">
        <v>32.97</v>
      </c>
      <c r="J26" s="1017">
        <v>46.48</v>
      </c>
      <c r="K26" s="714"/>
      <c r="L26" s="714"/>
      <c r="M26" s="714"/>
      <c r="N26" s="714"/>
      <c r="O26" s="714"/>
      <c r="P26" s="714"/>
      <c r="Q26" s="714"/>
      <c r="R26" s="714"/>
      <c r="S26" s="713"/>
      <c r="T26" s="173">
        <f t="shared" si="0"/>
        <v>0</v>
      </c>
      <c r="U26" s="172">
        <f t="shared" si="1"/>
        <v>0</v>
      </c>
      <c r="V26" s="171">
        <f t="shared" si="2"/>
        <v>0</v>
      </c>
      <c r="W26" s="1830"/>
      <c r="X26" s="1831"/>
      <c r="Y26" s="311" t="str">
        <f t="shared" si="3"/>
        <v/>
      </c>
    </row>
    <row r="27" spans="2:25" ht="19.5" customHeight="1" x14ac:dyDescent="0.25">
      <c r="B27" s="992">
        <v>792429</v>
      </c>
      <c r="C27" s="985" t="s">
        <v>388</v>
      </c>
      <c r="D27" s="1015">
        <v>2</v>
      </c>
      <c r="E27" s="1016">
        <v>1</v>
      </c>
      <c r="F27" s="947" t="s">
        <v>233</v>
      </c>
      <c r="G27" s="987">
        <v>32</v>
      </c>
      <c r="H27" s="987">
        <v>128</v>
      </c>
      <c r="I27" s="987">
        <v>31.07</v>
      </c>
      <c r="J27" s="1017">
        <v>43.81</v>
      </c>
      <c r="K27" s="714"/>
      <c r="L27" s="714"/>
      <c r="M27" s="714"/>
      <c r="N27" s="714"/>
      <c r="O27" s="714"/>
      <c r="P27" s="714"/>
      <c r="Q27" s="714"/>
      <c r="R27" s="714"/>
      <c r="S27" s="713"/>
      <c r="T27" s="173">
        <f t="shared" si="0"/>
        <v>0</v>
      </c>
      <c r="U27" s="172">
        <f t="shared" si="1"/>
        <v>0</v>
      </c>
      <c r="V27" s="171">
        <f t="shared" si="2"/>
        <v>0</v>
      </c>
      <c r="W27" s="1830"/>
      <c r="X27" s="1831"/>
      <c r="Y27" s="311" t="str">
        <f t="shared" si="3"/>
        <v/>
      </c>
    </row>
    <row r="28" spans="2:25" ht="19.5" customHeight="1" x14ac:dyDescent="0.25">
      <c r="B28" s="992">
        <v>792431</v>
      </c>
      <c r="C28" s="985" t="s">
        <v>387</v>
      </c>
      <c r="D28" s="1015">
        <v>2</v>
      </c>
      <c r="E28" s="1016">
        <v>1</v>
      </c>
      <c r="F28" s="947" t="s">
        <v>233</v>
      </c>
      <c r="G28" s="987">
        <v>32</v>
      </c>
      <c r="H28" s="987">
        <v>128</v>
      </c>
      <c r="I28" s="987">
        <v>31.68</v>
      </c>
      <c r="J28" s="1017">
        <v>44.67</v>
      </c>
      <c r="K28" s="714"/>
      <c r="L28" s="714"/>
      <c r="M28" s="714"/>
      <c r="N28" s="714"/>
      <c r="O28" s="714"/>
      <c r="P28" s="714"/>
      <c r="Q28" s="714"/>
      <c r="R28" s="714"/>
      <c r="S28" s="713"/>
      <c r="T28" s="173">
        <f t="shared" si="0"/>
        <v>0</v>
      </c>
      <c r="U28" s="172">
        <f t="shared" si="1"/>
        <v>0</v>
      </c>
      <c r="V28" s="171">
        <f t="shared" si="2"/>
        <v>0</v>
      </c>
      <c r="W28" s="1830"/>
      <c r="X28" s="1831"/>
      <c r="Y28" s="311" t="str">
        <f t="shared" si="3"/>
        <v/>
      </c>
    </row>
    <row r="29" spans="2:25" ht="19.5" customHeight="1" x14ac:dyDescent="0.25">
      <c r="B29" s="992">
        <v>792441</v>
      </c>
      <c r="C29" s="985" t="s">
        <v>386</v>
      </c>
      <c r="D29" s="1015">
        <v>2</v>
      </c>
      <c r="E29" s="1016">
        <v>1</v>
      </c>
      <c r="F29" s="947" t="s">
        <v>233</v>
      </c>
      <c r="G29" s="987">
        <v>32</v>
      </c>
      <c r="H29" s="987">
        <v>113</v>
      </c>
      <c r="I29" s="987">
        <v>31.68</v>
      </c>
      <c r="J29" s="1017">
        <v>44.67</v>
      </c>
      <c r="K29" s="714"/>
      <c r="L29" s="714"/>
      <c r="M29" s="714"/>
      <c r="N29" s="714"/>
      <c r="O29" s="714"/>
      <c r="P29" s="714"/>
      <c r="Q29" s="714"/>
      <c r="R29" s="714"/>
      <c r="S29" s="713"/>
      <c r="T29" s="173">
        <f t="shared" si="0"/>
        <v>0</v>
      </c>
      <c r="U29" s="172">
        <f t="shared" si="1"/>
        <v>0</v>
      </c>
      <c r="V29" s="171">
        <f t="shared" si="2"/>
        <v>0</v>
      </c>
      <c r="W29" s="1830"/>
      <c r="X29" s="1831"/>
      <c r="Y29" s="311" t="str">
        <f t="shared" si="3"/>
        <v/>
      </c>
    </row>
    <row r="30" spans="2:25" ht="19.5" customHeight="1" thickBot="1" x14ac:dyDescent="0.3">
      <c r="B30" s="984">
        <v>792451</v>
      </c>
      <c r="C30" s="985" t="s">
        <v>385</v>
      </c>
      <c r="D30" s="1015">
        <v>2</v>
      </c>
      <c r="E30" s="1016">
        <v>1</v>
      </c>
      <c r="F30" s="987" t="s">
        <v>233</v>
      </c>
      <c r="G30" s="987">
        <v>32</v>
      </c>
      <c r="H30" s="987">
        <v>113</v>
      </c>
      <c r="I30" s="987">
        <v>31.68</v>
      </c>
      <c r="J30" s="1017">
        <v>44.67</v>
      </c>
      <c r="K30" s="714"/>
      <c r="L30" s="714"/>
      <c r="M30" s="714"/>
      <c r="N30" s="714"/>
      <c r="O30" s="714"/>
      <c r="P30" s="714"/>
      <c r="Q30" s="714"/>
      <c r="R30" s="714"/>
      <c r="S30" s="713"/>
      <c r="T30" s="318">
        <f t="shared" si="0"/>
        <v>0</v>
      </c>
      <c r="U30" s="180">
        <f t="shared" si="1"/>
        <v>0</v>
      </c>
      <c r="V30" s="319">
        <f t="shared" si="2"/>
        <v>0</v>
      </c>
      <c r="W30" s="1830"/>
      <c r="X30" s="1831"/>
      <c r="Y30" s="311" t="str">
        <f>IF($J$46="","",$J$46/I30)</f>
        <v/>
      </c>
    </row>
    <row r="31" spans="2:25" ht="19.5" customHeight="1" thickBot="1" x14ac:dyDescent="0.3">
      <c r="B31" s="1824" t="s">
        <v>404</v>
      </c>
      <c r="C31" s="1825"/>
      <c r="D31" s="1825"/>
      <c r="E31" s="1825"/>
      <c r="F31" s="1825"/>
      <c r="G31" s="1825"/>
      <c r="H31" s="1825"/>
      <c r="I31" s="1825"/>
      <c r="J31" s="1825"/>
      <c r="K31" s="1825"/>
      <c r="L31" s="1825"/>
      <c r="M31" s="1825"/>
      <c r="N31" s="1825"/>
      <c r="O31" s="1825"/>
      <c r="P31" s="1825"/>
      <c r="Q31" s="1825"/>
      <c r="R31" s="1825"/>
      <c r="S31" s="1825"/>
      <c r="T31" s="1825">
        <f t="shared" si="0"/>
        <v>0</v>
      </c>
      <c r="U31" s="1825">
        <f t="shared" si="1"/>
        <v>0</v>
      </c>
      <c r="V31" s="1825">
        <f t="shared" si="2"/>
        <v>0</v>
      </c>
      <c r="W31" s="1825"/>
      <c r="X31" s="1826"/>
      <c r="Y31" s="312"/>
    </row>
    <row r="32" spans="2:25" ht="19.5" customHeight="1" x14ac:dyDescent="0.25">
      <c r="B32" s="956">
        <v>791863</v>
      </c>
      <c r="C32" s="971" t="s">
        <v>383</v>
      </c>
      <c r="D32" s="958">
        <v>2</v>
      </c>
      <c r="E32" s="1023">
        <v>1.25</v>
      </c>
      <c r="F32" s="942" t="s">
        <v>233</v>
      </c>
      <c r="G32" s="942">
        <v>32</v>
      </c>
      <c r="H32" s="942">
        <v>107</v>
      </c>
      <c r="I32" s="942">
        <v>41.06</v>
      </c>
      <c r="J32" s="817">
        <v>57.89</v>
      </c>
      <c r="K32" s="727"/>
      <c r="L32" s="727"/>
      <c r="M32" s="727"/>
      <c r="N32" s="727"/>
      <c r="O32" s="727"/>
      <c r="P32" s="727"/>
      <c r="Q32" s="727"/>
      <c r="R32" s="727"/>
      <c r="S32" s="753"/>
      <c r="T32" s="182">
        <f t="shared" si="0"/>
        <v>0</v>
      </c>
      <c r="U32" s="133">
        <f t="shared" si="1"/>
        <v>0</v>
      </c>
      <c r="V32" s="181">
        <f t="shared" si="2"/>
        <v>0</v>
      </c>
      <c r="W32" s="1867" t="s">
        <v>115</v>
      </c>
      <c r="X32" s="1861"/>
      <c r="Y32" s="313" t="str">
        <f>IF($J$47="","",$J$47/I32)</f>
        <v/>
      </c>
    </row>
    <row r="33" spans="2:25" ht="19.5" customHeight="1" x14ac:dyDescent="0.25">
      <c r="B33" s="949">
        <v>791880</v>
      </c>
      <c r="C33" s="973" t="s">
        <v>382</v>
      </c>
      <c r="D33" s="960">
        <v>2</v>
      </c>
      <c r="E33" s="1024">
        <v>0.5</v>
      </c>
      <c r="F33" s="947" t="s">
        <v>233</v>
      </c>
      <c r="G33" s="947">
        <v>32</v>
      </c>
      <c r="H33" s="947" t="s">
        <v>381</v>
      </c>
      <c r="I33" s="947">
        <v>38.71</v>
      </c>
      <c r="J33" s="1022">
        <v>54.58</v>
      </c>
      <c r="K33" s="699"/>
      <c r="L33" s="699"/>
      <c r="M33" s="699"/>
      <c r="N33" s="699"/>
      <c r="O33" s="699"/>
      <c r="P33" s="699"/>
      <c r="Q33" s="699"/>
      <c r="R33" s="699"/>
      <c r="S33" s="698"/>
      <c r="T33" s="173">
        <f t="shared" si="0"/>
        <v>0</v>
      </c>
      <c r="U33" s="172">
        <f t="shared" si="1"/>
        <v>0</v>
      </c>
      <c r="V33" s="171">
        <f t="shared" si="2"/>
        <v>0</v>
      </c>
      <c r="W33" s="1864"/>
      <c r="X33" s="1831"/>
      <c r="Y33" s="315" t="str">
        <f t="shared" ref="Y33:Y36" si="4">IF($J$47="","",$J$47/I33)</f>
        <v/>
      </c>
    </row>
    <row r="34" spans="2:25" ht="19.5" customHeight="1" x14ac:dyDescent="0.25">
      <c r="B34" s="949">
        <v>791890</v>
      </c>
      <c r="C34" s="973" t="s">
        <v>380</v>
      </c>
      <c r="D34" s="960">
        <v>2</v>
      </c>
      <c r="E34" s="1024">
        <v>0</v>
      </c>
      <c r="F34" s="947" t="s">
        <v>233</v>
      </c>
      <c r="G34" s="947">
        <v>32</v>
      </c>
      <c r="H34" s="947" t="s">
        <v>379</v>
      </c>
      <c r="I34" s="947">
        <v>47.58</v>
      </c>
      <c r="J34" s="818">
        <v>67.08</v>
      </c>
      <c r="K34" s="699"/>
      <c r="L34" s="699"/>
      <c r="M34" s="699"/>
      <c r="N34" s="699"/>
      <c r="O34" s="699"/>
      <c r="P34" s="699"/>
      <c r="Q34" s="699"/>
      <c r="R34" s="699"/>
      <c r="S34" s="698"/>
      <c r="T34" s="173">
        <f t="shared" si="0"/>
        <v>0</v>
      </c>
      <c r="U34" s="172">
        <f t="shared" si="1"/>
        <v>0</v>
      </c>
      <c r="V34" s="171">
        <f t="shared" si="2"/>
        <v>0</v>
      </c>
      <c r="W34" s="1864"/>
      <c r="X34" s="1831"/>
      <c r="Y34" s="315" t="str">
        <f t="shared" si="4"/>
        <v/>
      </c>
    </row>
    <row r="35" spans="2:25" ht="19.5" customHeight="1" x14ac:dyDescent="0.25">
      <c r="B35" s="949">
        <v>791893</v>
      </c>
      <c r="C35" s="973" t="s">
        <v>378</v>
      </c>
      <c r="D35" s="960">
        <v>2</v>
      </c>
      <c r="E35" s="1024">
        <v>1.25</v>
      </c>
      <c r="F35" s="947" t="s">
        <v>233</v>
      </c>
      <c r="G35" s="947">
        <v>32</v>
      </c>
      <c r="H35" s="947">
        <v>113</v>
      </c>
      <c r="I35" s="947">
        <v>46.55</v>
      </c>
      <c r="J35" s="818">
        <v>65.63</v>
      </c>
      <c r="K35" s="699"/>
      <c r="L35" s="699"/>
      <c r="M35" s="699"/>
      <c r="N35" s="699"/>
      <c r="O35" s="699"/>
      <c r="P35" s="699"/>
      <c r="Q35" s="699"/>
      <c r="R35" s="699"/>
      <c r="S35" s="698"/>
      <c r="T35" s="173">
        <f t="shared" si="0"/>
        <v>0</v>
      </c>
      <c r="U35" s="172">
        <f t="shared" si="1"/>
        <v>0</v>
      </c>
      <c r="V35" s="171">
        <f t="shared" si="2"/>
        <v>0</v>
      </c>
      <c r="W35" s="1864"/>
      <c r="X35" s="1831"/>
      <c r="Y35" s="315" t="str">
        <f t="shared" si="4"/>
        <v/>
      </c>
    </row>
    <row r="36" spans="2:25" ht="19.5" customHeight="1" thickBot="1" x14ac:dyDescent="0.3">
      <c r="B36" s="961">
        <v>791896</v>
      </c>
      <c r="C36" s="995" t="s">
        <v>377</v>
      </c>
      <c r="D36" s="963">
        <v>2</v>
      </c>
      <c r="E36" s="1025">
        <v>0</v>
      </c>
      <c r="F36" s="953" t="s">
        <v>233</v>
      </c>
      <c r="G36" s="953">
        <v>32</v>
      </c>
      <c r="H36" s="953">
        <v>239</v>
      </c>
      <c r="I36" s="953">
        <v>58.38</v>
      </c>
      <c r="J36" s="819">
        <v>82.31</v>
      </c>
      <c r="K36" s="913"/>
      <c r="L36" s="913"/>
      <c r="M36" s="913"/>
      <c r="N36" s="913"/>
      <c r="O36" s="913"/>
      <c r="P36" s="913"/>
      <c r="Q36" s="913"/>
      <c r="R36" s="913"/>
      <c r="S36" s="914"/>
      <c r="T36" s="245">
        <f t="shared" si="0"/>
        <v>0</v>
      </c>
      <c r="U36" s="244">
        <f t="shared" si="1"/>
        <v>0</v>
      </c>
      <c r="V36" s="388">
        <f t="shared" si="2"/>
        <v>0</v>
      </c>
      <c r="W36" s="1868"/>
      <c r="X36" s="1833"/>
      <c r="Y36" s="314" t="str">
        <f t="shared" si="4"/>
        <v/>
      </c>
    </row>
    <row r="37" spans="2:25" ht="23.85" customHeight="1" x14ac:dyDescent="0.25">
      <c r="B37" s="1773" t="s">
        <v>403</v>
      </c>
      <c r="C37" s="1774"/>
      <c r="D37" s="1774"/>
      <c r="E37" s="1774"/>
      <c r="F37" s="1774"/>
      <c r="G37" s="1774"/>
      <c r="H37" s="1774"/>
      <c r="I37" s="1774"/>
      <c r="J37" s="1774"/>
      <c r="K37" s="1774"/>
      <c r="L37" s="1774"/>
      <c r="M37" s="1774"/>
      <c r="N37" s="1774"/>
      <c r="O37" s="1774"/>
      <c r="P37" s="1774"/>
      <c r="Q37" s="1774"/>
      <c r="R37" s="1774" t="s">
        <v>402</v>
      </c>
      <c r="S37" s="1774"/>
      <c r="T37" s="1774"/>
      <c r="U37" s="1774"/>
      <c r="V37" s="1774"/>
      <c r="W37" s="1774"/>
      <c r="X37" s="1775"/>
    </row>
    <row r="38" spans="2:25" ht="23.85" customHeight="1" x14ac:dyDescent="0.25">
      <c r="B38" s="1773"/>
      <c r="C38" s="1791"/>
      <c r="D38" s="1791"/>
      <c r="E38" s="1791"/>
      <c r="F38" s="1791"/>
      <c r="G38" s="1791"/>
      <c r="H38" s="1791"/>
      <c r="I38" s="1791"/>
      <c r="J38" s="1791"/>
      <c r="K38" s="1791"/>
      <c r="L38" s="1791"/>
      <c r="M38" s="1791"/>
      <c r="N38" s="1791"/>
      <c r="O38" s="1791"/>
      <c r="P38" s="1791"/>
      <c r="Q38" s="1791"/>
      <c r="R38" s="1791"/>
      <c r="S38" s="1791"/>
      <c r="T38" s="1791"/>
      <c r="U38" s="1791"/>
      <c r="V38" s="1791"/>
      <c r="W38" s="1791"/>
      <c r="X38" s="1775"/>
    </row>
    <row r="39" spans="2:25" ht="0.75" customHeight="1" x14ac:dyDescent="0.25">
      <c r="B39" s="187"/>
      <c r="C39" s="186"/>
      <c r="D39" s="186"/>
      <c r="E39" s="186"/>
      <c r="F39" s="186"/>
      <c r="G39" s="186"/>
      <c r="H39" s="186"/>
      <c r="I39" s="186"/>
      <c r="J39" s="826"/>
      <c r="K39" s="186"/>
      <c r="L39" s="186"/>
      <c r="M39" s="186"/>
      <c r="N39" s="186"/>
      <c r="O39" s="186"/>
      <c r="P39" s="186"/>
      <c r="Q39" s="186"/>
      <c r="R39" s="186"/>
      <c r="S39" s="186"/>
      <c r="T39" s="186"/>
      <c r="U39" s="186"/>
      <c r="V39" s="186"/>
      <c r="W39" s="186"/>
      <c r="X39" s="185"/>
    </row>
    <row r="40" spans="2:25" ht="33.75" customHeight="1" thickBot="1" x14ac:dyDescent="0.3">
      <c r="B40" s="1762"/>
      <c r="C40" s="1763"/>
      <c r="D40" s="1763"/>
      <c r="E40" s="1763"/>
      <c r="F40" s="1763"/>
      <c r="G40" s="1763"/>
      <c r="H40" s="1763"/>
      <c r="I40" s="1763"/>
      <c r="J40" s="1763"/>
      <c r="K40" s="1763"/>
      <c r="L40" s="1763"/>
      <c r="M40" s="1763"/>
      <c r="N40" s="1763"/>
      <c r="O40" s="1763"/>
      <c r="P40" s="1763"/>
      <c r="Q40" s="1763"/>
      <c r="R40" s="1763"/>
      <c r="S40" s="1763"/>
      <c r="T40" s="1763"/>
      <c r="U40" s="1763"/>
      <c r="V40" s="1763"/>
      <c r="W40" s="1763"/>
      <c r="X40" s="1764"/>
    </row>
    <row r="41" spans="2:25" ht="17.45" customHeight="1" thickTop="1" thickBot="1" x14ac:dyDescent="0.3">
      <c r="B41" s="1790"/>
      <c r="C41" s="1790"/>
      <c r="D41" s="1790"/>
      <c r="E41" s="1790"/>
      <c r="F41" s="1790"/>
      <c r="G41" s="1790"/>
      <c r="H41" s="1790"/>
      <c r="I41" s="1790"/>
      <c r="J41" s="1790"/>
      <c r="K41" s="1790"/>
      <c r="L41" s="1790"/>
      <c r="M41" s="1790"/>
      <c r="N41" s="1790"/>
      <c r="O41" s="1790"/>
      <c r="P41" s="1790"/>
      <c r="Q41" s="1790"/>
      <c r="R41" s="1790"/>
      <c r="S41" s="1790"/>
      <c r="T41" s="1790"/>
      <c r="U41" s="1790"/>
      <c r="V41" s="1790"/>
      <c r="W41" s="1790"/>
      <c r="X41" s="1790"/>
    </row>
    <row r="42" spans="2:25" ht="32.25" customHeight="1" thickBot="1" x14ac:dyDescent="0.3">
      <c r="C42" s="286" t="s">
        <v>1318</v>
      </c>
      <c r="D42" s="287" t="s">
        <v>1319</v>
      </c>
      <c r="E42" s="287" t="s">
        <v>1320</v>
      </c>
      <c r="F42" s="287" t="s">
        <v>1321</v>
      </c>
      <c r="G42" s="1813"/>
      <c r="H42" s="1813"/>
      <c r="I42" s="1813"/>
      <c r="J42" s="1813"/>
      <c r="K42" s="1814"/>
    </row>
    <row r="43" spans="2:25" ht="23.25" x14ac:dyDescent="0.35">
      <c r="C43" s="288" t="s">
        <v>1322</v>
      </c>
      <c r="D43" s="289">
        <v>0.7</v>
      </c>
      <c r="E43" s="290" t="str">
        <f>IF(SUM(F43:F44)=0,"",F43/SUM(F43:F44))</f>
        <v/>
      </c>
      <c r="F43" s="291">
        <f>SUM(U22:U30)</f>
        <v>0</v>
      </c>
      <c r="G43" s="1815" t="str">
        <f>IF(SUM(F43:F44)=0,"",IF(AND(E43&lt;D43+0.03,E43&gt;D43-0.03),"Balanced","Unbalanced"))</f>
        <v/>
      </c>
      <c r="H43" s="1816"/>
      <c r="I43" s="1816"/>
      <c r="J43" s="1816"/>
      <c r="K43" s="1817"/>
    </row>
    <row r="44" spans="2:25" ht="21.75" thickBot="1" x14ac:dyDescent="0.4">
      <c r="C44" s="292" t="s">
        <v>1323</v>
      </c>
      <c r="D44" s="293">
        <v>0.3</v>
      </c>
      <c r="E44" s="294" t="str">
        <f>IF(SUM(F43:F44)=0,"",F44/SUM(F43:F44))</f>
        <v/>
      </c>
      <c r="F44" s="295">
        <f>SUM(U32:U36)</f>
        <v>0</v>
      </c>
      <c r="G44" s="1818" t="str">
        <f>IF(G43="","",IF(AND(G43="Unbalanced",E43&lt;D43-0.03),"Increase White Meat or decrease Dark Meat",IF(AND(G43="Unbalanced",E43&gt;D43+0.03),"Increase Dark Meat or decrease White Meat","")))</f>
        <v/>
      </c>
      <c r="H44" s="1819"/>
      <c r="I44" s="1819"/>
      <c r="J44" s="1819"/>
      <c r="K44" s="1820"/>
    </row>
    <row r="46" spans="2:25" x14ac:dyDescent="0.25">
      <c r="C46" s="296"/>
      <c r="E46" s="298"/>
      <c r="F46" s="297"/>
      <c r="G46" s="200"/>
      <c r="H46" s="299" t="str">
        <f>IF(G43&lt;&gt;"Unbalanced","","lbs needed to balance:")</f>
        <v/>
      </c>
      <c r="I46" s="200" t="str">
        <f>IF(G43&lt;&gt;"Unbalanced","","White meat")</f>
        <v/>
      </c>
      <c r="J46" s="823" t="str">
        <f>IF(G43&lt;&gt;"Unbalanced","",((D43/D44)*F44)-F43)</f>
        <v/>
      </c>
      <c r="K46" s="300" t="str">
        <f>IF(G43&lt;&gt;"Unbalanced","","lbs")</f>
        <v/>
      </c>
    </row>
    <row r="47" spans="2:25" x14ac:dyDescent="0.25">
      <c r="G47" s="200"/>
      <c r="H47" s="200"/>
      <c r="I47" s="200" t="str">
        <f>IF(G43&lt;&gt;"Unbalanced","","Dark meat")</f>
        <v/>
      </c>
      <c r="J47" s="823" t="str">
        <f>IF(G43&lt;&gt;"Unbalanced","",((D44/D43)*F43)-F44)</f>
        <v/>
      </c>
      <c r="K47" s="300" t="str">
        <f>IF(G43&lt;&gt;"Unbalanced","","lbs")</f>
        <v/>
      </c>
    </row>
    <row r="49" spans="3:7" ht="15.75" thickBot="1" x14ac:dyDescent="0.3"/>
    <row r="50" spans="3:7" x14ac:dyDescent="0.25">
      <c r="C50" s="1082" t="s">
        <v>157</v>
      </c>
      <c r="D50" s="931"/>
      <c r="E50" s="931"/>
      <c r="F50" s="931"/>
      <c r="G50" s="932"/>
    </row>
    <row r="51" spans="3:7" x14ac:dyDescent="0.25">
      <c r="C51" s="933"/>
      <c r="D51" s="1081"/>
      <c r="E51" s="1081"/>
      <c r="F51" s="1081"/>
      <c r="G51" s="934"/>
    </row>
    <row r="52" spans="3:7" x14ac:dyDescent="0.25">
      <c r="C52" s="933"/>
      <c r="D52" s="1081"/>
      <c r="E52" s="1081"/>
      <c r="F52" s="1081"/>
      <c r="G52" s="934"/>
    </row>
    <row r="53" spans="3:7" x14ac:dyDescent="0.25">
      <c r="C53" s="933"/>
      <c r="D53" s="1081"/>
      <c r="E53" s="1081"/>
      <c r="F53" s="1081"/>
      <c r="G53" s="934"/>
    </row>
    <row r="54" spans="3:7" x14ac:dyDescent="0.25">
      <c r="C54" s="933"/>
      <c r="D54" s="1081"/>
      <c r="E54" s="1081"/>
      <c r="F54" s="1081"/>
      <c r="G54" s="934"/>
    </row>
    <row r="55" spans="3:7" ht="15.75" thickBot="1" x14ac:dyDescent="0.3">
      <c r="C55" s="935"/>
      <c r="D55" s="936"/>
      <c r="E55" s="936"/>
      <c r="F55" s="936"/>
      <c r="G55" s="937"/>
    </row>
  </sheetData>
  <sheetProtection password="D140" sheet="1" selectLockedCells="1"/>
  <mergeCells count="36">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9:X9"/>
    <mergeCell ref="B10:X10"/>
    <mergeCell ref="W13:X20"/>
    <mergeCell ref="B12:X12"/>
    <mergeCell ref="B37:Q38"/>
    <mergeCell ref="R37:X38"/>
    <mergeCell ref="G42:K42"/>
    <mergeCell ref="G43:K43"/>
    <mergeCell ref="G44:K44"/>
    <mergeCell ref="B41:X41"/>
    <mergeCell ref="B21:X21"/>
    <mergeCell ref="W22:X30"/>
    <mergeCell ref="B31:X31"/>
    <mergeCell ref="W32:X36"/>
    <mergeCell ref="B40:Q40"/>
    <mergeCell ref="R40:X40"/>
  </mergeCells>
  <conditionalFormatting sqref="B1:B1048576">
    <cfRule type="duplicateValues" dxfId="73" priority="7"/>
  </conditionalFormatting>
  <conditionalFormatting sqref="G43:K44">
    <cfRule type="expression" dxfId="72" priority="3">
      <formula>$G$43="Unbalanced"</formula>
    </cfRule>
    <cfRule type="expression" dxfId="71" priority="4">
      <formula>$G$43="Balanced"</formula>
    </cfRule>
  </conditionalFormatting>
  <pageMargins left="0.7" right="0.7" top="0.75" bottom="0.75" header="0.3" footer="0.3"/>
  <pageSetup orientation="portrait" r:id="rId1"/>
  <ignoredErrors>
    <ignoredError sqref="T13:T20 T22:T30 T32:T36"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Y21"/>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69.5703125" style="41" customWidth="1"/>
    <col min="4" max="6" width="9.140625" style="41" customWidth="1"/>
    <col min="7" max="7" width="11" style="41" customWidth="1"/>
    <col min="8" max="9" width="9.140625" style="41" customWidth="1"/>
    <col min="10" max="10" width="10.85546875" style="68" bestFit="1" customWidth="1"/>
    <col min="11" max="11" width="11.140625" style="41" customWidth="1"/>
    <col min="12" max="12" width="13.140625" style="41" customWidth="1"/>
    <col min="13" max="13" width="13.28515625" style="41" customWidth="1"/>
    <col min="14" max="14" width="13.140625" style="41" customWidth="1"/>
    <col min="15" max="19" width="11.140625" style="41" customWidth="1"/>
    <col min="20" max="20" width="9.7109375" style="41" customWidth="1"/>
    <col min="21" max="21" width="10.7109375" style="41" customWidth="1"/>
    <col min="22" max="22" width="17.7109375" style="41" bestFit="1" customWidth="1"/>
    <col min="23" max="23" width="16.42578125" style="41" bestFit="1" customWidth="1"/>
    <col min="24" max="24" width="12" style="41" customWidth="1"/>
    <col min="25" max="16384" width="9.140625" style="41"/>
  </cols>
  <sheetData>
    <row r="1" spans="1:25"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678"/>
      <c r="S2" s="1678"/>
      <c r="T2" s="1678"/>
      <c r="U2" s="1678"/>
      <c r="V2" s="1678"/>
      <c r="W2" s="1678"/>
      <c r="X2" s="1679"/>
      <c r="Y2" s="48"/>
    </row>
    <row r="3" spans="1:25" ht="33"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695"/>
      <c r="D4" s="1695"/>
      <c r="E4" s="1695"/>
      <c r="F4" s="1695"/>
      <c r="G4" s="1695"/>
      <c r="H4" s="1695"/>
      <c r="I4" s="1695"/>
      <c r="J4" s="1695"/>
      <c r="K4" s="1695"/>
      <c r="L4" s="1695"/>
      <c r="M4" s="1695"/>
      <c r="N4" s="1695"/>
      <c r="O4" s="1695"/>
      <c r="P4" s="1695"/>
      <c r="Q4" s="1695"/>
      <c r="R4" s="1695"/>
      <c r="S4" s="1695"/>
      <c r="T4" s="1695"/>
      <c r="U4" s="1695"/>
      <c r="V4" s="1695"/>
      <c r="W4" s="1695"/>
      <c r="X4" s="1696"/>
      <c r="Y4" s="48"/>
    </row>
    <row r="5" spans="1:25" ht="33" customHeight="1" thickTop="1" thickBot="1" x14ac:dyDescent="0.3">
      <c r="B5" s="1697"/>
      <c r="C5" s="1698"/>
      <c r="D5" s="1698"/>
      <c r="E5" s="1698"/>
      <c r="F5" s="1698"/>
      <c r="G5" s="1698"/>
      <c r="H5" s="1698"/>
      <c r="I5" s="1698"/>
      <c r="J5" s="1699"/>
      <c r="K5" s="876">
        <v>110601</v>
      </c>
      <c r="L5" s="1742" t="s">
        <v>94</v>
      </c>
      <c r="M5" s="1742"/>
      <c r="N5" s="1742"/>
      <c r="O5" s="1743" t="s">
        <v>420</v>
      </c>
      <c r="P5" s="1743"/>
      <c r="Q5" s="1743"/>
      <c r="R5" s="1743"/>
      <c r="S5" s="955">
        <v>2.0908000000000002</v>
      </c>
      <c r="T5" s="1742" t="s">
        <v>96</v>
      </c>
      <c r="U5" s="1742"/>
      <c r="V5" s="1742"/>
      <c r="W5" s="1742"/>
      <c r="X5" s="1744"/>
    </row>
    <row r="6" spans="1:25" ht="66.75" customHeight="1" thickBot="1" x14ac:dyDescent="0.3">
      <c r="B6" s="49" t="s">
        <v>97</v>
      </c>
      <c r="C6" s="50" t="s">
        <v>98</v>
      </c>
      <c r="D6" s="51" t="s">
        <v>99</v>
      </c>
      <c r="E6" s="52" t="s">
        <v>100</v>
      </c>
      <c r="F6" s="52" t="s">
        <v>101</v>
      </c>
      <c r="G6" s="52" t="s">
        <v>102</v>
      </c>
      <c r="H6" s="52" t="s">
        <v>103</v>
      </c>
      <c r="I6" s="52" t="s">
        <v>104</v>
      </c>
      <c r="J6" s="53"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1:25" ht="8.25" customHeight="1" thickBot="1" x14ac:dyDescent="0.3">
      <c r="B7" s="60"/>
      <c r="C7" s="859"/>
      <c r="D7" s="61"/>
      <c r="E7" s="61"/>
      <c r="F7" s="61"/>
      <c r="G7" s="61"/>
      <c r="H7" s="61"/>
      <c r="I7" s="61"/>
      <c r="J7" s="62"/>
      <c r="K7" s="63"/>
      <c r="L7" s="63"/>
      <c r="M7" s="63"/>
      <c r="N7" s="63"/>
      <c r="O7" s="63"/>
      <c r="P7" s="63"/>
      <c r="Q7" s="63"/>
      <c r="R7" s="63"/>
      <c r="S7" s="63"/>
      <c r="T7" s="64"/>
      <c r="U7" s="61"/>
      <c r="V7" s="61"/>
      <c r="W7" s="61"/>
      <c r="X7" s="65"/>
    </row>
    <row r="8" spans="1:25" ht="15.75" thickBot="1" x14ac:dyDescent="0.3">
      <c r="B8" s="1808" t="s">
        <v>111</v>
      </c>
      <c r="C8" s="1809"/>
      <c r="D8" s="1809"/>
      <c r="E8" s="1809"/>
      <c r="F8" s="1809"/>
      <c r="G8" s="1809"/>
      <c r="H8" s="1809"/>
      <c r="I8" s="1809"/>
      <c r="J8" s="1809"/>
      <c r="K8" s="1809"/>
      <c r="L8" s="1809"/>
      <c r="M8" s="1809"/>
      <c r="N8" s="1809"/>
      <c r="O8" s="1809"/>
      <c r="P8" s="1809"/>
      <c r="Q8" s="1809"/>
      <c r="R8" s="1809"/>
      <c r="S8" s="1809"/>
      <c r="T8" s="1809"/>
      <c r="U8" s="1809"/>
      <c r="V8" s="1809"/>
      <c r="W8" s="1809"/>
      <c r="X8" s="1810"/>
    </row>
    <row r="9" spans="1:25" s="200" customFormat="1" ht="18.75" x14ac:dyDescent="0.3">
      <c r="A9" s="41"/>
      <c r="B9" s="1026">
        <v>26264</v>
      </c>
      <c r="C9" s="1027" t="s">
        <v>419</v>
      </c>
      <c r="D9" s="1028">
        <v>2</v>
      </c>
      <c r="E9" s="883">
        <v>1.5</v>
      </c>
      <c r="F9" s="942" t="s">
        <v>233</v>
      </c>
      <c r="G9" s="883">
        <v>10</v>
      </c>
      <c r="H9" s="881">
        <v>40</v>
      </c>
      <c r="I9" s="883">
        <v>6.44</v>
      </c>
      <c r="J9" s="1029">
        <f>I9*$S$5</f>
        <v>13.464752000000002</v>
      </c>
      <c r="K9" s="1011"/>
      <c r="L9" s="727"/>
      <c r="M9" s="727"/>
      <c r="N9" s="727"/>
      <c r="O9" s="727"/>
      <c r="P9" s="727"/>
      <c r="Q9" s="727"/>
      <c r="R9" s="727"/>
      <c r="S9" s="753"/>
      <c r="T9" s="206">
        <f t="shared" ref="T9:T18" si="0">SUM(K9:S9)</f>
        <v>0</v>
      </c>
      <c r="U9" s="205">
        <f t="shared" ref="U9:U18" si="1">T9*I9</f>
        <v>0</v>
      </c>
      <c r="V9" s="204">
        <f t="shared" ref="V9:V18" si="2">$U9*$S$5</f>
        <v>0</v>
      </c>
      <c r="W9" s="1871" t="s">
        <v>115</v>
      </c>
      <c r="X9" s="1872"/>
    </row>
    <row r="10" spans="1:25" s="200" customFormat="1" ht="18.75" x14ac:dyDescent="0.3">
      <c r="A10" s="41"/>
      <c r="B10" s="1030">
        <v>38118</v>
      </c>
      <c r="C10" s="1031" t="s">
        <v>418</v>
      </c>
      <c r="D10" s="1032">
        <v>2</v>
      </c>
      <c r="E10" s="889">
        <v>1</v>
      </c>
      <c r="F10" s="947" t="s">
        <v>233</v>
      </c>
      <c r="G10" s="889">
        <v>20</v>
      </c>
      <c r="H10" s="887">
        <v>80</v>
      </c>
      <c r="I10" s="889">
        <v>13</v>
      </c>
      <c r="J10" s="1033">
        <f t="shared" ref="J10:J18" si="3">I10*$S$5</f>
        <v>27.180400000000002</v>
      </c>
      <c r="K10" s="1039"/>
      <c r="L10" s="690"/>
      <c r="M10" s="690"/>
      <c r="N10" s="690"/>
      <c r="O10" s="690"/>
      <c r="P10" s="690"/>
      <c r="Q10" s="690"/>
      <c r="R10" s="690"/>
      <c r="S10" s="717"/>
      <c r="T10" s="203">
        <f t="shared" si="0"/>
        <v>0</v>
      </c>
      <c r="U10" s="202">
        <f t="shared" si="1"/>
        <v>0</v>
      </c>
      <c r="V10" s="201">
        <f t="shared" si="2"/>
        <v>0</v>
      </c>
      <c r="W10" s="1873"/>
      <c r="X10" s="1874"/>
    </row>
    <row r="11" spans="1:25" s="200" customFormat="1" ht="18.75" x14ac:dyDescent="0.3">
      <c r="A11" s="41"/>
      <c r="B11" s="1030">
        <v>53228</v>
      </c>
      <c r="C11" s="1031" t="s">
        <v>417</v>
      </c>
      <c r="D11" s="1032">
        <v>2</v>
      </c>
      <c r="E11" s="889">
        <v>0.75</v>
      </c>
      <c r="F11" s="947" t="s">
        <v>233</v>
      </c>
      <c r="G11" s="889">
        <v>20</v>
      </c>
      <c r="H11" s="887">
        <v>88</v>
      </c>
      <c r="I11" s="889">
        <v>14.12</v>
      </c>
      <c r="J11" s="1033">
        <f t="shared" si="3"/>
        <v>29.522096000000001</v>
      </c>
      <c r="K11" s="1039"/>
      <c r="L11" s="690"/>
      <c r="M11" s="690"/>
      <c r="N11" s="690"/>
      <c r="O11" s="690"/>
      <c r="P11" s="690"/>
      <c r="Q11" s="690"/>
      <c r="R11" s="690"/>
      <c r="S11" s="717"/>
      <c r="T11" s="203">
        <f t="shared" si="0"/>
        <v>0</v>
      </c>
      <c r="U11" s="202">
        <f t="shared" si="1"/>
        <v>0</v>
      </c>
      <c r="V11" s="201">
        <f t="shared" si="2"/>
        <v>0</v>
      </c>
      <c r="W11" s="1873"/>
      <c r="X11" s="1874"/>
    </row>
    <row r="12" spans="1:25" s="200" customFormat="1" ht="18.75" x14ac:dyDescent="0.3">
      <c r="A12" s="41"/>
      <c r="B12" s="1030">
        <v>53998</v>
      </c>
      <c r="C12" s="1031" t="s">
        <v>416</v>
      </c>
      <c r="D12" s="1032">
        <v>2</v>
      </c>
      <c r="E12" s="889">
        <v>1.25</v>
      </c>
      <c r="F12" s="947" t="s">
        <v>233</v>
      </c>
      <c r="G12" s="889">
        <v>20</v>
      </c>
      <c r="H12" s="887">
        <v>88</v>
      </c>
      <c r="I12" s="889">
        <v>7.76</v>
      </c>
      <c r="J12" s="1033">
        <f t="shared" si="3"/>
        <v>16.224608</v>
      </c>
      <c r="K12" s="1039"/>
      <c r="L12" s="690"/>
      <c r="M12" s="690"/>
      <c r="N12" s="690"/>
      <c r="O12" s="690"/>
      <c r="P12" s="690"/>
      <c r="Q12" s="690"/>
      <c r="R12" s="690"/>
      <c r="S12" s="717"/>
      <c r="T12" s="203">
        <f t="shared" si="0"/>
        <v>0</v>
      </c>
      <c r="U12" s="202">
        <f t="shared" si="1"/>
        <v>0</v>
      </c>
      <c r="V12" s="201">
        <f t="shared" si="2"/>
        <v>0</v>
      </c>
      <c r="W12" s="1873"/>
      <c r="X12" s="1874"/>
    </row>
    <row r="13" spans="1:25" s="200" customFormat="1" ht="18.75" x14ac:dyDescent="0.3">
      <c r="A13" s="41"/>
      <c r="B13" s="1030">
        <v>1089300</v>
      </c>
      <c r="C13" s="1031" t="s">
        <v>415</v>
      </c>
      <c r="D13" s="1032">
        <v>2</v>
      </c>
      <c r="E13" s="889">
        <v>1</v>
      </c>
      <c r="F13" s="947" t="s">
        <v>233</v>
      </c>
      <c r="G13" s="889">
        <v>18</v>
      </c>
      <c r="H13" s="887">
        <v>80</v>
      </c>
      <c r="I13" s="889">
        <v>12.84</v>
      </c>
      <c r="J13" s="1033">
        <f t="shared" si="3"/>
        <v>26.845872000000004</v>
      </c>
      <c r="K13" s="1039"/>
      <c r="L13" s="690"/>
      <c r="M13" s="690"/>
      <c r="N13" s="690"/>
      <c r="O13" s="690"/>
      <c r="P13" s="690"/>
      <c r="Q13" s="690"/>
      <c r="R13" s="690"/>
      <c r="S13" s="717"/>
      <c r="T13" s="203">
        <f t="shared" si="0"/>
        <v>0</v>
      </c>
      <c r="U13" s="202">
        <f t="shared" si="1"/>
        <v>0</v>
      </c>
      <c r="V13" s="201">
        <f t="shared" si="2"/>
        <v>0</v>
      </c>
      <c r="W13" s="1873"/>
      <c r="X13" s="1874"/>
    </row>
    <row r="14" spans="1:25" s="200" customFormat="1" ht="18.75" x14ac:dyDescent="0.3">
      <c r="A14" s="41"/>
      <c r="B14" s="1030">
        <v>1089302</v>
      </c>
      <c r="C14" s="1031" t="s">
        <v>414</v>
      </c>
      <c r="D14" s="1032">
        <v>2</v>
      </c>
      <c r="E14" s="889">
        <v>1.5</v>
      </c>
      <c r="F14" s="947" t="s">
        <v>233</v>
      </c>
      <c r="G14" s="889">
        <v>20</v>
      </c>
      <c r="H14" s="887">
        <v>80</v>
      </c>
      <c r="I14" s="889">
        <v>13</v>
      </c>
      <c r="J14" s="1033">
        <f t="shared" si="3"/>
        <v>27.180400000000002</v>
      </c>
      <c r="K14" s="1039"/>
      <c r="L14" s="690"/>
      <c r="M14" s="690"/>
      <c r="N14" s="690"/>
      <c r="O14" s="690"/>
      <c r="P14" s="690"/>
      <c r="Q14" s="690"/>
      <c r="R14" s="690"/>
      <c r="S14" s="717"/>
      <c r="T14" s="203">
        <f t="shared" si="0"/>
        <v>0</v>
      </c>
      <c r="U14" s="202">
        <f t="shared" si="1"/>
        <v>0</v>
      </c>
      <c r="V14" s="201">
        <f t="shared" si="2"/>
        <v>0</v>
      </c>
      <c r="W14" s="1873"/>
      <c r="X14" s="1874"/>
    </row>
    <row r="15" spans="1:25" s="200" customFormat="1" ht="18.75" x14ac:dyDescent="0.3">
      <c r="A15" s="41"/>
      <c r="B15" s="1030">
        <v>1089865</v>
      </c>
      <c r="C15" s="1031" t="s">
        <v>413</v>
      </c>
      <c r="D15" s="1032">
        <v>2</v>
      </c>
      <c r="E15" s="889">
        <v>1.5</v>
      </c>
      <c r="F15" s="947" t="s">
        <v>233</v>
      </c>
      <c r="G15" s="889">
        <v>20</v>
      </c>
      <c r="H15" s="887">
        <v>80</v>
      </c>
      <c r="I15" s="889">
        <v>5.2</v>
      </c>
      <c r="J15" s="1033">
        <f t="shared" si="3"/>
        <v>10.872160000000001</v>
      </c>
      <c r="K15" s="1039"/>
      <c r="L15" s="690"/>
      <c r="M15" s="690"/>
      <c r="N15" s="690"/>
      <c r="O15" s="690"/>
      <c r="P15" s="690"/>
      <c r="Q15" s="690"/>
      <c r="R15" s="690"/>
      <c r="S15" s="717"/>
      <c r="T15" s="203">
        <f t="shared" si="0"/>
        <v>0</v>
      </c>
      <c r="U15" s="202">
        <f t="shared" si="1"/>
        <v>0</v>
      </c>
      <c r="V15" s="201">
        <f t="shared" si="2"/>
        <v>0</v>
      </c>
      <c r="W15" s="1873"/>
      <c r="X15" s="1874"/>
    </row>
    <row r="16" spans="1:25" s="200" customFormat="1" ht="18.75" x14ac:dyDescent="0.3">
      <c r="A16" s="41"/>
      <c r="B16" s="1030" t="s">
        <v>412</v>
      </c>
      <c r="C16" s="1031" t="s">
        <v>411</v>
      </c>
      <c r="D16" s="1032">
        <v>2</v>
      </c>
      <c r="E16" s="889">
        <v>0.5</v>
      </c>
      <c r="F16" s="947" t="s">
        <v>233</v>
      </c>
      <c r="G16" s="889">
        <v>10.35</v>
      </c>
      <c r="H16" s="887">
        <v>46</v>
      </c>
      <c r="I16" s="889">
        <v>7.4</v>
      </c>
      <c r="J16" s="1033">
        <f t="shared" si="3"/>
        <v>15.471920000000003</v>
      </c>
      <c r="K16" s="1039"/>
      <c r="L16" s="690"/>
      <c r="M16" s="690"/>
      <c r="N16" s="690"/>
      <c r="O16" s="690"/>
      <c r="P16" s="690"/>
      <c r="Q16" s="690"/>
      <c r="R16" s="690"/>
      <c r="S16" s="717"/>
      <c r="T16" s="203">
        <f t="shared" si="0"/>
        <v>0</v>
      </c>
      <c r="U16" s="202">
        <f t="shared" si="1"/>
        <v>0</v>
      </c>
      <c r="V16" s="201">
        <f t="shared" si="2"/>
        <v>0</v>
      </c>
      <c r="W16" s="1873"/>
      <c r="X16" s="1874"/>
    </row>
    <row r="17" spans="1:24" s="200" customFormat="1" ht="18.75" x14ac:dyDescent="0.3">
      <c r="A17" s="41"/>
      <c r="B17" s="1030" t="s">
        <v>410</v>
      </c>
      <c r="C17" s="1031" t="s">
        <v>409</v>
      </c>
      <c r="D17" s="1032">
        <v>2</v>
      </c>
      <c r="E17" s="889">
        <v>0.75</v>
      </c>
      <c r="F17" s="947" t="s">
        <v>233</v>
      </c>
      <c r="G17" s="889">
        <v>10</v>
      </c>
      <c r="H17" s="887">
        <v>40</v>
      </c>
      <c r="I17" s="889">
        <v>6.34</v>
      </c>
      <c r="J17" s="1033">
        <f t="shared" si="3"/>
        <v>13.255672000000001</v>
      </c>
      <c r="K17" s="1039"/>
      <c r="L17" s="690"/>
      <c r="M17" s="690"/>
      <c r="N17" s="690"/>
      <c r="O17" s="690"/>
      <c r="P17" s="690"/>
      <c r="Q17" s="690"/>
      <c r="R17" s="690"/>
      <c r="S17" s="717"/>
      <c r="T17" s="203">
        <f t="shared" si="0"/>
        <v>0</v>
      </c>
      <c r="U17" s="202">
        <f t="shared" si="1"/>
        <v>0</v>
      </c>
      <c r="V17" s="201">
        <f t="shared" si="2"/>
        <v>0</v>
      </c>
      <c r="W17" s="1873"/>
      <c r="X17" s="1874"/>
    </row>
    <row r="18" spans="1:24" s="200" customFormat="1" ht="19.5" thickBot="1" x14ac:dyDescent="0.35">
      <c r="A18" s="41"/>
      <c r="B18" s="1034">
        <v>1089301</v>
      </c>
      <c r="C18" s="1035" t="s">
        <v>408</v>
      </c>
      <c r="D18" s="963">
        <v>2</v>
      </c>
      <c r="E18" s="954">
        <v>1.5</v>
      </c>
      <c r="F18" s="953" t="s">
        <v>233</v>
      </c>
      <c r="G18" s="954">
        <v>20</v>
      </c>
      <c r="H18" s="953">
        <v>80</v>
      </c>
      <c r="I18" s="954">
        <v>13</v>
      </c>
      <c r="J18" s="1430">
        <f t="shared" si="3"/>
        <v>27.180400000000002</v>
      </c>
      <c r="K18" s="1039"/>
      <c r="L18" s="690"/>
      <c r="M18" s="690"/>
      <c r="N18" s="690"/>
      <c r="O18" s="690"/>
      <c r="P18" s="690"/>
      <c r="Q18" s="690"/>
      <c r="R18" s="690"/>
      <c r="S18" s="717"/>
      <c r="T18" s="203">
        <f t="shared" si="0"/>
        <v>0</v>
      </c>
      <c r="U18" s="202">
        <f t="shared" si="1"/>
        <v>0</v>
      </c>
      <c r="V18" s="201">
        <f t="shared" si="2"/>
        <v>0</v>
      </c>
      <c r="W18" s="1875"/>
      <c r="X18" s="1876"/>
    </row>
    <row r="19" spans="1:24" ht="75" customHeight="1" thickBot="1" x14ac:dyDescent="0.3">
      <c r="B19" s="1036"/>
      <c r="C19" s="1037"/>
      <c r="D19" s="1038"/>
      <c r="E19" s="1038"/>
      <c r="F19" s="1038"/>
      <c r="G19" s="1038"/>
      <c r="H19" s="1038"/>
      <c r="I19" s="1038"/>
      <c r="J19" s="1003"/>
      <c r="K19" s="412"/>
      <c r="L19" s="412"/>
      <c r="M19" s="412"/>
      <c r="N19" s="412"/>
      <c r="O19" s="412"/>
      <c r="P19" s="412"/>
      <c r="Q19" s="412"/>
      <c r="R19" s="412"/>
      <c r="S19" s="412"/>
      <c r="T19" s="413"/>
      <c r="U19" s="405"/>
      <c r="V19" s="406"/>
      <c r="W19" s="406"/>
      <c r="X19" s="407"/>
    </row>
    <row r="20" spans="1:24" ht="15.75" thickTop="1" x14ac:dyDescent="0.25">
      <c r="K20" s="69">
        <f t="shared" ref="K20:S20" si="4">SUM(K9:K18)</f>
        <v>0</v>
      </c>
      <c r="L20" s="69">
        <f>SUM(L9:L18)</f>
        <v>0</v>
      </c>
      <c r="M20" s="69">
        <f t="shared" si="4"/>
        <v>0</v>
      </c>
      <c r="N20" s="69">
        <f t="shared" si="4"/>
        <v>0</v>
      </c>
      <c r="O20" s="69">
        <f t="shared" si="4"/>
        <v>0</v>
      </c>
      <c r="P20" s="69">
        <f t="shared" si="4"/>
        <v>0</v>
      </c>
      <c r="Q20" s="69">
        <f t="shared" si="4"/>
        <v>0</v>
      </c>
      <c r="R20" s="69">
        <f t="shared" si="4"/>
        <v>0</v>
      </c>
      <c r="S20" s="69">
        <f t="shared" si="4"/>
        <v>0</v>
      </c>
      <c r="T20" s="69">
        <f>SUM(T9:T18)</f>
        <v>0</v>
      </c>
      <c r="U20" s="70">
        <f>SUM(U9:U18)</f>
        <v>0</v>
      </c>
      <c r="V20" s="71">
        <f>SUM(V9:V18)</f>
        <v>0</v>
      </c>
    </row>
    <row r="21" spans="1:24" ht="21" customHeight="1" x14ac:dyDescent="0.25"/>
  </sheetData>
  <sheetProtection password="D140" sheet="1" selectLockedCells="1"/>
  <mergeCells count="14">
    <mergeCell ref="B1:P1"/>
    <mergeCell ref="Q1:X3"/>
    <mergeCell ref="B2:P2"/>
    <mergeCell ref="B3:C3"/>
    <mergeCell ref="D3:J3"/>
    <mergeCell ref="K3:M3"/>
    <mergeCell ref="N3:P3"/>
    <mergeCell ref="W9:X18"/>
    <mergeCell ref="B4:X4"/>
    <mergeCell ref="B5:J5"/>
    <mergeCell ref="L5:N5"/>
    <mergeCell ref="O5:R5"/>
    <mergeCell ref="T5:X5"/>
    <mergeCell ref="B8:X8"/>
  </mergeCells>
  <conditionalFormatting sqref="B1:B1048576">
    <cfRule type="duplicateValues" dxfId="70" priority="2"/>
  </conditionalFormatting>
  <pageMargins left="0.25" right="0.25" top="0.75" bottom="0.75" header="0.3" footer="0.3"/>
  <pageSetup scale="50" fitToHeight="0" orientation="landscape" r:id="rId1"/>
  <ignoredErrors>
    <ignoredError sqref="T9:T18"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Y54"/>
  <sheetViews>
    <sheetView showGridLines="0" topLeftCell="A4" zoomScale="60" zoomScaleNormal="60" workbookViewId="0">
      <selection activeCell="K13" sqref="K13"/>
    </sheetView>
  </sheetViews>
  <sheetFormatPr defaultColWidth="9.140625" defaultRowHeight="15" x14ac:dyDescent="0.25"/>
  <cols>
    <col min="1" max="1" width="2.5703125" style="41" customWidth="1"/>
    <col min="2" max="2" width="13.42578125" style="41" customWidth="1"/>
    <col min="3" max="3" width="67.85546875" style="41" customWidth="1"/>
    <col min="4" max="9" width="10.140625" style="41" customWidth="1"/>
    <col min="10" max="10" width="10.85546875" style="68" bestFit="1" customWidth="1"/>
    <col min="11" max="13" width="12" style="41" customWidth="1"/>
    <col min="14" max="14" width="15.85546875" style="41" customWidth="1"/>
    <col min="15" max="19" width="12" style="41" customWidth="1"/>
    <col min="20" max="21" width="12.85546875" style="41" customWidth="1"/>
    <col min="22" max="22" width="18.2851562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3"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7.5"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3" customHeight="1" thickTop="1" thickBot="1" x14ac:dyDescent="0.3">
      <c r="B6" s="1753"/>
      <c r="C6" s="1754"/>
      <c r="D6" s="1754"/>
      <c r="E6" s="1754"/>
      <c r="F6" s="1754"/>
      <c r="G6" s="1754"/>
      <c r="H6" s="1754"/>
      <c r="I6" s="1754"/>
      <c r="J6" s="1754"/>
      <c r="K6" s="915">
        <v>110601</v>
      </c>
      <c r="L6" s="1755" t="s">
        <v>94</v>
      </c>
      <c r="M6" s="1755"/>
      <c r="N6" s="1755"/>
      <c r="O6" s="1756" t="s">
        <v>420</v>
      </c>
      <c r="P6" s="1756"/>
      <c r="Q6" s="1756"/>
      <c r="R6" s="1756"/>
      <c r="S6" s="938">
        <v>2.0908000000000002</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SUM(U13:U38)</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448</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8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5"/>
      <c r="K12" s="84"/>
      <c r="L12" s="84"/>
      <c r="M12" s="84"/>
      <c r="N12" s="84"/>
      <c r="O12" s="84"/>
      <c r="P12" s="84"/>
      <c r="Q12" s="84"/>
      <c r="R12" s="84"/>
      <c r="S12" s="84"/>
      <c r="T12" s="84"/>
      <c r="U12" s="84"/>
      <c r="V12" s="84"/>
      <c r="W12" s="84"/>
      <c r="X12" s="86"/>
    </row>
    <row r="13" spans="1:25" ht="19.5" customHeight="1" thickTop="1" x14ac:dyDescent="0.3">
      <c r="B13" s="1026">
        <v>2090</v>
      </c>
      <c r="C13" s="1040" t="s">
        <v>447</v>
      </c>
      <c r="D13" s="1028">
        <v>2</v>
      </c>
      <c r="E13" s="883">
        <v>1</v>
      </c>
      <c r="F13" s="942" t="s">
        <v>233</v>
      </c>
      <c r="G13" s="883">
        <v>15</v>
      </c>
      <c r="H13" s="881">
        <v>80</v>
      </c>
      <c r="I13" s="883">
        <v>9.6300000000000008</v>
      </c>
      <c r="J13" s="1029">
        <v>20.134404000000004</v>
      </c>
      <c r="K13" s="1050"/>
      <c r="L13" s="1051"/>
      <c r="M13" s="1051"/>
      <c r="N13" s="1051"/>
      <c r="O13" s="1051"/>
      <c r="P13" s="1051"/>
      <c r="Q13" s="1051"/>
      <c r="R13" s="1051"/>
      <c r="S13" s="1052"/>
      <c r="T13" s="216">
        <f t="shared" ref="T13:T38" si="0">SUM(K13:S13)</f>
        <v>0</v>
      </c>
      <c r="U13" s="215">
        <f t="shared" ref="U13:U38" si="1">T13*I13</f>
        <v>0</v>
      </c>
      <c r="V13" s="214">
        <f t="shared" ref="V13:V38" si="2">$U13*$S$6</f>
        <v>0</v>
      </c>
      <c r="W13" s="1792" t="s">
        <v>115</v>
      </c>
      <c r="X13" s="1793"/>
    </row>
    <row r="14" spans="1:25" ht="19.5" customHeight="1" x14ac:dyDescent="0.3">
      <c r="B14" s="1041">
        <v>26257</v>
      </c>
      <c r="C14" s="1042" t="s">
        <v>446</v>
      </c>
      <c r="D14" s="1043">
        <v>2</v>
      </c>
      <c r="E14" s="1044">
        <v>1.5</v>
      </c>
      <c r="F14" s="947" t="s">
        <v>233</v>
      </c>
      <c r="G14" s="1044">
        <v>10</v>
      </c>
      <c r="H14" s="1045">
        <v>40</v>
      </c>
      <c r="I14" s="1044">
        <v>6.44</v>
      </c>
      <c r="J14" s="1046">
        <v>13.464752000000002</v>
      </c>
      <c r="K14" s="996"/>
      <c r="L14" s="699"/>
      <c r="M14" s="699"/>
      <c r="N14" s="699"/>
      <c r="O14" s="699"/>
      <c r="P14" s="699"/>
      <c r="Q14" s="699"/>
      <c r="R14" s="699"/>
      <c r="S14" s="698"/>
      <c r="T14" s="213">
        <f t="shared" si="0"/>
        <v>0</v>
      </c>
      <c r="U14" s="212">
        <f t="shared" si="1"/>
        <v>0</v>
      </c>
      <c r="V14" s="211">
        <f t="shared" si="2"/>
        <v>0</v>
      </c>
      <c r="W14" s="1794"/>
      <c r="X14" s="1795"/>
    </row>
    <row r="15" spans="1:25" ht="19.5" customHeight="1" x14ac:dyDescent="0.3">
      <c r="B15" s="1041">
        <v>26264</v>
      </c>
      <c r="C15" s="1042" t="s">
        <v>419</v>
      </c>
      <c r="D15" s="1043">
        <v>2</v>
      </c>
      <c r="E15" s="1044">
        <v>1.5</v>
      </c>
      <c r="F15" s="947" t="s">
        <v>233</v>
      </c>
      <c r="G15" s="1044">
        <v>10</v>
      </c>
      <c r="H15" s="1045">
        <v>40</v>
      </c>
      <c r="I15" s="1044">
        <v>6.44</v>
      </c>
      <c r="J15" s="1046">
        <v>13.464752000000002</v>
      </c>
      <c r="K15" s="996"/>
      <c r="L15" s="699"/>
      <c r="M15" s="699"/>
      <c r="N15" s="699"/>
      <c r="O15" s="699"/>
      <c r="P15" s="699"/>
      <c r="Q15" s="699"/>
      <c r="R15" s="699"/>
      <c r="S15" s="698"/>
      <c r="T15" s="213">
        <f t="shared" si="0"/>
        <v>0</v>
      </c>
      <c r="U15" s="212">
        <f t="shared" si="1"/>
        <v>0</v>
      </c>
      <c r="V15" s="211">
        <f t="shared" si="2"/>
        <v>0</v>
      </c>
      <c r="W15" s="1794"/>
      <c r="X15" s="1795"/>
    </row>
    <row r="16" spans="1:25" ht="19.5" customHeight="1" x14ac:dyDescent="0.3">
      <c r="B16" s="1041">
        <v>38118</v>
      </c>
      <c r="C16" s="1042" t="s">
        <v>445</v>
      </c>
      <c r="D16" s="1043">
        <v>2</v>
      </c>
      <c r="E16" s="1044">
        <v>1</v>
      </c>
      <c r="F16" s="947" t="s">
        <v>233</v>
      </c>
      <c r="G16" s="1044">
        <v>20</v>
      </c>
      <c r="H16" s="1045">
        <v>80</v>
      </c>
      <c r="I16" s="1044">
        <v>13</v>
      </c>
      <c r="J16" s="1046">
        <v>27.180400000000002</v>
      </c>
      <c r="K16" s="996"/>
      <c r="L16" s="699"/>
      <c r="M16" s="699"/>
      <c r="N16" s="699"/>
      <c r="O16" s="699"/>
      <c r="P16" s="699"/>
      <c r="Q16" s="699"/>
      <c r="R16" s="699"/>
      <c r="S16" s="698"/>
      <c r="T16" s="213">
        <f t="shared" si="0"/>
        <v>0</v>
      </c>
      <c r="U16" s="212">
        <f t="shared" si="1"/>
        <v>0</v>
      </c>
      <c r="V16" s="211">
        <f t="shared" si="2"/>
        <v>0</v>
      </c>
      <c r="W16" s="1794"/>
      <c r="X16" s="1795"/>
    </row>
    <row r="17" spans="2:24" ht="19.5" customHeight="1" x14ac:dyDescent="0.3">
      <c r="B17" s="1041">
        <v>53228</v>
      </c>
      <c r="C17" s="1042" t="s">
        <v>444</v>
      </c>
      <c r="D17" s="1043">
        <v>2</v>
      </c>
      <c r="E17" s="1044">
        <v>0.75</v>
      </c>
      <c r="F17" s="947" t="s">
        <v>233</v>
      </c>
      <c r="G17" s="1044">
        <v>20</v>
      </c>
      <c r="H17" s="1045">
        <v>88</v>
      </c>
      <c r="I17" s="1044">
        <v>14.12</v>
      </c>
      <c r="J17" s="1046">
        <v>29.522096000000001</v>
      </c>
      <c r="K17" s="996"/>
      <c r="L17" s="699"/>
      <c r="M17" s="699"/>
      <c r="N17" s="699"/>
      <c r="O17" s="699"/>
      <c r="P17" s="699"/>
      <c r="Q17" s="699"/>
      <c r="R17" s="699"/>
      <c r="S17" s="698"/>
      <c r="T17" s="213">
        <f t="shared" si="0"/>
        <v>0</v>
      </c>
      <c r="U17" s="212">
        <f t="shared" si="1"/>
        <v>0</v>
      </c>
      <c r="V17" s="211">
        <f t="shared" si="2"/>
        <v>0</v>
      </c>
      <c r="W17" s="1794"/>
      <c r="X17" s="1795"/>
    </row>
    <row r="18" spans="2:24" ht="19.5" customHeight="1" x14ac:dyDescent="0.3">
      <c r="B18" s="1041">
        <v>53258</v>
      </c>
      <c r="C18" s="1042" t="s">
        <v>443</v>
      </c>
      <c r="D18" s="1043">
        <v>2</v>
      </c>
      <c r="E18" s="1044">
        <v>1</v>
      </c>
      <c r="F18" s="947" t="s">
        <v>233</v>
      </c>
      <c r="G18" s="1044">
        <v>20</v>
      </c>
      <c r="H18" s="1045">
        <v>88</v>
      </c>
      <c r="I18" s="1044">
        <v>14.12</v>
      </c>
      <c r="J18" s="1046">
        <v>29.522096000000001</v>
      </c>
      <c r="K18" s="996"/>
      <c r="L18" s="699"/>
      <c r="M18" s="699"/>
      <c r="N18" s="699"/>
      <c r="O18" s="699"/>
      <c r="P18" s="699"/>
      <c r="Q18" s="699"/>
      <c r="R18" s="699"/>
      <c r="S18" s="698"/>
      <c r="T18" s="213">
        <f t="shared" si="0"/>
        <v>0</v>
      </c>
      <c r="U18" s="212">
        <f t="shared" si="1"/>
        <v>0</v>
      </c>
      <c r="V18" s="211">
        <f t="shared" si="2"/>
        <v>0</v>
      </c>
      <c r="W18" s="1794"/>
      <c r="X18" s="1795"/>
    </row>
    <row r="19" spans="2:24" ht="19.5" customHeight="1" x14ac:dyDescent="0.3">
      <c r="B19" s="1041">
        <v>53448</v>
      </c>
      <c r="C19" s="1042" t="s">
        <v>442</v>
      </c>
      <c r="D19" s="1043">
        <v>2</v>
      </c>
      <c r="E19" s="1044">
        <v>1.5</v>
      </c>
      <c r="F19" s="947" t="s">
        <v>233</v>
      </c>
      <c r="G19" s="1044">
        <v>20</v>
      </c>
      <c r="H19" s="1045">
        <v>82</v>
      </c>
      <c r="I19" s="1044">
        <v>13.14</v>
      </c>
      <c r="J19" s="1046">
        <v>27.473112000000004</v>
      </c>
      <c r="K19" s="996"/>
      <c r="L19" s="699"/>
      <c r="M19" s="699"/>
      <c r="N19" s="699"/>
      <c r="O19" s="699"/>
      <c r="P19" s="699"/>
      <c r="Q19" s="699"/>
      <c r="R19" s="699"/>
      <c r="S19" s="698"/>
      <c r="T19" s="213">
        <f t="shared" si="0"/>
        <v>0</v>
      </c>
      <c r="U19" s="212">
        <f t="shared" si="1"/>
        <v>0</v>
      </c>
      <c r="V19" s="211">
        <f t="shared" si="2"/>
        <v>0</v>
      </c>
      <c r="W19" s="1794"/>
      <c r="X19" s="1795"/>
    </row>
    <row r="20" spans="2:24" ht="19.5" customHeight="1" x14ac:dyDescent="0.3">
      <c r="B20" s="1041">
        <v>53458</v>
      </c>
      <c r="C20" s="1042" t="s">
        <v>441</v>
      </c>
      <c r="D20" s="1043">
        <v>2</v>
      </c>
      <c r="E20" s="1044">
        <v>1.5</v>
      </c>
      <c r="F20" s="947" t="s">
        <v>233</v>
      </c>
      <c r="G20" s="1044">
        <v>20</v>
      </c>
      <c r="H20" s="1045">
        <v>74</v>
      </c>
      <c r="I20" s="1044">
        <v>11.88</v>
      </c>
      <c r="J20" s="1046">
        <v>24.838704000000003</v>
      </c>
      <c r="K20" s="996"/>
      <c r="L20" s="699"/>
      <c r="M20" s="699"/>
      <c r="N20" s="699"/>
      <c r="O20" s="699"/>
      <c r="P20" s="699"/>
      <c r="Q20" s="699"/>
      <c r="R20" s="699"/>
      <c r="S20" s="698"/>
      <c r="T20" s="213">
        <f t="shared" si="0"/>
        <v>0</v>
      </c>
      <c r="U20" s="212">
        <f t="shared" si="1"/>
        <v>0</v>
      </c>
      <c r="V20" s="211">
        <f t="shared" si="2"/>
        <v>0</v>
      </c>
      <c r="W20" s="1794"/>
      <c r="X20" s="1795"/>
    </row>
    <row r="21" spans="2:24" ht="19.5" customHeight="1" x14ac:dyDescent="0.3">
      <c r="B21" s="1041">
        <v>53958</v>
      </c>
      <c r="C21" s="1042" t="s">
        <v>440</v>
      </c>
      <c r="D21" s="1043">
        <v>2</v>
      </c>
      <c r="E21" s="1044">
        <v>1.5</v>
      </c>
      <c r="F21" s="947" t="s">
        <v>233</v>
      </c>
      <c r="G21" s="1044">
        <v>20</v>
      </c>
      <c r="H21" s="1045">
        <v>80</v>
      </c>
      <c r="I21" s="1044">
        <v>12.84</v>
      </c>
      <c r="J21" s="1046">
        <v>26.845872000000004</v>
      </c>
      <c r="K21" s="996"/>
      <c r="L21" s="699"/>
      <c r="M21" s="699"/>
      <c r="N21" s="699"/>
      <c r="O21" s="699"/>
      <c r="P21" s="699"/>
      <c r="Q21" s="699"/>
      <c r="R21" s="699"/>
      <c r="S21" s="698"/>
      <c r="T21" s="213">
        <f t="shared" si="0"/>
        <v>0</v>
      </c>
      <c r="U21" s="212">
        <f t="shared" si="1"/>
        <v>0</v>
      </c>
      <c r="V21" s="211">
        <f t="shared" si="2"/>
        <v>0</v>
      </c>
      <c r="W21" s="1794"/>
      <c r="X21" s="1795"/>
    </row>
    <row r="22" spans="2:24" ht="19.5" customHeight="1" x14ac:dyDescent="0.3">
      <c r="B22" s="1041">
        <v>53978</v>
      </c>
      <c r="C22" s="1042" t="s">
        <v>439</v>
      </c>
      <c r="D22" s="1043">
        <v>2</v>
      </c>
      <c r="E22" s="1044">
        <v>1.5</v>
      </c>
      <c r="F22" s="947" t="s">
        <v>233</v>
      </c>
      <c r="G22" s="1044">
        <v>20</v>
      </c>
      <c r="H22" s="1045">
        <v>80</v>
      </c>
      <c r="I22" s="1044">
        <v>12.84</v>
      </c>
      <c r="J22" s="1046">
        <v>26.845872000000004</v>
      </c>
      <c r="K22" s="996"/>
      <c r="L22" s="699"/>
      <c r="M22" s="699"/>
      <c r="N22" s="699"/>
      <c r="O22" s="699"/>
      <c r="P22" s="699"/>
      <c r="Q22" s="699"/>
      <c r="R22" s="699"/>
      <c r="S22" s="698"/>
      <c r="T22" s="213">
        <f t="shared" si="0"/>
        <v>0</v>
      </c>
      <c r="U22" s="212">
        <f t="shared" si="1"/>
        <v>0</v>
      </c>
      <c r="V22" s="211">
        <f t="shared" si="2"/>
        <v>0</v>
      </c>
      <c r="W22" s="1794"/>
      <c r="X22" s="1795"/>
    </row>
    <row r="23" spans="2:24" ht="19.5" customHeight="1" x14ac:dyDescent="0.3">
      <c r="B23" s="1041">
        <v>53989</v>
      </c>
      <c r="C23" s="1042" t="s">
        <v>438</v>
      </c>
      <c r="D23" s="1043">
        <v>2</v>
      </c>
      <c r="E23" s="1044">
        <v>1.25</v>
      </c>
      <c r="F23" s="947" t="s">
        <v>233</v>
      </c>
      <c r="G23" s="1044">
        <v>20</v>
      </c>
      <c r="H23" s="1045">
        <v>84</v>
      </c>
      <c r="I23" s="1044">
        <v>13.48</v>
      </c>
      <c r="J23" s="1046">
        <v>28.183984000000002</v>
      </c>
      <c r="K23" s="996"/>
      <c r="L23" s="699"/>
      <c r="M23" s="699"/>
      <c r="N23" s="699"/>
      <c r="O23" s="699"/>
      <c r="P23" s="699"/>
      <c r="Q23" s="699"/>
      <c r="R23" s="699"/>
      <c r="S23" s="698"/>
      <c r="T23" s="213">
        <f t="shared" si="0"/>
        <v>0</v>
      </c>
      <c r="U23" s="212">
        <f t="shared" si="1"/>
        <v>0</v>
      </c>
      <c r="V23" s="211">
        <f t="shared" si="2"/>
        <v>0</v>
      </c>
      <c r="W23" s="1794"/>
      <c r="X23" s="1795"/>
    </row>
    <row r="24" spans="2:24" ht="19.5" customHeight="1" x14ac:dyDescent="0.3">
      <c r="B24" s="1041">
        <v>53998</v>
      </c>
      <c r="C24" s="1042" t="s">
        <v>437</v>
      </c>
      <c r="D24" s="1043">
        <v>2</v>
      </c>
      <c r="E24" s="1044">
        <v>1.25</v>
      </c>
      <c r="F24" s="947" t="s">
        <v>233</v>
      </c>
      <c r="G24" s="1044">
        <v>20</v>
      </c>
      <c r="H24" s="1045">
        <v>88</v>
      </c>
      <c r="I24" s="1044">
        <v>7.76</v>
      </c>
      <c r="J24" s="1046">
        <v>16.224608</v>
      </c>
      <c r="K24" s="996"/>
      <c r="L24" s="699"/>
      <c r="M24" s="699"/>
      <c r="N24" s="699"/>
      <c r="O24" s="699"/>
      <c r="P24" s="699"/>
      <c r="Q24" s="699"/>
      <c r="R24" s="699"/>
      <c r="S24" s="698"/>
      <c r="T24" s="213">
        <f t="shared" si="0"/>
        <v>0</v>
      </c>
      <c r="U24" s="212">
        <f t="shared" si="1"/>
        <v>0</v>
      </c>
      <c r="V24" s="211">
        <f t="shared" si="2"/>
        <v>0</v>
      </c>
      <c r="W24" s="1794"/>
      <c r="X24" s="1795"/>
    </row>
    <row r="25" spans="2:24" ht="19.5" customHeight="1" x14ac:dyDescent="0.3">
      <c r="B25" s="1041">
        <v>1089271</v>
      </c>
      <c r="C25" s="1042" t="s">
        <v>436</v>
      </c>
      <c r="D25" s="1043">
        <v>2</v>
      </c>
      <c r="E25" s="1044">
        <v>1.25</v>
      </c>
      <c r="F25" s="947" t="s">
        <v>233</v>
      </c>
      <c r="G25" s="1044">
        <v>10.35</v>
      </c>
      <c r="H25" s="1045">
        <v>46</v>
      </c>
      <c r="I25" s="1044">
        <v>7.3970000000000002</v>
      </c>
      <c r="J25" s="1046">
        <v>15.465647600000002</v>
      </c>
      <c r="K25" s="996"/>
      <c r="L25" s="699"/>
      <c r="M25" s="699"/>
      <c r="N25" s="699"/>
      <c r="O25" s="699"/>
      <c r="P25" s="699"/>
      <c r="Q25" s="699"/>
      <c r="R25" s="699"/>
      <c r="S25" s="698"/>
      <c r="T25" s="213">
        <f t="shared" si="0"/>
        <v>0</v>
      </c>
      <c r="U25" s="212">
        <f t="shared" si="1"/>
        <v>0</v>
      </c>
      <c r="V25" s="211">
        <f t="shared" si="2"/>
        <v>0</v>
      </c>
      <c r="W25" s="1794"/>
      <c r="X25" s="1795"/>
    </row>
    <row r="26" spans="2:24" ht="19.5" customHeight="1" x14ac:dyDescent="0.3">
      <c r="B26" s="1041">
        <v>1089300</v>
      </c>
      <c r="C26" s="1042" t="s">
        <v>435</v>
      </c>
      <c r="D26" s="1043">
        <v>2</v>
      </c>
      <c r="E26" s="1044">
        <v>1</v>
      </c>
      <c r="F26" s="947" t="s">
        <v>233</v>
      </c>
      <c r="G26" s="1044">
        <v>18</v>
      </c>
      <c r="H26" s="1045">
        <v>80</v>
      </c>
      <c r="I26" s="1044">
        <v>12.84</v>
      </c>
      <c r="J26" s="1046">
        <v>26.845872000000004</v>
      </c>
      <c r="K26" s="996"/>
      <c r="L26" s="699"/>
      <c r="M26" s="699"/>
      <c r="N26" s="699"/>
      <c r="O26" s="699"/>
      <c r="P26" s="699"/>
      <c r="Q26" s="699"/>
      <c r="R26" s="699"/>
      <c r="S26" s="698"/>
      <c r="T26" s="213">
        <f t="shared" si="0"/>
        <v>0</v>
      </c>
      <c r="U26" s="212">
        <f t="shared" si="1"/>
        <v>0</v>
      </c>
      <c r="V26" s="211">
        <f t="shared" si="2"/>
        <v>0</v>
      </c>
      <c r="W26" s="1794"/>
      <c r="X26" s="1795"/>
    </row>
    <row r="27" spans="2:24" ht="19.5" customHeight="1" x14ac:dyDescent="0.3">
      <c r="B27" s="1041">
        <v>1089301</v>
      </c>
      <c r="C27" s="1042" t="s">
        <v>434</v>
      </c>
      <c r="D27" s="1043">
        <v>2</v>
      </c>
      <c r="E27" s="1044">
        <v>1.5</v>
      </c>
      <c r="F27" s="947" t="s">
        <v>233</v>
      </c>
      <c r="G27" s="1044">
        <v>20</v>
      </c>
      <c r="H27" s="1045">
        <v>80</v>
      </c>
      <c r="I27" s="1044">
        <v>13</v>
      </c>
      <c r="J27" s="1046">
        <v>27.180400000000002</v>
      </c>
      <c r="K27" s="996"/>
      <c r="L27" s="699"/>
      <c r="M27" s="699"/>
      <c r="N27" s="699"/>
      <c r="O27" s="699"/>
      <c r="P27" s="699"/>
      <c r="Q27" s="699"/>
      <c r="R27" s="699"/>
      <c r="S27" s="698"/>
      <c r="T27" s="213">
        <f t="shared" si="0"/>
        <v>0</v>
      </c>
      <c r="U27" s="212">
        <f t="shared" si="1"/>
        <v>0</v>
      </c>
      <c r="V27" s="211">
        <f t="shared" si="2"/>
        <v>0</v>
      </c>
      <c r="W27" s="1794"/>
      <c r="X27" s="1795"/>
    </row>
    <row r="28" spans="2:24" ht="19.5" customHeight="1" x14ac:dyDescent="0.3">
      <c r="B28" s="1041">
        <v>1089302</v>
      </c>
      <c r="C28" s="1042" t="s">
        <v>433</v>
      </c>
      <c r="D28" s="1043">
        <v>2</v>
      </c>
      <c r="E28" s="1044">
        <v>1.5</v>
      </c>
      <c r="F28" s="947" t="s">
        <v>233</v>
      </c>
      <c r="G28" s="1044">
        <v>20</v>
      </c>
      <c r="H28" s="1045">
        <v>80</v>
      </c>
      <c r="I28" s="1044">
        <v>13</v>
      </c>
      <c r="J28" s="1046">
        <v>27.180400000000002</v>
      </c>
      <c r="K28" s="996"/>
      <c r="L28" s="699"/>
      <c r="M28" s="699"/>
      <c r="N28" s="699"/>
      <c r="O28" s="699"/>
      <c r="P28" s="699"/>
      <c r="Q28" s="699"/>
      <c r="R28" s="699"/>
      <c r="S28" s="698"/>
      <c r="T28" s="213">
        <f t="shared" si="0"/>
        <v>0</v>
      </c>
      <c r="U28" s="212">
        <f t="shared" si="1"/>
        <v>0</v>
      </c>
      <c r="V28" s="211">
        <f t="shared" si="2"/>
        <v>0</v>
      </c>
      <c r="W28" s="1794"/>
      <c r="X28" s="1795"/>
    </row>
    <row r="29" spans="2:24" ht="19.5" customHeight="1" x14ac:dyDescent="0.3">
      <c r="B29" s="1041">
        <v>1089303</v>
      </c>
      <c r="C29" s="1042" t="s">
        <v>432</v>
      </c>
      <c r="D29" s="1043">
        <v>2</v>
      </c>
      <c r="E29" s="1044">
        <v>1.25</v>
      </c>
      <c r="F29" s="947" t="s">
        <v>233</v>
      </c>
      <c r="G29" s="1044">
        <v>18.75</v>
      </c>
      <c r="H29" s="1045">
        <v>80</v>
      </c>
      <c r="I29" s="1044">
        <v>12.824999999999999</v>
      </c>
      <c r="J29" s="1046">
        <v>26.814510000000002</v>
      </c>
      <c r="K29" s="996"/>
      <c r="L29" s="699"/>
      <c r="M29" s="699"/>
      <c r="N29" s="699"/>
      <c r="O29" s="699"/>
      <c r="P29" s="699"/>
      <c r="Q29" s="699"/>
      <c r="R29" s="699"/>
      <c r="S29" s="698"/>
      <c r="T29" s="213">
        <f t="shared" si="0"/>
        <v>0</v>
      </c>
      <c r="U29" s="212">
        <f t="shared" si="1"/>
        <v>0</v>
      </c>
      <c r="V29" s="211">
        <f t="shared" si="2"/>
        <v>0</v>
      </c>
      <c r="W29" s="1794"/>
      <c r="X29" s="1795"/>
    </row>
    <row r="30" spans="2:24" ht="19.5" customHeight="1" x14ac:dyDescent="0.3">
      <c r="B30" s="1030">
        <v>1089306</v>
      </c>
      <c r="C30" s="1047" t="s">
        <v>431</v>
      </c>
      <c r="D30" s="1032">
        <v>2</v>
      </c>
      <c r="E30" s="889">
        <v>0</v>
      </c>
      <c r="F30" s="947" t="s">
        <v>233</v>
      </c>
      <c r="G30" s="889">
        <v>13</v>
      </c>
      <c r="H30" s="887">
        <v>80</v>
      </c>
      <c r="I30" s="889">
        <v>13</v>
      </c>
      <c r="J30" s="1033">
        <v>27.180400000000002</v>
      </c>
      <c r="K30" s="911"/>
      <c r="L30" s="690"/>
      <c r="M30" s="690"/>
      <c r="N30" s="690"/>
      <c r="O30" s="690"/>
      <c r="P30" s="690"/>
      <c r="Q30" s="690"/>
      <c r="R30" s="690"/>
      <c r="S30" s="717"/>
      <c r="T30" s="210">
        <f t="shared" si="0"/>
        <v>0</v>
      </c>
      <c r="U30" s="209">
        <f t="shared" si="1"/>
        <v>0</v>
      </c>
      <c r="V30" s="208">
        <f t="shared" si="2"/>
        <v>0</v>
      </c>
      <c r="W30" s="1794"/>
      <c r="X30" s="1795"/>
    </row>
    <row r="31" spans="2:24" ht="19.5" customHeight="1" x14ac:dyDescent="0.3">
      <c r="B31" s="1030">
        <v>1089308</v>
      </c>
      <c r="C31" s="1047" t="s">
        <v>430</v>
      </c>
      <c r="D31" s="1032">
        <v>2</v>
      </c>
      <c r="E31" s="889">
        <v>0</v>
      </c>
      <c r="F31" s="947" t="s">
        <v>233</v>
      </c>
      <c r="G31" s="889">
        <v>10</v>
      </c>
      <c r="H31" s="887">
        <v>44</v>
      </c>
      <c r="I31" s="889">
        <v>8.9</v>
      </c>
      <c r="J31" s="1033">
        <v>18.608120000000003</v>
      </c>
      <c r="K31" s="911"/>
      <c r="L31" s="690"/>
      <c r="M31" s="690"/>
      <c r="N31" s="690"/>
      <c r="O31" s="690"/>
      <c r="P31" s="690"/>
      <c r="Q31" s="690"/>
      <c r="R31" s="690"/>
      <c r="S31" s="717"/>
      <c r="T31" s="210">
        <f t="shared" si="0"/>
        <v>0</v>
      </c>
      <c r="U31" s="209">
        <f t="shared" si="1"/>
        <v>0</v>
      </c>
      <c r="V31" s="208">
        <f t="shared" si="2"/>
        <v>0</v>
      </c>
      <c r="W31" s="1794"/>
      <c r="X31" s="1795"/>
    </row>
    <row r="32" spans="2:24" ht="19.5" customHeight="1" x14ac:dyDescent="0.3">
      <c r="B32" s="1030">
        <v>1089865</v>
      </c>
      <c r="C32" s="1047" t="s">
        <v>429</v>
      </c>
      <c r="D32" s="1032">
        <v>2</v>
      </c>
      <c r="E32" s="889">
        <v>1.5</v>
      </c>
      <c r="F32" s="947" t="s">
        <v>233</v>
      </c>
      <c r="G32" s="889">
        <v>20</v>
      </c>
      <c r="H32" s="887">
        <v>80</v>
      </c>
      <c r="I32" s="889">
        <v>5.2</v>
      </c>
      <c r="J32" s="1033">
        <v>10.872160000000001</v>
      </c>
      <c r="K32" s="911"/>
      <c r="L32" s="690"/>
      <c r="M32" s="690"/>
      <c r="N32" s="690"/>
      <c r="O32" s="690"/>
      <c r="P32" s="690"/>
      <c r="Q32" s="690"/>
      <c r="R32" s="690"/>
      <c r="S32" s="717"/>
      <c r="T32" s="210">
        <f t="shared" si="0"/>
        <v>0</v>
      </c>
      <c r="U32" s="209">
        <f t="shared" si="1"/>
        <v>0</v>
      </c>
      <c r="V32" s="208">
        <f t="shared" si="2"/>
        <v>0</v>
      </c>
      <c r="W32" s="1794"/>
      <c r="X32" s="1795"/>
    </row>
    <row r="33" spans="2:24" ht="19.5" customHeight="1" x14ac:dyDescent="0.3">
      <c r="B33" s="1030">
        <v>1089870</v>
      </c>
      <c r="C33" s="1047" t="s">
        <v>428</v>
      </c>
      <c r="D33" s="1032">
        <v>2</v>
      </c>
      <c r="E33" s="889">
        <v>0.75</v>
      </c>
      <c r="F33" s="947" t="s">
        <v>233</v>
      </c>
      <c r="G33" s="889">
        <v>18</v>
      </c>
      <c r="H33" s="887">
        <v>80</v>
      </c>
      <c r="I33" s="889">
        <v>12.84</v>
      </c>
      <c r="J33" s="1033">
        <v>26.845872000000004</v>
      </c>
      <c r="K33" s="911"/>
      <c r="L33" s="690"/>
      <c r="M33" s="690"/>
      <c r="N33" s="690"/>
      <c r="O33" s="690"/>
      <c r="P33" s="690"/>
      <c r="Q33" s="690"/>
      <c r="R33" s="690"/>
      <c r="S33" s="717"/>
      <c r="T33" s="210">
        <f t="shared" si="0"/>
        <v>0</v>
      </c>
      <c r="U33" s="209">
        <f t="shared" si="1"/>
        <v>0</v>
      </c>
      <c r="V33" s="208">
        <f t="shared" si="2"/>
        <v>0</v>
      </c>
      <c r="W33" s="1794"/>
      <c r="X33" s="1795"/>
    </row>
    <row r="34" spans="2:24" ht="19.5" customHeight="1" x14ac:dyDescent="0.3">
      <c r="B34" s="1030">
        <v>1089871</v>
      </c>
      <c r="C34" s="1047" t="s">
        <v>427</v>
      </c>
      <c r="D34" s="1032">
        <v>2</v>
      </c>
      <c r="E34" s="889">
        <v>0.5</v>
      </c>
      <c r="F34" s="947" t="s">
        <v>233</v>
      </c>
      <c r="G34" s="889">
        <v>20</v>
      </c>
      <c r="H34" s="887">
        <v>80</v>
      </c>
      <c r="I34" s="889">
        <v>13</v>
      </c>
      <c r="J34" s="1033">
        <v>27.180400000000002</v>
      </c>
      <c r="K34" s="911"/>
      <c r="L34" s="690"/>
      <c r="M34" s="690"/>
      <c r="N34" s="690"/>
      <c r="O34" s="690"/>
      <c r="P34" s="690"/>
      <c r="Q34" s="690"/>
      <c r="R34" s="690"/>
      <c r="S34" s="717"/>
      <c r="T34" s="210">
        <f t="shared" si="0"/>
        <v>0</v>
      </c>
      <c r="U34" s="209">
        <f t="shared" si="1"/>
        <v>0</v>
      </c>
      <c r="V34" s="208">
        <f t="shared" si="2"/>
        <v>0</v>
      </c>
      <c r="W34" s="1794"/>
      <c r="X34" s="1795"/>
    </row>
    <row r="35" spans="2:24" ht="19.5" customHeight="1" x14ac:dyDescent="0.3">
      <c r="B35" s="1030">
        <v>1089876</v>
      </c>
      <c r="C35" s="1047" t="s">
        <v>426</v>
      </c>
      <c r="D35" s="1032">
        <v>2</v>
      </c>
      <c r="E35" s="889">
        <v>1</v>
      </c>
      <c r="F35" s="947" t="s">
        <v>233</v>
      </c>
      <c r="G35" s="889">
        <v>10</v>
      </c>
      <c r="H35" s="887">
        <v>40</v>
      </c>
      <c r="I35" s="889">
        <v>6.5</v>
      </c>
      <c r="J35" s="1033">
        <v>13.590200000000001</v>
      </c>
      <c r="K35" s="911"/>
      <c r="L35" s="690"/>
      <c r="M35" s="690"/>
      <c r="N35" s="690"/>
      <c r="O35" s="690"/>
      <c r="P35" s="690"/>
      <c r="Q35" s="690"/>
      <c r="R35" s="690"/>
      <c r="S35" s="717"/>
      <c r="T35" s="210">
        <f t="shared" si="0"/>
        <v>0</v>
      </c>
      <c r="U35" s="209">
        <f t="shared" si="1"/>
        <v>0</v>
      </c>
      <c r="V35" s="208">
        <f t="shared" si="2"/>
        <v>0</v>
      </c>
      <c r="W35" s="1794"/>
      <c r="X35" s="1795"/>
    </row>
    <row r="36" spans="2:24" ht="19.5" customHeight="1" x14ac:dyDescent="0.3">
      <c r="B36" s="1030">
        <v>1089877</v>
      </c>
      <c r="C36" s="1047" t="s">
        <v>425</v>
      </c>
      <c r="D36" s="1032">
        <v>2</v>
      </c>
      <c r="E36" s="889">
        <v>1</v>
      </c>
      <c r="F36" s="947" t="s">
        <v>233</v>
      </c>
      <c r="G36" s="889">
        <v>10</v>
      </c>
      <c r="H36" s="887">
        <v>45</v>
      </c>
      <c r="I36" s="889">
        <v>7.13</v>
      </c>
      <c r="J36" s="1033">
        <v>14.907404000000001</v>
      </c>
      <c r="K36" s="911"/>
      <c r="L36" s="690"/>
      <c r="M36" s="690"/>
      <c r="N36" s="690"/>
      <c r="O36" s="690"/>
      <c r="P36" s="690"/>
      <c r="Q36" s="690"/>
      <c r="R36" s="690"/>
      <c r="S36" s="717"/>
      <c r="T36" s="210">
        <f t="shared" si="0"/>
        <v>0</v>
      </c>
      <c r="U36" s="209">
        <f t="shared" si="1"/>
        <v>0</v>
      </c>
      <c r="V36" s="208">
        <f t="shared" si="2"/>
        <v>0</v>
      </c>
      <c r="W36" s="1794"/>
      <c r="X36" s="1795"/>
    </row>
    <row r="37" spans="2:24" ht="19.5" customHeight="1" x14ac:dyDescent="0.3">
      <c r="B37" s="1030" t="s">
        <v>412</v>
      </c>
      <c r="C37" s="1047" t="s">
        <v>424</v>
      </c>
      <c r="D37" s="1032">
        <v>2</v>
      </c>
      <c r="E37" s="889">
        <v>0.5</v>
      </c>
      <c r="F37" s="947" t="s">
        <v>233</v>
      </c>
      <c r="G37" s="889">
        <v>10.35</v>
      </c>
      <c r="H37" s="887">
        <v>46</v>
      </c>
      <c r="I37" s="889">
        <v>7.4</v>
      </c>
      <c r="J37" s="1033">
        <v>15.471920000000003</v>
      </c>
      <c r="K37" s="911"/>
      <c r="L37" s="690"/>
      <c r="M37" s="690"/>
      <c r="N37" s="690"/>
      <c r="O37" s="690"/>
      <c r="P37" s="690"/>
      <c r="Q37" s="690"/>
      <c r="R37" s="690"/>
      <c r="S37" s="717"/>
      <c r="T37" s="210">
        <f t="shared" si="0"/>
        <v>0</v>
      </c>
      <c r="U37" s="209">
        <f t="shared" si="1"/>
        <v>0</v>
      </c>
      <c r="V37" s="208">
        <f t="shared" si="2"/>
        <v>0</v>
      </c>
      <c r="W37" s="1794"/>
      <c r="X37" s="1795"/>
    </row>
    <row r="38" spans="2:24" ht="19.5" customHeight="1" thickBot="1" x14ac:dyDescent="0.35">
      <c r="B38" s="1048" t="s">
        <v>410</v>
      </c>
      <c r="C38" s="1049" t="s">
        <v>423</v>
      </c>
      <c r="D38" s="963">
        <v>2</v>
      </c>
      <c r="E38" s="954">
        <v>0.75</v>
      </c>
      <c r="F38" s="953" t="s">
        <v>233</v>
      </c>
      <c r="G38" s="954">
        <v>10</v>
      </c>
      <c r="H38" s="953">
        <v>40</v>
      </c>
      <c r="I38" s="954">
        <v>6.335</v>
      </c>
      <c r="J38" s="819">
        <v>13.245218000000001</v>
      </c>
      <c r="K38" s="912"/>
      <c r="L38" s="913"/>
      <c r="M38" s="913"/>
      <c r="N38" s="913"/>
      <c r="O38" s="913"/>
      <c r="P38" s="913"/>
      <c r="Q38" s="913"/>
      <c r="R38" s="913"/>
      <c r="S38" s="914"/>
      <c r="T38" s="422">
        <f t="shared" si="0"/>
        <v>0</v>
      </c>
      <c r="U38" s="423">
        <f t="shared" si="1"/>
        <v>0</v>
      </c>
      <c r="V38" s="424">
        <f t="shared" si="2"/>
        <v>0</v>
      </c>
      <c r="W38" s="1796"/>
      <c r="X38" s="1797"/>
    </row>
    <row r="39" spans="2:24" ht="23.65" customHeight="1" x14ac:dyDescent="0.25">
      <c r="B39" s="1773" t="s">
        <v>422</v>
      </c>
      <c r="C39" s="1791"/>
      <c r="D39" s="1791"/>
      <c r="E39" s="1791"/>
      <c r="F39" s="1791"/>
      <c r="G39" s="1791"/>
      <c r="H39" s="1791"/>
      <c r="I39" s="1791"/>
      <c r="J39" s="1791"/>
      <c r="K39" s="1791"/>
      <c r="L39" s="1791"/>
      <c r="M39" s="1791"/>
      <c r="N39" s="1791"/>
      <c r="O39" s="1791"/>
      <c r="P39" s="1791"/>
      <c r="Q39" s="1791"/>
      <c r="R39" s="1791"/>
      <c r="S39" s="1791"/>
      <c r="T39" s="1791"/>
      <c r="U39" s="1791"/>
      <c r="V39" s="1791"/>
      <c r="W39" s="1791"/>
      <c r="X39" s="1775"/>
    </row>
    <row r="40" spans="2:24" ht="23.65" customHeight="1" x14ac:dyDescent="0.25">
      <c r="B40" s="1773"/>
      <c r="C40" s="1791"/>
      <c r="D40" s="1791"/>
      <c r="E40" s="1791"/>
      <c r="F40" s="1791"/>
      <c r="G40" s="1791"/>
      <c r="H40" s="1791"/>
      <c r="I40" s="1791"/>
      <c r="J40" s="1791"/>
      <c r="K40" s="1791"/>
      <c r="L40" s="1791"/>
      <c r="M40" s="1791"/>
      <c r="N40" s="1791"/>
      <c r="O40" s="1791"/>
      <c r="P40" s="1791"/>
      <c r="Q40" s="1791"/>
      <c r="R40" s="1791"/>
      <c r="S40" s="1791"/>
      <c r="T40" s="1791"/>
      <c r="U40" s="1791"/>
      <c r="V40" s="1791"/>
      <c r="W40" s="1791"/>
      <c r="X40" s="1775"/>
    </row>
    <row r="41" spans="2:24" ht="0.75" customHeight="1" x14ac:dyDescent="0.25">
      <c r="B41" s="1773"/>
      <c r="C41" s="1791"/>
      <c r="D41" s="1791"/>
      <c r="E41" s="1791"/>
      <c r="F41" s="1791"/>
      <c r="G41" s="1791"/>
      <c r="H41" s="1791"/>
      <c r="I41" s="1791"/>
      <c r="J41" s="1791"/>
      <c r="K41" s="1791"/>
      <c r="L41" s="1791"/>
      <c r="M41" s="1791"/>
      <c r="N41" s="1791"/>
      <c r="O41" s="1791"/>
      <c r="P41" s="1791"/>
      <c r="Q41" s="1791"/>
      <c r="R41" s="1791"/>
      <c r="S41" s="1791"/>
      <c r="T41" s="1791"/>
      <c r="U41" s="1791"/>
      <c r="V41" s="1791"/>
      <c r="W41" s="1791"/>
      <c r="X41" s="1775"/>
    </row>
    <row r="42" spans="2:24" ht="33.75" customHeight="1" thickBot="1" x14ac:dyDescent="0.3">
      <c r="B42" s="1762"/>
      <c r="C42" s="1763"/>
      <c r="D42" s="1763"/>
      <c r="E42" s="1763"/>
      <c r="F42" s="1763"/>
      <c r="G42" s="1763"/>
      <c r="H42" s="1763"/>
      <c r="I42" s="1763"/>
      <c r="J42" s="1763"/>
      <c r="K42" s="1763"/>
      <c r="L42" s="1763"/>
      <c r="M42" s="1763"/>
      <c r="N42" s="1763"/>
      <c r="O42" s="1763"/>
      <c r="P42" s="1763"/>
      <c r="Q42" s="1763"/>
      <c r="R42" s="1763"/>
      <c r="S42" s="1763"/>
      <c r="T42" s="1763"/>
      <c r="U42" s="1763"/>
      <c r="V42" s="1763"/>
      <c r="W42" s="1763"/>
      <c r="X42" s="1764"/>
    </row>
    <row r="43" spans="2:24" ht="58.5" customHeight="1" thickTop="1" x14ac:dyDescent="0.25">
      <c r="B43" s="1790"/>
      <c r="C43" s="1790"/>
      <c r="D43" s="1790"/>
      <c r="E43" s="1790"/>
      <c r="F43" s="1790"/>
      <c r="G43" s="1790"/>
      <c r="H43" s="1790"/>
      <c r="I43" s="1790"/>
      <c r="J43" s="1790"/>
      <c r="K43" s="1790"/>
      <c r="L43" s="1790"/>
      <c r="M43" s="1790"/>
      <c r="N43" s="1790"/>
      <c r="O43" s="1790"/>
      <c r="P43" s="1790"/>
      <c r="Q43" s="1790"/>
      <c r="R43" s="1790"/>
      <c r="S43" s="1790"/>
      <c r="T43" s="1790"/>
      <c r="U43" s="1790"/>
      <c r="V43" s="1790"/>
      <c r="W43" s="1790"/>
      <c r="X43" s="1790"/>
    </row>
    <row r="46" spans="2:24" ht="29.25" thickBot="1" x14ac:dyDescent="0.5">
      <c r="B46" s="207" t="s">
        <v>421</v>
      </c>
    </row>
    <row r="47" spans="2:24" x14ac:dyDescent="0.25">
      <c r="B47" s="1877"/>
      <c r="C47" s="1878"/>
      <c r="D47" s="1878"/>
      <c r="E47" s="1878"/>
      <c r="F47" s="1878"/>
      <c r="G47" s="1879"/>
    </row>
    <row r="48" spans="2:24" x14ac:dyDescent="0.25">
      <c r="B48" s="1880"/>
      <c r="C48" s="1881"/>
      <c r="D48" s="1881"/>
      <c r="E48" s="1881"/>
      <c r="F48" s="1881"/>
      <c r="G48" s="1882"/>
    </row>
    <row r="49" spans="2:7" x14ac:dyDescent="0.25">
      <c r="B49" s="1880"/>
      <c r="C49" s="1881"/>
      <c r="D49" s="1881"/>
      <c r="E49" s="1881"/>
      <c r="F49" s="1881"/>
      <c r="G49" s="1882"/>
    </row>
    <row r="50" spans="2:7" x14ac:dyDescent="0.25">
      <c r="B50" s="1880"/>
      <c r="C50" s="1881"/>
      <c r="D50" s="1881"/>
      <c r="E50" s="1881"/>
      <c r="F50" s="1881"/>
      <c r="G50" s="1882"/>
    </row>
    <row r="51" spans="2:7" x14ac:dyDescent="0.25">
      <c r="B51" s="1880"/>
      <c r="C51" s="1881"/>
      <c r="D51" s="1881"/>
      <c r="E51" s="1881"/>
      <c r="F51" s="1881"/>
      <c r="G51" s="1882"/>
    </row>
    <row r="52" spans="2:7" x14ac:dyDescent="0.25">
      <c r="B52" s="1880"/>
      <c r="C52" s="1881"/>
      <c r="D52" s="1881"/>
      <c r="E52" s="1881"/>
      <c r="F52" s="1881"/>
      <c r="G52" s="1882"/>
    </row>
    <row r="53" spans="2:7" x14ac:dyDescent="0.25">
      <c r="B53" s="1880"/>
      <c r="C53" s="1881"/>
      <c r="D53" s="1881"/>
      <c r="E53" s="1881"/>
      <c r="F53" s="1881"/>
      <c r="G53" s="1882"/>
    </row>
    <row r="54" spans="2:7" ht="15.75" thickBot="1" x14ac:dyDescent="0.3">
      <c r="B54" s="1883"/>
      <c r="C54" s="1884"/>
      <c r="D54" s="1884"/>
      <c r="E54" s="1884"/>
      <c r="F54" s="1884"/>
      <c r="G54" s="1885"/>
    </row>
  </sheetData>
  <sheetProtection password="D140" sheet="1" selectLockedCells="1"/>
  <mergeCells count="27">
    <mergeCell ref="B4:X4"/>
    <mergeCell ref="B5:X5"/>
    <mergeCell ref="B7:B8"/>
    <mergeCell ref="E7:J7"/>
    <mergeCell ref="L7:Q7"/>
    <mergeCell ref="E8:J8"/>
    <mergeCell ref="L8:Q8"/>
    <mergeCell ref="B6:J6"/>
    <mergeCell ref="L6:N6"/>
    <mergeCell ref="O6:R6"/>
    <mergeCell ref="T6:X6"/>
    <mergeCell ref="S7:X7"/>
    <mergeCell ref="S8:X8"/>
    <mergeCell ref="B1:P1"/>
    <mergeCell ref="Q1:X3"/>
    <mergeCell ref="B2:P2"/>
    <mergeCell ref="B3:C3"/>
    <mergeCell ref="D3:J3"/>
    <mergeCell ref="K3:M3"/>
    <mergeCell ref="N3:P3"/>
    <mergeCell ref="B47:G54"/>
    <mergeCell ref="B43:X43"/>
    <mergeCell ref="B9:X9"/>
    <mergeCell ref="B10:X10"/>
    <mergeCell ref="B39:X40"/>
    <mergeCell ref="B41:X42"/>
    <mergeCell ref="W13:X38"/>
  </mergeCells>
  <conditionalFormatting sqref="B1:B1048576">
    <cfRule type="duplicateValues" dxfId="69" priority="3"/>
  </conditionalFormatting>
  <pageMargins left="0.25" right="0.25" top="0.75" bottom="0.75" header="0.3" footer="0.3"/>
  <pageSetup scale="50" fitToHeight="0" orientation="landscape" r:id="rId1"/>
  <ignoredErrors>
    <ignoredError sqref="T13:T38" formulaRange="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H59"/>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52.28515625" style="41" customWidth="1"/>
    <col min="4" max="4" width="17" style="41" customWidth="1"/>
    <col min="5" max="5" width="12.28515625" style="41" customWidth="1"/>
    <col min="6" max="6" width="15.5703125" style="41" customWidth="1"/>
    <col min="7" max="7" width="9.85546875" style="41" customWidth="1"/>
    <col min="8" max="8" width="10.140625" style="41" customWidth="1"/>
    <col min="9" max="9" width="11.7109375" style="41" customWidth="1"/>
    <col min="10" max="10" width="15.42578125" style="68" bestFit="1" customWidth="1"/>
    <col min="11" max="11" width="13" style="41" customWidth="1"/>
    <col min="12" max="17" width="11.140625" style="41" customWidth="1"/>
    <col min="18" max="18" width="11.7109375" style="41" customWidth="1"/>
    <col min="19" max="19" width="11.140625" style="41" customWidth="1"/>
    <col min="20" max="20" width="11.7109375" style="41" customWidth="1"/>
    <col min="21" max="21" width="10.7109375" style="41" customWidth="1"/>
    <col min="22" max="22" width="18" style="41" bestFit="1" customWidth="1"/>
    <col min="23" max="23" width="13.140625" style="41" customWidth="1"/>
    <col min="24" max="24" width="12" style="41" customWidth="1"/>
    <col min="25" max="25" width="46.85546875" style="41" bestFit="1" customWidth="1"/>
    <col min="26" max="26" width="14.28515625" style="41" customWidth="1"/>
    <col min="27" max="27" width="15.5703125" style="41" customWidth="1"/>
    <col min="28" max="28" width="16.7109375" style="41" customWidth="1"/>
    <col min="29" max="29" width="9.140625" style="41"/>
    <col min="30" max="30" width="14.85546875" style="41" customWidth="1"/>
    <col min="31" max="16384" width="9.140625" style="41"/>
  </cols>
  <sheetData>
    <row r="1" spans="2:30"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30"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30" ht="33"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30"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30" ht="42" customHeight="1" thickTop="1" thickBot="1" x14ac:dyDescent="0.3">
      <c r="B5" s="1697"/>
      <c r="C5" s="1698"/>
      <c r="D5" s="1698"/>
      <c r="E5" s="1698"/>
      <c r="F5" s="1698"/>
      <c r="G5" s="1698"/>
      <c r="H5" s="1698"/>
      <c r="I5" s="1698"/>
      <c r="J5" s="1699"/>
      <c r="K5" s="876">
        <v>100124</v>
      </c>
      <c r="L5" s="1742" t="s">
        <v>94</v>
      </c>
      <c r="M5" s="1742"/>
      <c r="N5" s="1742"/>
      <c r="O5" s="1743" t="s">
        <v>43</v>
      </c>
      <c r="P5" s="1743"/>
      <c r="Q5" s="1743"/>
      <c r="R5" s="1743"/>
      <c r="S5" s="955">
        <v>1.5880000000000001</v>
      </c>
      <c r="T5" s="1742" t="s">
        <v>96</v>
      </c>
      <c r="U5" s="1742"/>
      <c r="V5" s="1742"/>
      <c r="W5" s="1742"/>
      <c r="X5" s="1744"/>
    </row>
    <row r="6" spans="2:30" ht="66.75" customHeight="1" thickBot="1" x14ac:dyDescent="0.3">
      <c r="B6" s="49" t="s">
        <v>97</v>
      </c>
      <c r="C6" s="50" t="s">
        <v>98</v>
      </c>
      <c r="D6" s="51" t="s">
        <v>99</v>
      </c>
      <c r="E6" s="52" t="s">
        <v>100</v>
      </c>
      <c r="F6" s="52" t="s">
        <v>101</v>
      </c>
      <c r="G6" s="52" t="s">
        <v>102</v>
      </c>
      <c r="H6" s="52" t="s">
        <v>103</v>
      </c>
      <c r="I6" s="52" t="s">
        <v>104</v>
      </c>
      <c r="J6" s="53"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c r="Y6" s="1891"/>
      <c r="Z6" s="1892"/>
      <c r="AA6" s="1892"/>
      <c r="AB6" s="1892"/>
      <c r="AC6" s="339"/>
      <c r="AD6" s="339"/>
    </row>
    <row r="7" spans="2:30" ht="12" customHeight="1" thickBot="1" x14ac:dyDescent="0.3">
      <c r="B7" s="60"/>
      <c r="C7" s="859"/>
      <c r="D7" s="61"/>
      <c r="E7" s="61"/>
      <c r="F7" s="61"/>
      <c r="G7" s="61"/>
      <c r="H7" s="61"/>
      <c r="I7" s="61"/>
      <c r="J7" s="62"/>
      <c r="K7" s="63"/>
      <c r="L7" s="63"/>
      <c r="M7" s="63"/>
      <c r="N7" s="63"/>
      <c r="O7" s="63"/>
      <c r="P7" s="63"/>
      <c r="Q7" s="63"/>
      <c r="R7" s="63"/>
      <c r="S7" s="63"/>
      <c r="T7" s="64"/>
      <c r="U7" s="61"/>
      <c r="V7" s="61"/>
      <c r="W7" s="61"/>
      <c r="X7" s="65"/>
      <c r="Y7" s="1893"/>
      <c r="Z7" s="1894"/>
      <c r="AA7" s="1894"/>
      <c r="AB7" s="1894"/>
      <c r="AC7" s="339"/>
      <c r="AD7" s="339"/>
    </row>
    <row r="8" spans="2:30" ht="19.5" thickBot="1" x14ac:dyDescent="0.3">
      <c r="B8" s="1827" t="s">
        <v>1333</v>
      </c>
      <c r="C8" s="1828"/>
      <c r="D8" s="1828"/>
      <c r="E8" s="1828"/>
      <c r="F8" s="1828"/>
      <c r="G8" s="1828"/>
      <c r="H8" s="1828"/>
      <c r="I8" s="1828"/>
      <c r="J8" s="1828"/>
      <c r="K8" s="1828"/>
      <c r="L8" s="1828"/>
      <c r="M8" s="1828"/>
      <c r="N8" s="1828"/>
      <c r="O8" s="1828"/>
      <c r="P8" s="1828"/>
      <c r="Q8" s="1828"/>
      <c r="R8" s="1828"/>
      <c r="S8" s="1828"/>
      <c r="T8" s="1828"/>
      <c r="U8" s="1828"/>
      <c r="V8" s="1828"/>
      <c r="W8" s="1828"/>
      <c r="X8" s="1829"/>
      <c r="Y8" s="1893"/>
      <c r="Z8" s="1894"/>
      <c r="AA8" s="1894"/>
      <c r="AB8" s="1894"/>
      <c r="AC8" s="339"/>
      <c r="AD8" s="339"/>
    </row>
    <row r="9" spans="2:30" ht="18.75" x14ac:dyDescent="0.25">
      <c r="B9" s="979">
        <v>271106</v>
      </c>
      <c r="C9" s="972" t="s">
        <v>474</v>
      </c>
      <c r="D9" s="1013">
        <v>1</v>
      </c>
      <c r="E9" s="981" t="s">
        <v>233</v>
      </c>
      <c r="F9" s="981" t="s">
        <v>233</v>
      </c>
      <c r="G9" s="1014">
        <v>7.5</v>
      </c>
      <c r="H9" s="981">
        <v>120</v>
      </c>
      <c r="I9" s="1014">
        <v>6.64</v>
      </c>
      <c r="J9" s="1022">
        <f>I9*S5</f>
        <v>10.544320000000001</v>
      </c>
      <c r="K9" s="699"/>
      <c r="L9" s="699"/>
      <c r="M9" s="699"/>
      <c r="N9" s="699"/>
      <c r="O9" s="699"/>
      <c r="P9" s="699"/>
      <c r="Q9" s="699"/>
      <c r="R9" s="699"/>
      <c r="S9" s="698"/>
      <c r="T9" s="399">
        <f t="shared" ref="T9:T16" si="0">SUM(K9:S9)</f>
        <v>0</v>
      </c>
      <c r="U9" s="175">
        <f t="shared" ref="U9:U16" si="1">T9*I9</f>
        <v>0</v>
      </c>
      <c r="V9" s="421">
        <f>$U9*$S$5</f>
        <v>0</v>
      </c>
      <c r="W9" s="1794" t="s">
        <v>115</v>
      </c>
      <c r="X9" s="1795"/>
      <c r="Y9" s="340"/>
      <c r="Z9" s="339"/>
      <c r="AA9" s="339"/>
      <c r="AB9" s="339"/>
      <c r="AC9" s="339"/>
      <c r="AD9" s="341"/>
    </row>
    <row r="10" spans="2:30" ht="18.75" x14ac:dyDescent="0.25">
      <c r="B10" s="949">
        <v>284728</v>
      </c>
      <c r="C10" s="973" t="s">
        <v>473</v>
      </c>
      <c r="D10" s="960">
        <v>2</v>
      </c>
      <c r="E10" s="947" t="s">
        <v>233</v>
      </c>
      <c r="F10" s="947" t="s">
        <v>233</v>
      </c>
      <c r="G10" s="948">
        <v>28</v>
      </c>
      <c r="H10" s="947">
        <v>113</v>
      </c>
      <c r="I10" s="948">
        <v>21.01</v>
      </c>
      <c r="J10" s="818">
        <v>33.340000000000003</v>
      </c>
      <c r="K10" s="690"/>
      <c r="L10" s="690"/>
      <c r="M10" s="690"/>
      <c r="N10" s="690"/>
      <c r="O10" s="690"/>
      <c r="P10" s="690"/>
      <c r="Q10" s="690"/>
      <c r="R10" s="690"/>
      <c r="S10" s="717"/>
      <c r="T10" s="184">
        <f t="shared" si="0"/>
        <v>0</v>
      </c>
      <c r="U10" s="172">
        <f t="shared" si="1"/>
        <v>0</v>
      </c>
      <c r="V10" s="183">
        <f t="shared" ref="V10:V16" si="2">$U10*$S$5</f>
        <v>0</v>
      </c>
      <c r="W10" s="1794"/>
      <c r="X10" s="1795"/>
      <c r="Y10" s="340"/>
      <c r="Z10" s="339"/>
      <c r="AA10" s="339"/>
      <c r="AB10" s="339"/>
      <c r="AC10" s="339"/>
      <c r="AD10" s="341"/>
    </row>
    <row r="11" spans="2:30" ht="18.75" x14ac:dyDescent="0.25">
      <c r="B11" s="944">
        <v>285428</v>
      </c>
      <c r="C11" s="973" t="s">
        <v>472</v>
      </c>
      <c r="D11" s="960">
        <v>2</v>
      </c>
      <c r="E11" s="947" t="s">
        <v>233</v>
      </c>
      <c r="F11" s="947" t="s">
        <v>233</v>
      </c>
      <c r="G11" s="948">
        <v>28</v>
      </c>
      <c r="H11" s="947">
        <v>105</v>
      </c>
      <c r="I11" s="948">
        <v>21.09</v>
      </c>
      <c r="J11" s="818">
        <v>33.47</v>
      </c>
      <c r="K11" s="690"/>
      <c r="L11" s="690"/>
      <c r="M11" s="690"/>
      <c r="N11" s="690"/>
      <c r="O11" s="690"/>
      <c r="P11" s="690"/>
      <c r="Q11" s="690"/>
      <c r="R11" s="690"/>
      <c r="S11" s="717"/>
      <c r="T11" s="184">
        <f t="shared" si="0"/>
        <v>0</v>
      </c>
      <c r="U11" s="172">
        <f t="shared" si="1"/>
        <v>0</v>
      </c>
      <c r="V11" s="183">
        <f t="shared" si="2"/>
        <v>0</v>
      </c>
      <c r="W11" s="1794"/>
      <c r="X11" s="1795"/>
      <c r="Y11" s="340"/>
      <c r="Z11" s="339"/>
      <c r="AA11" s="339"/>
      <c r="AB11" s="339"/>
      <c r="AC11" s="339"/>
      <c r="AD11" s="341"/>
    </row>
    <row r="12" spans="2:30" ht="18.75" x14ac:dyDescent="0.25">
      <c r="B12" s="949">
        <v>285628</v>
      </c>
      <c r="C12" s="973" t="s">
        <v>471</v>
      </c>
      <c r="D12" s="960">
        <v>2</v>
      </c>
      <c r="E12" s="947" t="s">
        <v>233</v>
      </c>
      <c r="F12" s="947" t="s">
        <v>233</v>
      </c>
      <c r="G12" s="948">
        <v>28</v>
      </c>
      <c r="H12" s="947">
        <v>148</v>
      </c>
      <c r="I12" s="948">
        <v>29.26</v>
      </c>
      <c r="J12" s="818">
        <v>46.46</v>
      </c>
      <c r="K12" s="690"/>
      <c r="L12" s="690"/>
      <c r="M12" s="690"/>
      <c r="N12" s="690"/>
      <c r="O12" s="690"/>
      <c r="P12" s="690"/>
      <c r="Q12" s="690"/>
      <c r="R12" s="690"/>
      <c r="S12" s="717"/>
      <c r="T12" s="184">
        <f t="shared" si="0"/>
        <v>0</v>
      </c>
      <c r="U12" s="172">
        <f t="shared" si="1"/>
        <v>0</v>
      </c>
      <c r="V12" s="183">
        <f t="shared" si="2"/>
        <v>0</v>
      </c>
      <c r="W12" s="1794"/>
      <c r="X12" s="1795"/>
      <c r="Y12" s="340"/>
      <c r="Z12" s="339"/>
      <c r="AA12" s="339"/>
      <c r="AB12" s="339"/>
      <c r="AC12" s="339"/>
      <c r="AD12" s="341"/>
    </row>
    <row r="13" spans="2:30" ht="18.75" x14ac:dyDescent="0.25">
      <c r="B13" s="949">
        <v>317004</v>
      </c>
      <c r="C13" s="973" t="s">
        <v>470</v>
      </c>
      <c r="D13" s="960">
        <v>2</v>
      </c>
      <c r="E13" s="947" t="s">
        <v>233</v>
      </c>
      <c r="F13" s="947" t="s">
        <v>233</v>
      </c>
      <c r="G13" s="948">
        <v>43</v>
      </c>
      <c r="H13" s="947">
        <v>209</v>
      </c>
      <c r="I13" s="948">
        <v>41.31</v>
      </c>
      <c r="J13" s="818">
        <v>67.11</v>
      </c>
      <c r="K13" s="690"/>
      <c r="L13" s="690"/>
      <c r="M13" s="690"/>
      <c r="N13" s="690"/>
      <c r="O13" s="690"/>
      <c r="P13" s="690"/>
      <c r="Q13" s="690"/>
      <c r="R13" s="690"/>
      <c r="S13" s="717"/>
      <c r="T13" s="184">
        <f t="shared" si="0"/>
        <v>0</v>
      </c>
      <c r="U13" s="172">
        <f t="shared" si="1"/>
        <v>0</v>
      </c>
      <c r="V13" s="183">
        <f t="shared" si="2"/>
        <v>0</v>
      </c>
      <c r="W13" s="1794"/>
      <c r="X13" s="1795"/>
      <c r="Y13" s="340"/>
      <c r="Z13" s="339"/>
      <c r="AA13" s="339"/>
      <c r="AB13" s="339"/>
      <c r="AC13" s="339"/>
      <c r="AD13" s="341"/>
    </row>
    <row r="14" spans="2:30" ht="18.75" x14ac:dyDescent="0.25">
      <c r="B14" s="1053" t="s">
        <v>1332</v>
      </c>
      <c r="C14" s="973" t="s">
        <v>469</v>
      </c>
      <c r="D14" s="960">
        <v>2</v>
      </c>
      <c r="E14" s="947" t="s">
        <v>233</v>
      </c>
      <c r="F14" s="947" t="s">
        <v>233</v>
      </c>
      <c r="G14" s="948">
        <v>40</v>
      </c>
      <c r="H14" s="947">
        <v>288</v>
      </c>
      <c r="I14" s="948">
        <v>45.07</v>
      </c>
      <c r="J14" s="818">
        <v>71.569999999999993</v>
      </c>
      <c r="K14" s="690"/>
      <c r="L14" s="690"/>
      <c r="M14" s="690"/>
      <c r="N14" s="690"/>
      <c r="O14" s="690"/>
      <c r="P14" s="690"/>
      <c r="Q14" s="690"/>
      <c r="R14" s="690"/>
      <c r="S14" s="717"/>
      <c r="T14" s="184">
        <f t="shared" si="0"/>
        <v>0</v>
      </c>
      <c r="U14" s="172">
        <f t="shared" si="1"/>
        <v>0</v>
      </c>
      <c r="V14" s="183">
        <f t="shared" si="2"/>
        <v>0</v>
      </c>
      <c r="W14" s="1794"/>
      <c r="X14" s="1795"/>
      <c r="Y14" s="340"/>
      <c r="Z14" s="339"/>
      <c r="AA14" s="339"/>
      <c r="AB14" s="339"/>
      <c r="AC14" s="339"/>
      <c r="AD14" s="341"/>
    </row>
    <row r="15" spans="2:30" ht="18.75" x14ac:dyDescent="0.25">
      <c r="B15" s="944">
        <v>19200</v>
      </c>
      <c r="C15" s="973" t="s">
        <v>468</v>
      </c>
      <c r="D15" s="960">
        <v>2</v>
      </c>
      <c r="E15" s="947" t="s">
        <v>233</v>
      </c>
      <c r="F15" s="947" t="s">
        <v>233</v>
      </c>
      <c r="G15" s="948">
        <v>30</v>
      </c>
      <c r="H15" s="947">
        <v>184</v>
      </c>
      <c r="I15" s="948">
        <v>29.53</v>
      </c>
      <c r="J15" s="818">
        <v>46.89</v>
      </c>
      <c r="K15" s="690"/>
      <c r="L15" s="690"/>
      <c r="M15" s="690"/>
      <c r="N15" s="690"/>
      <c r="O15" s="690"/>
      <c r="P15" s="690"/>
      <c r="Q15" s="690"/>
      <c r="R15" s="690"/>
      <c r="S15" s="717"/>
      <c r="T15" s="184">
        <f t="shared" si="0"/>
        <v>0</v>
      </c>
      <c r="U15" s="172">
        <f t="shared" si="1"/>
        <v>0</v>
      </c>
      <c r="V15" s="183">
        <f t="shared" si="2"/>
        <v>0</v>
      </c>
      <c r="W15" s="1794"/>
      <c r="X15" s="1795"/>
      <c r="Y15" s="340"/>
      <c r="Z15" s="339"/>
      <c r="AA15" s="339"/>
      <c r="AB15" s="339"/>
      <c r="AC15" s="339"/>
      <c r="AD15" s="341"/>
    </row>
    <row r="16" spans="2:30" ht="19.5" thickBot="1" x14ac:dyDescent="0.3">
      <c r="B16" s="992">
        <v>134674</v>
      </c>
      <c r="C16" s="985" t="s">
        <v>467</v>
      </c>
      <c r="D16" s="1015">
        <v>2</v>
      </c>
      <c r="E16" s="987" t="s">
        <v>233</v>
      </c>
      <c r="F16" s="987" t="s">
        <v>233</v>
      </c>
      <c r="G16" s="1016">
        <v>44.8</v>
      </c>
      <c r="H16" s="987">
        <v>211</v>
      </c>
      <c r="I16" s="1016">
        <v>48.8</v>
      </c>
      <c r="J16" s="1017">
        <v>77.489999999999995</v>
      </c>
      <c r="K16" s="714"/>
      <c r="L16" s="714"/>
      <c r="M16" s="714"/>
      <c r="N16" s="714"/>
      <c r="O16" s="714"/>
      <c r="P16" s="714"/>
      <c r="Q16" s="714"/>
      <c r="R16" s="714"/>
      <c r="S16" s="713"/>
      <c r="T16" s="243">
        <f t="shared" si="0"/>
        <v>0</v>
      </c>
      <c r="U16" s="180">
        <f t="shared" si="1"/>
        <v>0</v>
      </c>
      <c r="V16" s="429">
        <f t="shared" si="2"/>
        <v>0</v>
      </c>
      <c r="W16" s="1794"/>
      <c r="X16" s="1795"/>
      <c r="Y16" s="340"/>
      <c r="Z16" s="339"/>
      <c r="AA16" s="339"/>
      <c r="AB16" s="339"/>
      <c r="AC16" s="339"/>
      <c r="AD16" s="341"/>
    </row>
    <row r="17" spans="2:34" ht="19.5" thickBot="1" x14ac:dyDescent="0.35">
      <c r="B17" s="1821" t="s">
        <v>392</v>
      </c>
      <c r="C17" s="1822"/>
      <c r="D17" s="1822"/>
      <c r="E17" s="1822"/>
      <c r="F17" s="1822"/>
      <c r="G17" s="1822"/>
      <c r="H17" s="1822"/>
      <c r="I17" s="1822"/>
      <c r="J17" s="1822"/>
      <c r="K17" s="1822"/>
      <c r="L17" s="1822"/>
      <c r="M17" s="1822"/>
      <c r="N17" s="1822"/>
      <c r="O17" s="1822"/>
      <c r="P17" s="1822"/>
      <c r="Q17" s="1822"/>
      <c r="R17" s="1822"/>
      <c r="S17" s="1822"/>
      <c r="T17" s="1822"/>
      <c r="U17" s="1822"/>
      <c r="V17" s="1822"/>
      <c r="W17" s="1822"/>
      <c r="X17" s="1823"/>
      <c r="Y17" s="310" t="s">
        <v>1324</v>
      </c>
      <c r="Z17" s="339"/>
      <c r="AA17" s="339"/>
      <c r="AB17" s="339"/>
      <c r="AC17" s="339"/>
      <c r="AD17" s="339"/>
    </row>
    <row r="18" spans="2:34" ht="18.600000000000001" customHeight="1" x14ac:dyDescent="0.25">
      <c r="B18" s="979">
        <v>209903</v>
      </c>
      <c r="C18" s="972" t="s">
        <v>466</v>
      </c>
      <c r="D18" s="1013">
        <v>2</v>
      </c>
      <c r="E18" s="981" t="s">
        <v>233</v>
      </c>
      <c r="F18" s="981" t="s">
        <v>233</v>
      </c>
      <c r="G18" s="1014">
        <v>12</v>
      </c>
      <c r="H18" s="981">
        <v>64</v>
      </c>
      <c r="I18" s="1014">
        <v>10.7</v>
      </c>
      <c r="J18" s="1022">
        <v>16.989999999999998</v>
      </c>
      <c r="K18" s="699"/>
      <c r="L18" s="699"/>
      <c r="M18" s="699"/>
      <c r="N18" s="699"/>
      <c r="O18" s="699"/>
      <c r="P18" s="699"/>
      <c r="Q18" s="699"/>
      <c r="R18" s="699"/>
      <c r="S18" s="698"/>
      <c r="T18" s="399">
        <f t="shared" ref="T18:T24" si="3">SUM(K18:S18)</f>
        <v>0</v>
      </c>
      <c r="U18" s="177">
        <f t="shared" ref="U18:U24" si="4">T18*I18</f>
        <v>0</v>
      </c>
      <c r="V18" s="400">
        <f t="shared" ref="V18:V24" si="5">$U18*$S$5</f>
        <v>0</v>
      </c>
      <c r="W18" s="1830" t="s">
        <v>115</v>
      </c>
      <c r="X18" s="1864"/>
      <c r="Y18" s="311" t="str">
        <f>IF($J$43="","",$J$43/I18)</f>
        <v/>
      </c>
    </row>
    <row r="19" spans="2:34" ht="18.600000000000001" customHeight="1" x14ac:dyDescent="0.25">
      <c r="B19" s="979">
        <v>136374</v>
      </c>
      <c r="C19" s="972" t="s">
        <v>465</v>
      </c>
      <c r="D19" s="1013">
        <v>1</v>
      </c>
      <c r="E19" s="947" t="s">
        <v>233</v>
      </c>
      <c r="F19" s="947" t="s">
        <v>233</v>
      </c>
      <c r="G19" s="1014">
        <v>15</v>
      </c>
      <c r="H19" s="981">
        <v>200</v>
      </c>
      <c r="I19" s="1014">
        <v>15.87</v>
      </c>
      <c r="J19" s="1022">
        <f>I19*S5</f>
        <v>25.201560000000001</v>
      </c>
      <c r="K19" s="699"/>
      <c r="L19" s="699"/>
      <c r="M19" s="699"/>
      <c r="N19" s="699"/>
      <c r="O19" s="699"/>
      <c r="P19" s="699"/>
      <c r="Q19" s="699"/>
      <c r="R19" s="699"/>
      <c r="S19" s="698"/>
      <c r="T19" s="195">
        <f t="shared" si="3"/>
        <v>0</v>
      </c>
      <c r="U19" s="194">
        <f t="shared" si="4"/>
        <v>0</v>
      </c>
      <c r="V19" s="193">
        <f t="shared" si="5"/>
        <v>0</v>
      </c>
      <c r="W19" s="1830"/>
      <c r="X19" s="1864"/>
      <c r="Y19" s="311" t="str">
        <f t="shared" ref="Y19:Y24" si="6">IF($J$43="","",$J$43/I19)</f>
        <v/>
      </c>
    </row>
    <row r="20" spans="2:34" ht="18.600000000000001" customHeight="1" x14ac:dyDescent="0.25">
      <c r="B20" s="979">
        <v>230324</v>
      </c>
      <c r="C20" s="972" t="s">
        <v>464</v>
      </c>
      <c r="D20" s="1013">
        <v>2</v>
      </c>
      <c r="E20" s="947" t="s">
        <v>233</v>
      </c>
      <c r="F20" s="947" t="s">
        <v>233</v>
      </c>
      <c r="G20" s="1014">
        <v>24.68</v>
      </c>
      <c r="H20" s="981">
        <v>140</v>
      </c>
      <c r="I20" s="1014">
        <v>25.51</v>
      </c>
      <c r="J20" s="1022">
        <v>40.51</v>
      </c>
      <c r="K20" s="699"/>
      <c r="L20" s="699"/>
      <c r="M20" s="699"/>
      <c r="N20" s="699"/>
      <c r="O20" s="699"/>
      <c r="P20" s="699"/>
      <c r="Q20" s="699"/>
      <c r="R20" s="699"/>
      <c r="S20" s="698"/>
      <c r="T20" s="219">
        <f t="shared" si="3"/>
        <v>0</v>
      </c>
      <c r="U20" s="218">
        <f t="shared" si="4"/>
        <v>0</v>
      </c>
      <c r="V20" s="217">
        <f t="shared" si="5"/>
        <v>0</v>
      </c>
      <c r="W20" s="1830"/>
      <c r="X20" s="1864"/>
      <c r="Y20" s="311" t="str">
        <f t="shared" si="6"/>
        <v/>
      </c>
    </row>
    <row r="21" spans="2:34" ht="18.75" x14ac:dyDescent="0.25">
      <c r="B21" s="979">
        <v>257412</v>
      </c>
      <c r="C21" s="972" t="s">
        <v>463</v>
      </c>
      <c r="D21" s="1013">
        <v>2</v>
      </c>
      <c r="E21" s="947" t="s">
        <v>233</v>
      </c>
      <c r="F21" s="947" t="s">
        <v>233</v>
      </c>
      <c r="G21" s="1014">
        <v>12</v>
      </c>
      <c r="H21" s="981">
        <v>116</v>
      </c>
      <c r="I21" s="1014">
        <v>12.14</v>
      </c>
      <c r="J21" s="1022">
        <v>19.260000000000002</v>
      </c>
      <c r="K21" s="699"/>
      <c r="L21" s="699"/>
      <c r="M21" s="699"/>
      <c r="N21" s="699"/>
      <c r="O21" s="699"/>
      <c r="P21" s="699"/>
      <c r="Q21" s="699"/>
      <c r="R21" s="699"/>
      <c r="S21" s="698"/>
      <c r="T21" s="195">
        <f t="shared" si="3"/>
        <v>0</v>
      </c>
      <c r="U21" s="194">
        <f t="shared" si="4"/>
        <v>0</v>
      </c>
      <c r="V21" s="193">
        <f t="shared" si="5"/>
        <v>0</v>
      </c>
      <c r="W21" s="1830"/>
      <c r="X21" s="1864"/>
      <c r="Y21" s="311" t="str">
        <f t="shared" si="6"/>
        <v/>
      </c>
    </row>
    <row r="22" spans="2:34" ht="18.75" x14ac:dyDescent="0.25">
      <c r="B22" s="979">
        <v>134658</v>
      </c>
      <c r="C22" s="972" t="s">
        <v>462</v>
      </c>
      <c r="D22" s="1013">
        <v>2</v>
      </c>
      <c r="E22" s="947" t="s">
        <v>233</v>
      </c>
      <c r="F22" s="947" t="s">
        <v>233</v>
      </c>
      <c r="G22" s="1014">
        <v>20</v>
      </c>
      <c r="H22" s="981">
        <v>69</v>
      </c>
      <c r="I22" s="1014">
        <v>14.77</v>
      </c>
      <c r="J22" s="1022">
        <v>23.45</v>
      </c>
      <c r="K22" s="699"/>
      <c r="L22" s="699"/>
      <c r="M22" s="699"/>
      <c r="N22" s="699"/>
      <c r="O22" s="699"/>
      <c r="P22" s="699"/>
      <c r="Q22" s="699"/>
      <c r="R22" s="699"/>
      <c r="S22" s="698"/>
      <c r="T22" s="176">
        <f t="shared" si="3"/>
        <v>0</v>
      </c>
      <c r="U22" s="175">
        <f t="shared" si="4"/>
        <v>0</v>
      </c>
      <c r="V22" s="174">
        <f t="shared" si="5"/>
        <v>0</v>
      </c>
      <c r="W22" s="1830"/>
      <c r="X22" s="1864"/>
      <c r="Y22" s="311" t="str">
        <f t="shared" si="6"/>
        <v/>
      </c>
    </row>
    <row r="23" spans="2:34" ht="18.75" x14ac:dyDescent="0.25">
      <c r="B23" s="949">
        <v>134659</v>
      </c>
      <c r="C23" s="973" t="s">
        <v>461</v>
      </c>
      <c r="D23" s="960">
        <v>2</v>
      </c>
      <c r="E23" s="947" t="s">
        <v>233</v>
      </c>
      <c r="F23" s="947" t="s">
        <v>233</v>
      </c>
      <c r="G23" s="948">
        <v>20</v>
      </c>
      <c r="H23" s="947">
        <v>71</v>
      </c>
      <c r="I23" s="948">
        <v>14.77</v>
      </c>
      <c r="J23" s="818">
        <v>23.45</v>
      </c>
      <c r="K23" s="690"/>
      <c r="L23" s="690"/>
      <c r="M23" s="690"/>
      <c r="N23" s="690"/>
      <c r="O23" s="690"/>
      <c r="P23" s="690"/>
      <c r="Q23" s="690"/>
      <c r="R23" s="690"/>
      <c r="S23" s="717"/>
      <c r="T23" s="173">
        <f t="shared" si="3"/>
        <v>0</v>
      </c>
      <c r="U23" s="172">
        <f t="shared" si="4"/>
        <v>0</v>
      </c>
      <c r="V23" s="171">
        <f t="shared" si="5"/>
        <v>0</v>
      </c>
      <c r="W23" s="1830"/>
      <c r="X23" s="1864"/>
      <c r="Y23" s="311" t="str">
        <f t="shared" si="6"/>
        <v/>
      </c>
    </row>
    <row r="24" spans="2:34" ht="19.5" thickBot="1" x14ac:dyDescent="0.3">
      <c r="B24" s="992">
        <v>119376</v>
      </c>
      <c r="C24" s="985" t="s">
        <v>460</v>
      </c>
      <c r="D24" s="1015">
        <v>2</v>
      </c>
      <c r="E24" s="987" t="s">
        <v>233</v>
      </c>
      <c r="F24" s="987" t="s">
        <v>233</v>
      </c>
      <c r="G24" s="1016">
        <v>10</v>
      </c>
      <c r="H24" s="987">
        <v>81</v>
      </c>
      <c r="I24" s="1016">
        <v>8.31</v>
      </c>
      <c r="J24" s="1017">
        <v>13.180400000000001</v>
      </c>
      <c r="K24" s="714"/>
      <c r="L24" s="714"/>
      <c r="M24" s="714"/>
      <c r="N24" s="714"/>
      <c r="O24" s="714"/>
      <c r="P24" s="714"/>
      <c r="Q24" s="714"/>
      <c r="R24" s="714"/>
      <c r="S24" s="713"/>
      <c r="T24" s="318">
        <f t="shared" si="3"/>
        <v>0</v>
      </c>
      <c r="U24" s="180">
        <f t="shared" si="4"/>
        <v>0</v>
      </c>
      <c r="V24" s="319">
        <f t="shared" si="5"/>
        <v>0</v>
      </c>
      <c r="W24" s="1830"/>
      <c r="X24" s="1864"/>
      <c r="Y24" s="311" t="str">
        <f t="shared" si="6"/>
        <v/>
      </c>
    </row>
    <row r="25" spans="2:34" ht="19.5" thickBot="1" x14ac:dyDescent="0.3">
      <c r="B25" s="1824" t="s">
        <v>384</v>
      </c>
      <c r="C25" s="1825"/>
      <c r="D25" s="1825"/>
      <c r="E25" s="1825"/>
      <c r="F25" s="1825"/>
      <c r="G25" s="1825"/>
      <c r="H25" s="1825"/>
      <c r="I25" s="1825"/>
      <c r="J25" s="1825"/>
      <c r="K25" s="1825"/>
      <c r="L25" s="1825"/>
      <c r="M25" s="1825"/>
      <c r="N25" s="1825"/>
      <c r="O25" s="1825"/>
      <c r="P25" s="1825"/>
      <c r="Q25" s="1825"/>
      <c r="R25" s="1825"/>
      <c r="S25" s="1825"/>
      <c r="T25" s="1825"/>
      <c r="U25" s="1825"/>
      <c r="V25" s="1825"/>
      <c r="W25" s="1825"/>
      <c r="X25" s="1826"/>
      <c r="Y25" s="312"/>
    </row>
    <row r="26" spans="2:34" ht="18.75" x14ac:dyDescent="0.25">
      <c r="B26" s="979">
        <v>256503</v>
      </c>
      <c r="C26" s="972" t="s">
        <v>459</v>
      </c>
      <c r="D26" s="1013">
        <v>2</v>
      </c>
      <c r="E26" s="981" t="s">
        <v>233</v>
      </c>
      <c r="F26" s="981" t="s">
        <v>233</v>
      </c>
      <c r="G26" s="1014">
        <v>12</v>
      </c>
      <c r="H26" s="981">
        <v>62</v>
      </c>
      <c r="I26" s="1014">
        <v>13.26</v>
      </c>
      <c r="J26" s="1022">
        <v>21.04</v>
      </c>
      <c r="K26" s="699"/>
      <c r="L26" s="699"/>
      <c r="M26" s="699"/>
      <c r="N26" s="699"/>
      <c r="O26" s="699"/>
      <c r="P26" s="699"/>
      <c r="Q26" s="699"/>
      <c r="R26" s="699"/>
      <c r="S26" s="698"/>
      <c r="T26" s="176">
        <f t="shared" ref="T26:T36" si="7">SUM(K26:S26)</f>
        <v>0</v>
      </c>
      <c r="U26" s="175">
        <f t="shared" ref="U26:U36" si="8">T26*I26</f>
        <v>0</v>
      </c>
      <c r="V26" s="174">
        <f t="shared" ref="V26:V36" si="9">$U26*$S$5</f>
        <v>0</v>
      </c>
      <c r="W26" s="1864" t="s">
        <v>115</v>
      </c>
      <c r="X26" s="1864"/>
      <c r="Y26" s="311" t="str">
        <f>IF($J$44="","",$J$44/I26)</f>
        <v/>
      </c>
    </row>
    <row r="27" spans="2:34" ht="18.75" x14ac:dyDescent="0.25">
      <c r="B27" s="979">
        <v>209503</v>
      </c>
      <c r="C27" s="972" t="s">
        <v>458</v>
      </c>
      <c r="D27" s="1013">
        <v>2</v>
      </c>
      <c r="E27" s="947" t="s">
        <v>233</v>
      </c>
      <c r="F27" s="947" t="s">
        <v>233</v>
      </c>
      <c r="G27" s="1014">
        <v>12</v>
      </c>
      <c r="H27" s="981">
        <v>64</v>
      </c>
      <c r="I27" s="1014">
        <v>10.53</v>
      </c>
      <c r="J27" s="1022">
        <v>16.71</v>
      </c>
      <c r="K27" s="699"/>
      <c r="L27" s="699"/>
      <c r="M27" s="699"/>
      <c r="N27" s="699"/>
      <c r="O27" s="699"/>
      <c r="P27" s="699"/>
      <c r="Q27" s="699"/>
      <c r="R27" s="699"/>
      <c r="S27" s="698"/>
      <c r="T27" s="173">
        <f t="shared" si="7"/>
        <v>0</v>
      </c>
      <c r="U27" s="172">
        <f t="shared" si="8"/>
        <v>0</v>
      </c>
      <c r="V27" s="171">
        <f t="shared" si="9"/>
        <v>0</v>
      </c>
      <c r="W27" s="1890"/>
      <c r="X27" s="1864"/>
      <c r="Y27" s="311" t="str">
        <f t="shared" ref="Y27:Y36" si="10">IF($J$44="","",$J$44/I27)</f>
        <v/>
      </c>
      <c r="AC27" s="324"/>
      <c r="AD27" s="324"/>
      <c r="AE27" s="324"/>
      <c r="AF27" s="324"/>
      <c r="AG27" s="324"/>
      <c r="AH27" s="324"/>
    </row>
    <row r="28" spans="2:34" ht="18.75" x14ac:dyDescent="0.25">
      <c r="B28" s="979">
        <v>209612</v>
      </c>
      <c r="C28" s="972" t="s">
        <v>457</v>
      </c>
      <c r="D28" s="1013">
        <v>2</v>
      </c>
      <c r="E28" s="947" t="s">
        <v>233</v>
      </c>
      <c r="F28" s="947" t="s">
        <v>233</v>
      </c>
      <c r="G28" s="1014">
        <v>12</v>
      </c>
      <c r="H28" s="981">
        <v>64</v>
      </c>
      <c r="I28" s="1014">
        <v>11.11</v>
      </c>
      <c r="J28" s="1022">
        <v>17.63</v>
      </c>
      <c r="K28" s="699"/>
      <c r="L28" s="699"/>
      <c r="M28" s="699"/>
      <c r="N28" s="699"/>
      <c r="O28" s="699"/>
      <c r="P28" s="699"/>
      <c r="Q28" s="699"/>
      <c r="R28" s="699"/>
      <c r="S28" s="698"/>
      <c r="T28" s="173">
        <f t="shared" si="7"/>
        <v>0</v>
      </c>
      <c r="U28" s="172">
        <f t="shared" si="8"/>
        <v>0</v>
      </c>
      <c r="V28" s="171">
        <f t="shared" si="9"/>
        <v>0</v>
      </c>
      <c r="W28" s="1890"/>
      <c r="X28" s="1864"/>
      <c r="Y28" s="311" t="str">
        <f t="shared" si="10"/>
        <v/>
      </c>
      <c r="AC28" s="324"/>
      <c r="AD28" s="324"/>
      <c r="AE28" s="324"/>
      <c r="AF28" s="324"/>
      <c r="AG28" s="324"/>
      <c r="AH28" s="332"/>
    </row>
    <row r="29" spans="2:34" ht="17.45" customHeight="1" x14ac:dyDescent="0.25">
      <c r="B29" s="979">
        <v>612620</v>
      </c>
      <c r="C29" s="972" t="s">
        <v>456</v>
      </c>
      <c r="D29" s="1013">
        <v>2</v>
      </c>
      <c r="E29" s="947" t="s">
        <v>233</v>
      </c>
      <c r="F29" s="947" t="s">
        <v>233</v>
      </c>
      <c r="G29" s="1014">
        <v>20</v>
      </c>
      <c r="H29" s="981">
        <v>160</v>
      </c>
      <c r="I29" s="1014">
        <v>20.97</v>
      </c>
      <c r="J29" s="1022">
        <v>33.299999999999997</v>
      </c>
      <c r="K29" s="699"/>
      <c r="L29" s="699"/>
      <c r="M29" s="699"/>
      <c r="N29" s="699"/>
      <c r="O29" s="699"/>
      <c r="P29" s="699"/>
      <c r="Q29" s="699"/>
      <c r="R29" s="699"/>
      <c r="S29" s="698"/>
      <c r="T29" s="173">
        <f t="shared" si="7"/>
        <v>0</v>
      </c>
      <c r="U29" s="172">
        <f t="shared" si="8"/>
        <v>0</v>
      </c>
      <c r="V29" s="171">
        <f t="shared" si="9"/>
        <v>0</v>
      </c>
      <c r="W29" s="1890"/>
      <c r="X29" s="1864"/>
      <c r="Y29" s="311" t="str">
        <f t="shared" si="10"/>
        <v/>
      </c>
      <c r="AC29" s="324"/>
      <c r="AD29" s="324"/>
      <c r="AE29" s="324"/>
      <c r="AF29" s="324"/>
      <c r="AG29" s="324"/>
      <c r="AH29" s="332"/>
    </row>
    <row r="30" spans="2:34" ht="18.75" x14ac:dyDescent="0.25">
      <c r="B30" s="979">
        <v>613620</v>
      </c>
      <c r="C30" s="972" t="s">
        <v>455</v>
      </c>
      <c r="D30" s="1013">
        <v>2</v>
      </c>
      <c r="E30" s="947" t="s">
        <v>233</v>
      </c>
      <c r="F30" s="947" t="s">
        <v>233</v>
      </c>
      <c r="G30" s="1014">
        <v>18</v>
      </c>
      <c r="H30" s="981">
        <v>96</v>
      </c>
      <c r="I30" s="1014">
        <v>17.059999999999999</v>
      </c>
      <c r="J30" s="1022">
        <v>27.09</v>
      </c>
      <c r="K30" s="699"/>
      <c r="L30" s="699"/>
      <c r="M30" s="699"/>
      <c r="N30" s="699"/>
      <c r="O30" s="699"/>
      <c r="P30" s="699"/>
      <c r="Q30" s="699"/>
      <c r="R30" s="699"/>
      <c r="S30" s="698"/>
      <c r="T30" s="173">
        <f t="shared" si="7"/>
        <v>0</v>
      </c>
      <c r="U30" s="172">
        <f t="shared" si="8"/>
        <v>0</v>
      </c>
      <c r="V30" s="171">
        <f t="shared" si="9"/>
        <v>0</v>
      </c>
      <c r="W30" s="1890"/>
      <c r="X30" s="1864"/>
      <c r="Y30" s="311" t="str">
        <f t="shared" si="10"/>
        <v/>
      </c>
      <c r="AC30" s="324"/>
      <c r="AD30" s="324"/>
      <c r="AE30" s="324"/>
      <c r="AF30" s="324"/>
      <c r="AG30" s="324"/>
      <c r="AH30" s="332"/>
    </row>
    <row r="31" spans="2:34" ht="18.75" x14ac:dyDescent="0.25">
      <c r="B31" s="979">
        <v>131053</v>
      </c>
      <c r="C31" s="972" t="s">
        <v>454</v>
      </c>
      <c r="D31" s="1013">
        <v>2</v>
      </c>
      <c r="E31" s="947" t="s">
        <v>233</v>
      </c>
      <c r="F31" s="947" t="s">
        <v>233</v>
      </c>
      <c r="G31" s="1014">
        <v>20</v>
      </c>
      <c r="H31" s="981">
        <v>97</v>
      </c>
      <c r="I31" s="1014">
        <v>20.22</v>
      </c>
      <c r="J31" s="1022">
        <v>32.11</v>
      </c>
      <c r="K31" s="699"/>
      <c r="L31" s="699"/>
      <c r="M31" s="699"/>
      <c r="N31" s="699"/>
      <c r="O31" s="699"/>
      <c r="P31" s="699"/>
      <c r="Q31" s="699"/>
      <c r="R31" s="699"/>
      <c r="S31" s="698"/>
      <c r="T31" s="173">
        <f t="shared" si="7"/>
        <v>0</v>
      </c>
      <c r="U31" s="172">
        <f t="shared" si="8"/>
        <v>0</v>
      </c>
      <c r="V31" s="171">
        <f t="shared" si="9"/>
        <v>0</v>
      </c>
      <c r="W31" s="1890"/>
      <c r="X31" s="1864"/>
      <c r="Y31" s="311" t="str">
        <f t="shared" si="10"/>
        <v/>
      </c>
      <c r="AC31" s="324"/>
      <c r="AD31" s="324"/>
      <c r="AE31" s="324"/>
      <c r="AF31" s="324"/>
      <c r="AG31" s="324"/>
      <c r="AH31" s="332"/>
    </row>
    <row r="32" spans="2:34" ht="18.75" x14ac:dyDescent="0.25">
      <c r="B32" s="979">
        <v>119356</v>
      </c>
      <c r="C32" s="972" t="s">
        <v>453</v>
      </c>
      <c r="D32" s="1013">
        <v>1</v>
      </c>
      <c r="E32" s="947" t="s">
        <v>233</v>
      </c>
      <c r="F32" s="947" t="s">
        <v>233</v>
      </c>
      <c r="G32" s="1014">
        <v>25</v>
      </c>
      <c r="H32" s="981">
        <v>263</v>
      </c>
      <c r="I32" s="1014">
        <v>27.62</v>
      </c>
      <c r="J32" s="1022">
        <v>43.84</v>
      </c>
      <c r="K32" s="699"/>
      <c r="L32" s="699"/>
      <c r="M32" s="699"/>
      <c r="N32" s="699"/>
      <c r="O32" s="699"/>
      <c r="P32" s="699"/>
      <c r="Q32" s="699"/>
      <c r="R32" s="699"/>
      <c r="S32" s="698"/>
      <c r="T32" s="173">
        <f t="shared" si="7"/>
        <v>0</v>
      </c>
      <c r="U32" s="172">
        <f t="shared" si="8"/>
        <v>0</v>
      </c>
      <c r="V32" s="171">
        <f t="shared" si="9"/>
        <v>0</v>
      </c>
      <c r="W32" s="1890"/>
      <c r="X32" s="1864"/>
      <c r="Y32" s="311" t="str">
        <f t="shared" si="10"/>
        <v/>
      </c>
      <c r="AC32" s="324"/>
      <c r="AD32" s="324"/>
      <c r="AE32" s="324"/>
      <c r="AF32" s="324"/>
      <c r="AG32" s="324"/>
      <c r="AH32" s="332"/>
    </row>
    <row r="33" spans="2:34" ht="17.45" customHeight="1" x14ac:dyDescent="0.25">
      <c r="B33" s="979">
        <v>613203</v>
      </c>
      <c r="C33" s="972" t="s">
        <v>452</v>
      </c>
      <c r="D33" s="1013">
        <v>1</v>
      </c>
      <c r="E33" s="947" t="s">
        <v>233</v>
      </c>
      <c r="F33" s="947" t="s">
        <v>233</v>
      </c>
      <c r="G33" s="1014">
        <v>10.25</v>
      </c>
      <c r="H33" s="981">
        <v>160</v>
      </c>
      <c r="I33" s="1014">
        <v>9.9700000000000006</v>
      </c>
      <c r="J33" s="1022">
        <v>15.83</v>
      </c>
      <c r="K33" s="699"/>
      <c r="L33" s="699"/>
      <c r="M33" s="699"/>
      <c r="N33" s="699"/>
      <c r="O33" s="699"/>
      <c r="P33" s="699"/>
      <c r="Q33" s="699"/>
      <c r="R33" s="699"/>
      <c r="S33" s="698"/>
      <c r="T33" s="173">
        <f t="shared" si="7"/>
        <v>0</v>
      </c>
      <c r="U33" s="172">
        <f t="shared" si="8"/>
        <v>0</v>
      </c>
      <c r="V33" s="171">
        <f t="shared" si="9"/>
        <v>0</v>
      </c>
      <c r="W33" s="1890"/>
      <c r="X33" s="1864"/>
      <c r="Y33" s="311" t="str">
        <f t="shared" si="10"/>
        <v/>
      </c>
      <c r="AC33" s="324"/>
      <c r="AD33" s="324"/>
      <c r="AE33" s="324"/>
      <c r="AF33" s="324"/>
      <c r="AG33" s="324"/>
      <c r="AH33" s="332"/>
    </row>
    <row r="34" spans="2:34" ht="17.45" customHeight="1" x14ac:dyDescent="0.25">
      <c r="B34" s="979">
        <v>614003</v>
      </c>
      <c r="C34" s="972" t="s">
        <v>451</v>
      </c>
      <c r="D34" s="1013">
        <v>1</v>
      </c>
      <c r="E34" s="947" t="s">
        <v>233</v>
      </c>
      <c r="F34" s="947" t="s">
        <v>233</v>
      </c>
      <c r="G34" s="1014">
        <v>10.25</v>
      </c>
      <c r="H34" s="981">
        <v>160</v>
      </c>
      <c r="I34" s="1014">
        <v>9.9700000000000006</v>
      </c>
      <c r="J34" s="1022">
        <v>15.83</v>
      </c>
      <c r="K34" s="699"/>
      <c r="L34" s="699"/>
      <c r="M34" s="699"/>
      <c r="N34" s="699"/>
      <c r="O34" s="699"/>
      <c r="P34" s="699"/>
      <c r="Q34" s="699"/>
      <c r="R34" s="699"/>
      <c r="S34" s="698"/>
      <c r="T34" s="173">
        <f t="shared" si="7"/>
        <v>0</v>
      </c>
      <c r="U34" s="172">
        <f t="shared" si="8"/>
        <v>0</v>
      </c>
      <c r="V34" s="171">
        <f t="shared" si="9"/>
        <v>0</v>
      </c>
      <c r="W34" s="1890"/>
      <c r="X34" s="1864"/>
      <c r="Y34" s="311" t="str">
        <f t="shared" si="10"/>
        <v/>
      </c>
      <c r="AC34" s="324"/>
      <c r="AD34" s="324"/>
      <c r="AE34" s="324"/>
      <c r="AF34" s="324"/>
      <c r="AG34" s="324"/>
      <c r="AH34" s="332"/>
    </row>
    <row r="35" spans="2:34" ht="18.75" x14ac:dyDescent="0.25">
      <c r="B35" s="949">
        <v>213008</v>
      </c>
      <c r="C35" s="973" t="s">
        <v>450</v>
      </c>
      <c r="D35" s="960">
        <v>1</v>
      </c>
      <c r="E35" s="947" t="s">
        <v>233</v>
      </c>
      <c r="F35" s="947" t="s">
        <v>233</v>
      </c>
      <c r="G35" s="948">
        <v>20</v>
      </c>
      <c r="H35" s="947">
        <v>233</v>
      </c>
      <c r="I35" s="948">
        <v>20.67</v>
      </c>
      <c r="J35" s="818">
        <v>32.81</v>
      </c>
      <c r="K35" s="690"/>
      <c r="L35" s="690"/>
      <c r="M35" s="690"/>
      <c r="N35" s="690"/>
      <c r="O35" s="690"/>
      <c r="P35" s="690"/>
      <c r="Q35" s="690"/>
      <c r="R35" s="690"/>
      <c r="S35" s="717"/>
      <c r="T35" s="173">
        <f t="shared" si="7"/>
        <v>0</v>
      </c>
      <c r="U35" s="172">
        <f t="shared" si="8"/>
        <v>0</v>
      </c>
      <c r="V35" s="171">
        <f t="shared" si="9"/>
        <v>0</v>
      </c>
      <c r="W35" s="1890"/>
      <c r="X35" s="1864"/>
      <c r="Y35" s="311" t="str">
        <f t="shared" si="10"/>
        <v/>
      </c>
      <c r="AC35" s="324"/>
      <c r="AD35" s="324"/>
      <c r="AE35" s="324"/>
      <c r="AF35" s="324"/>
      <c r="AG35" s="324"/>
      <c r="AH35" s="332"/>
    </row>
    <row r="36" spans="2:34" ht="19.5" thickBot="1" x14ac:dyDescent="0.3">
      <c r="B36" s="992">
        <v>54057</v>
      </c>
      <c r="C36" s="985" t="s">
        <v>449</v>
      </c>
      <c r="D36" s="1015">
        <v>2</v>
      </c>
      <c r="E36" s="987" t="s">
        <v>233</v>
      </c>
      <c r="F36" s="987" t="s">
        <v>233</v>
      </c>
      <c r="G36" s="1016">
        <v>30</v>
      </c>
      <c r="H36" s="987">
        <v>206</v>
      </c>
      <c r="I36" s="1016">
        <v>30.89</v>
      </c>
      <c r="J36" s="1017">
        <v>49.05</v>
      </c>
      <c r="K36" s="714"/>
      <c r="L36" s="714"/>
      <c r="M36" s="714"/>
      <c r="N36" s="714"/>
      <c r="O36" s="714"/>
      <c r="P36" s="714"/>
      <c r="Q36" s="714"/>
      <c r="R36" s="714"/>
      <c r="S36" s="713"/>
      <c r="T36" s="318">
        <f t="shared" si="7"/>
        <v>0</v>
      </c>
      <c r="U36" s="180">
        <f t="shared" si="8"/>
        <v>0</v>
      </c>
      <c r="V36" s="319">
        <f t="shared" si="9"/>
        <v>0</v>
      </c>
      <c r="W36" s="1890"/>
      <c r="X36" s="1864"/>
      <c r="Y36" s="331" t="str">
        <f t="shared" si="10"/>
        <v/>
      </c>
      <c r="AC36" s="324"/>
      <c r="AD36" s="324"/>
      <c r="AE36" s="324"/>
      <c r="AF36" s="324"/>
      <c r="AG36" s="324"/>
      <c r="AH36" s="332"/>
    </row>
    <row r="37" spans="2:34" ht="15" customHeight="1" thickTop="1" x14ac:dyDescent="0.3">
      <c r="B37" s="168"/>
      <c r="C37" s="167"/>
      <c r="D37" s="167"/>
      <c r="E37" s="167"/>
      <c r="F37" s="167"/>
      <c r="G37" s="167"/>
      <c r="H37" s="167"/>
      <c r="I37" s="167"/>
      <c r="J37" s="832"/>
      <c r="K37" s="167"/>
      <c r="L37" s="316"/>
      <c r="M37" s="1886" t="s">
        <v>376</v>
      </c>
      <c r="N37" s="1886"/>
      <c r="O37" s="1886"/>
      <c r="P37" s="1886"/>
      <c r="Q37" s="1886"/>
      <c r="R37" s="1886"/>
      <c r="S37" s="1886"/>
      <c r="T37" s="1886"/>
      <c r="U37" s="1886"/>
      <c r="V37" s="1886"/>
      <c r="W37" s="1886"/>
      <c r="X37" s="1887"/>
      <c r="AC37" s="324"/>
      <c r="AD37" s="324"/>
      <c r="AE37" s="324"/>
      <c r="AF37" s="324"/>
      <c r="AG37" s="324"/>
      <c r="AH37" s="332"/>
    </row>
    <row r="38" spans="2:34" ht="15" customHeight="1" thickBot="1" x14ac:dyDescent="0.35">
      <c r="B38" s="72"/>
      <c r="C38" s="99"/>
      <c r="D38" s="99"/>
      <c r="E38" s="99"/>
      <c r="F38" s="99"/>
      <c r="G38" s="99"/>
      <c r="H38" s="99"/>
      <c r="I38" s="99"/>
      <c r="J38" s="822"/>
      <c r="K38" s="320"/>
      <c r="L38" s="320"/>
      <c r="M38" s="1888"/>
      <c r="N38" s="1888"/>
      <c r="O38" s="1888"/>
      <c r="P38" s="1888"/>
      <c r="Q38" s="1888"/>
      <c r="R38" s="1888"/>
      <c r="S38" s="1888"/>
      <c r="T38" s="1888"/>
      <c r="U38" s="1888"/>
      <c r="V38" s="1888"/>
      <c r="W38" s="1888"/>
      <c r="X38" s="1889"/>
      <c r="AC38" s="324"/>
      <c r="AD38" s="324"/>
      <c r="AE38" s="324"/>
      <c r="AF38" s="324"/>
      <c r="AG38" s="324"/>
      <c r="AH38" s="332"/>
    </row>
    <row r="39" spans="2:34" ht="32.25" thickBot="1" x14ac:dyDescent="0.35">
      <c r="B39" s="72"/>
      <c r="C39" s="286" t="s">
        <v>1318</v>
      </c>
      <c r="D39" s="287" t="s">
        <v>1319</v>
      </c>
      <c r="E39" s="287" t="s">
        <v>1320</v>
      </c>
      <c r="F39" s="287" t="s">
        <v>1321</v>
      </c>
      <c r="G39" s="1813"/>
      <c r="H39" s="1813"/>
      <c r="I39" s="1813"/>
      <c r="J39" s="1813"/>
      <c r="K39" s="1814"/>
      <c r="L39" s="320"/>
      <c r="M39" s="1888"/>
      <c r="N39" s="1888"/>
      <c r="O39" s="1888"/>
      <c r="P39" s="1888"/>
      <c r="Q39" s="1888"/>
      <c r="R39" s="1888"/>
      <c r="S39" s="1888"/>
      <c r="T39" s="1888"/>
      <c r="U39" s="1888"/>
      <c r="V39" s="1888"/>
      <c r="W39" s="1888"/>
      <c r="X39" s="1889"/>
      <c r="AC39" s="324"/>
      <c r="AD39" s="324"/>
      <c r="AE39" s="324"/>
      <c r="AF39" s="324"/>
      <c r="AG39" s="324"/>
      <c r="AH39" s="332"/>
    </row>
    <row r="40" spans="2:34" ht="23.25" x14ac:dyDescent="0.35">
      <c r="B40" s="72"/>
      <c r="C40" s="288" t="s">
        <v>1322</v>
      </c>
      <c r="D40" s="289">
        <v>0.46</v>
      </c>
      <c r="E40" s="290" t="str">
        <f>IF(SUM(F40:F41)=0,"",F40/SUM(F40:F41))</f>
        <v/>
      </c>
      <c r="F40" s="291">
        <f>SUM(U18:U24)</f>
        <v>0</v>
      </c>
      <c r="G40" s="1815" t="str">
        <f>IF(SUM(F40:F41)=0,"",IF(AND(E40&lt;D40+0.03,E40&gt;D40-0.03),"Balanced","Unbalanced"))</f>
        <v/>
      </c>
      <c r="H40" s="1816"/>
      <c r="I40" s="1816"/>
      <c r="J40" s="1816"/>
      <c r="K40" s="1817"/>
      <c r="L40" s="99"/>
      <c r="M40" s="99"/>
      <c r="N40" s="99"/>
      <c r="O40" s="99"/>
      <c r="P40" s="99"/>
      <c r="Q40" s="99"/>
      <c r="R40" s="99"/>
      <c r="S40" s="99"/>
      <c r="T40" s="99"/>
      <c r="U40" s="99"/>
      <c r="V40" s="99"/>
      <c r="W40" s="99"/>
      <c r="X40" s="166"/>
      <c r="AC40" s="324"/>
      <c r="AD40" s="324"/>
      <c r="AE40" s="324"/>
      <c r="AF40" s="324"/>
      <c r="AG40" s="324"/>
      <c r="AH40" s="332"/>
    </row>
    <row r="41" spans="2:34" ht="21.75" thickBot="1" x14ac:dyDescent="0.4">
      <c r="B41" s="72"/>
      <c r="C41" s="292" t="s">
        <v>1323</v>
      </c>
      <c r="D41" s="293">
        <v>0.54</v>
      </c>
      <c r="E41" s="294" t="str">
        <f>IF(SUM(F40:F41)=0,"",F41/SUM(F40:F41))</f>
        <v/>
      </c>
      <c r="F41" s="295">
        <f>SUM(U26:U36)</f>
        <v>0</v>
      </c>
      <c r="G41" s="1818" t="str">
        <f>IF(G40="","",IF(AND(G40="Unbalanced",E40&lt;D40-0.03),"Increase White Meat or decrease Dark Meat",IF(AND(G40="Unbalanced",E40&gt;D40+0.03),"Increase Dark Meat or decrease White Meat","")))</f>
        <v/>
      </c>
      <c r="H41" s="1819"/>
      <c r="I41" s="1819"/>
      <c r="J41" s="1819"/>
      <c r="K41" s="1820"/>
      <c r="L41" s="99"/>
      <c r="M41" s="99"/>
      <c r="N41" s="99"/>
      <c r="O41" s="99"/>
      <c r="P41" s="99"/>
      <c r="Q41" s="99"/>
      <c r="R41" s="99"/>
      <c r="S41" s="99"/>
      <c r="T41" s="99"/>
      <c r="U41" s="99"/>
      <c r="V41" s="99"/>
      <c r="W41" s="99"/>
      <c r="X41" s="166"/>
      <c r="AC41" s="324"/>
      <c r="AD41" s="324"/>
      <c r="AE41" s="324"/>
      <c r="AF41" s="324"/>
      <c r="AG41" s="324"/>
      <c r="AH41" s="332"/>
    </row>
    <row r="42" spans="2:34" x14ac:dyDescent="0.25">
      <c r="B42" s="72"/>
      <c r="C42" s="99"/>
      <c r="D42" s="99"/>
      <c r="E42" s="99"/>
      <c r="F42" s="99"/>
      <c r="G42" s="99"/>
      <c r="H42" s="99"/>
      <c r="I42" s="99"/>
      <c r="J42" s="822"/>
      <c r="K42" s="99"/>
      <c r="L42" s="99"/>
      <c r="M42" s="99"/>
      <c r="N42" s="99"/>
      <c r="O42" s="99"/>
      <c r="P42" s="99"/>
      <c r="Q42" s="99"/>
      <c r="R42" s="99"/>
      <c r="S42" s="99"/>
      <c r="T42" s="99"/>
      <c r="U42" s="99"/>
      <c r="V42" s="99"/>
      <c r="W42" s="99"/>
      <c r="X42" s="166"/>
      <c r="AC42" s="324"/>
      <c r="AD42" s="324"/>
      <c r="AE42" s="324"/>
      <c r="AF42" s="324"/>
      <c r="AG42" s="324"/>
      <c r="AH42" s="332"/>
    </row>
    <row r="43" spans="2:34" x14ac:dyDescent="0.25">
      <c r="B43" s="72"/>
      <c r="C43" s="321"/>
      <c r="D43" s="99"/>
      <c r="E43" s="322"/>
      <c r="F43" s="323"/>
      <c r="G43" s="324"/>
      <c r="H43" s="325" t="str">
        <f>IF(G40&lt;&gt;"Unbalanced","","lbs needed to balance:")</f>
        <v/>
      </c>
      <c r="I43" s="324" t="str">
        <f>IF(G40&lt;&gt;"Unbalanced","","White meat")</f>
        <v/>
      </c>
      <c r="J43" s="834" t="str">
        <f>IF(G40&lt;&gt;"Unbalanced","",((D40/D41)*F41)-F40)</f>
        <v/>
      </c>
      <c r="K43" s="327" t="str">
        <f>IF(G40&lt;&gt;"Unbalanced","","lbs")</f>
        <v/>
      </c>
      <c r="L43" s="99"/>
      <c r="M43" s="99"/>
      <c r="N43" s="99"/>
      <c r="O43" s="99"/>
      <c r="P43" s="99"/>
      <c r="Q43" s="99"/>
      <c r="R43" s="99"/>
      <c r="S43" s="99"/>
      <c r="W43" s="99"/>
      <c r="X43" s="166"/>
      <c r="AC43" s="324"/>
      <c r="AD43" s="324"/>
      <c r="AE43" s="324"/>
      <c r="AF43" s="324"/>
      <c r="AG43" s="324"/>
      <c r="AH43" s="332"/>
    </row>
    <row r="44" spans="2:34" x14ac:dyDescent="0.25">
      <c r="B44" s="72"/>
      <c r="C44" s="99"/>
      <c r="D44" s="99"/>
      <c r="E44" s="322"/>
      <c r="F44" s="323"/>
      <c r="G44" s="324"/>
      <c r="H44" s="324"/>
      <c r="I44" s="324" t="str">
        <f>IF(G40&lt;&gt;"Unbalanced","","Dark meat")</f>
        <v/>
      </c>
      <c r="J44" s="834" t="str">
        <f>IF(G40&lt;&gt;"Unbalanced","",((D41/D40)*F40)-F41)</f>
        <v/>
      </c>
      <c r="K44" s="327" t="str">
        <f>IF(G40&lt;&gt;"Unbalanced","","lbs")</f>
        <v/>
      </c>
      <c r="L44" s="99"/>
      <c r="M44" s="99"/>
      <c r="N44" s="99"/>
      <c r="O44" s="99"/>
      <c r="P44" s="99"/>
      <c r="Q44" s="99"/>
      <c r="R44" s="99"/>
      <c r="S44" s="99"/>
      <c r="T44" s="99"/>
      <c r="U44" s="99"/>
      <c r="V44" s="99"/>
      <c r="W44" s="99"/>
      <c r="X44" s="166"/>
      <c r="AC44" s="324"/>
      <c r="AD44" s="324"/>
      <c r="AE44" s="324"/>
      <c r="AF44" s="324"/>
      <c r="AG44" s="324"/>
      <c r="AH44" s="332"/>
    </row>
    <row r="45" spans="2:34" x14ac:dyDescent="0.25">
      <c r="B45" s="72"/>
      <c r="C45" s="99"/>
      <c r="D45" s="99"/>
      <c r="E45" s="99"/>
      <c r="F45" s="99"/>
      <c r="G45" s="99"/>
      <c r="H45" s="99"/>
      <c r="I45" s="99"/>
      <c r="J45" s="822"/>
      <c r="K45" s="99"/>
      <c r="L45" s="99"/>
      <c r="M45" s="99"/>
      <c r="N45" s="99"/>
      <c r="O45" s="99"/>
      <c r="P45" s="99"/>
      <c r="Q45" s="99"/>
      <c r="R45" s="99"/>
      <c r="S45" s="99"/>
      <c r="T45" s="99"/>
      <c r="U45" s="99"/>
      <c r="V45" s="99"/>
      <c r="W45" s="99"/>
      <c r="X45" s="166"/>
      <c r="AC45" s="324"/>
      <c r="AD45" s="324"/>
      <c r="AE45" s="324"/>
      <c r="AF45" s="324"/>
      <c r="AG45" s="324"/>
      <c r="AH45" s="332"/>
    </row>
    <row r="46" spans="2:34" x14ac:dyDescent="0.25">
      <c r="B46" s="72"/>
      <c r="C46" s="99"/>
      <c r="D46" s="99"/>
      <c r="E46" s="99"/>
      <c r="F46" s="99"/>
      <c r="G46" s="99"/>
      <c r="H46" s="99"/>
      <c r="I46" s="99"/>
      <c r="J46" s="822"/>
      <c r="K46" s="99"/>
      <c r="L46" s="99"/>
      <c r="M46" s="99"/>
      <c r="N46" s="99"/>
      <c r="O46" s="99"/>
      <c r="P46" s="99"/>
      <c r="Q46" s="99"/>
      <c r="R46" s="99"/>
      <c r="S46" s="99"/>
      <c r="T46" s="99"/>
      <c r="U46" s="99"/>
      <c r="V46" s="99"/>
      <c r="W46" s="99"/>
      <c r="X46" s="166"/>
      <c r="AC46" s="324"/>
      <c r="AD46" s="324"/>
      <c r="AE46" s="324"/>
      <c r="AF46" s="324"/>
      <c r="AG46" s="324"/>
      <c r="AH46" s="332"/>
    </row>
    <row r="47" spans="2:34" ht="15.75" thickBot="1" x14ac:dyDescent="0.3">
      <c r="B47" s="165"/>
      <c r="C47" s="164"/>
      <c r="D47" s="164"/>
      <c r="E47" s="164"/>
      <c r="F47" s="164"/>
      <c r="G47" s="164"/>
      <c r="H47" s="164"/>
      <c r="I47" s="164"/>
      <c r="J47" s="824"/>
      <c r="K47" s="164"/>
      <c r="L47" s="164"/>
      <c r="M47" s="164"/>
      <c r="N47" s="164"/>
      <c r="O47" s="164"/>
      <c r="P47" s="164"/>
      <c r="Q47" s="164"/>
      <c r="R47" s="164"/>
      <c r="S47" s="164"/>
      <c r="T47" s="164"/>
      <c r="U47" s="164"/>
      <c r="V47" s="164"/>
      <c r="W47" s="164"/>
      <c r="X47" s="163"/>
      <c r="AC47" s="324"/>
      <c r="AD47" s="324"/>
      <c r="AE47" s="324"/>
      <c r="AF47" s="324"/>
      <c r="AG47" s="324"/>
      <c r="AH47" s="332"/>
    </row>
    <row r="48" spans="2:34" ht="15.75" thickTop="1" x14ac:dyDescent="0.25">
      <c r="K48" s="328">
        <f t="shared" ref="K48:S48" si="11">SUM(K9:K16,K18:K24,K26:K36)</f>
        <v>0</v>
      </c>
      <c r="L48" s="328">
        <f t="shared" si="11"/>
        <v>0</v>
      </c>
      <c r="M48" s="328">
        <f t="shared" si="11"/>
        <v>0</v>
      </c>
      <c r="N48" s="328">
        <f t="shared" si="11"/>
        <v>0</v>
      </c>
      <c r="O48" s="328">
        <f t="shared" si="11"/>
        <v>0</v>
      </c>
      <c r="P48" s="328">
        <f t="shared" si="11"/>
        <v>0</v>
      </c>
      <c r="Q48" s="328">
        <f t="shared" si="11"/>
        <v>0</v>
      </c>
      <c r="R48" s="328">
        <f>SUM(R9:R16,R18:R24,R26:R36)</f>
        <v>0</v>
      </c>
      <c r="S48" s="328">
        <f t="shared" si="11"/>
        <v>0</v>
      </c>
      <c r="T48" s="328">
        <f>SUM(T9:T16,T18:T24,T26:T36)</f>
        <v>0</v>
      </c>
      <c r="U48" s="329">
        <f>SUM(U9:U16,U18:U24,U26:U36)</f>
        <v>0</v>
      </c>
      <c r="V48" s="330">
        <f>SUM(V9:V16,V18:V24,V26:V36)</f>
        <v>0</v>
      </c>
      <c r="AC48" s="324"/>
      <c r="AD48" s="324"/>
      <c r="AE48" s="324"/>
      <c r="AF48" s="324"/>
      <c r="AG48" s="324"/>
      <c r="AH48" s="332"/>
    </row>
    <row r="49" spans="29:34" x14ac:dyDescent="0.25">
      <c r="AC49" s="324"/>
      <c r="AD49" s="324"/>
      <c r="AE49" s="324"/>
      <c r="AF49" s="324"/>
      <c r="AG49" s="324"/>
      <c r="AH49" s="332"/>
    </row>
    <row r="50" spans="29:34" x14ac:dyDescent="0.25">
      <c r="AC50" s="324"/>
      <c r="AD50" s="324"/>
      <c r="AE50" s="324"/>
      <c r="AF50" s="324"/>
      <c r="AG50" s="324"/>
      <c r="AH50" s="332"/>
    </row>
    <row r="51" spans="29:34" x14ac:dyDescent="0.25">
      <c r="AC51" s="324"/>
      <c r="AD51" s="324"/>
      <c r="AE51" s="324"/>
      <c r="AF51" s="324"/>
      <c r="AG51" s="324"/>
      <c r="AH51" s="332"/>
    </row>
    <row r="52" spans="29:34" x14ac:dyDescent="0.25">
      <c r="AC52" s="324"/>
      <c r="AD52" s="324"/>
      <c r="AE52" s="324"/>
      <c r="AF52" s="324"/>
      <c r="AG52" s="324"/>
      <c r="AH52" s="332"/>
    </row>
    <row r="53" spans="29:34" x14ac:dyDescent="0.25">
      <c r="AC53" s="324"/>
      <c r="AD53" s="324"/>
      <c r="AE53" s="324"/>
      <c r="AF53" s="324"/>
      <c r="AG53" s="324"/>
      <c r="AH53" s="332"/>
    </row>
    <row r="54" spans="29:34" x14ac:dyDescent="0.25">
      <c r="AC54" s="324"/>
      <c r="AD54" s="324"/>
      <c r="AE54" s="324"/>
      <c r="AF54" s="324"/>
      <c r="AG54" s="324"/>
      <c r="AH54" s="332"/>
    </row>
    <row r="55" spans="29:34" x14ac:dyDescent="0.25">
      <c r="AC55" s="324"/>
      <c r="AD55" s="324"/>
      <c r="AE55" s="324"/>
      <c r="AF55" s="324"/>
      <c r="AG55" s="324"/>
      <c r="AH55" s="332"/>
    </row>
    <row r="56" spans="29:34" x14ac:dyDescent="0.25">
      <c r="AC56" s="324"/>
      <c r="AD56" s="324"/>
      <c r="AE56" s="324"/>
      <c r="AF56" s="324"/>
      <c r="AG56" s="324"/>
      <c r="AH56" s="324"/>
    </row>
    <row r="57" spans="29:34" x14ac:dyDescent="0.25">
      <c r="AC57" s="324"/>
      <c r="AD57" s="324"/>
      <c r="AE57" s="324"/>
      <c r="AF57" s="324"/>
      <c r="AG57" s="324"/>
      <c r="AH57" s="324"/>
    </row>
    <row r="58" spans="29:34" x14ac:dyDescent="0.25">
      <c r="AC58" s="324"/>
      <c r="AD58" s="324"/>
      <c r="AE58" s="324"/>
      <c r="AF58" s="324"/>
      <c r="AG58" s="324"/>
      <c r="AH58" s="324"/>
    </row>
    <row r="59" spans="29:34" x14ac:dyDescent="0.25">
      <c r="AC59" s="324"/>
      <c r="AD59" s="324"/>
      <c r="AE59" s="324"/>
      <c r="AF59" s="324"/>
      <c r="AG59" s="324"/>
      <c r="AH59" s="324"/>
    </row>
  </sheetData>
  <sheetProtection password="D140" sheet="1" selectLockedCells="1"/>
  <mergeCells count="27">
    <mergeCell ref="Y6:AB6"/>
    <mergeCell ref="Y7:Y8"/>
    <mergeCell ref="Z7:Z8"/>
    <mergeCell ref="AA7:AA8"/>
    <mergeCell ref="AB7:AB8"/>
    <mergeCell ref="B1:P1"/>
    <mergeCell ref="Q1:X3"/>
    <mergeCell ref="B2:P2"/>
    <mergeCell ref="B3:C3"/>
    <mergeCell ref="D3:J3"/>
    <mergeCell ref="K3:M3"/>
    <mergeCell ref="N3:P3"/>
    <mergeCell ref="B4:X4"/>
    <mergeCell ref="B5:J5"/>
    <mergeCell ref="L5:N5"/>
    <mergeCell ref="O5:R5"/>
    <mergeCell ref="T5:X5"/>
    <mergeCell ref="G40:K40"/>
    <mergeCell ref="G41:K41"/>
    <mergeCell ref="M37:X39"/>
    <mergeCell ref="B8:X8"/>
    <mergeCell ref="W18:X24"/>
    <mergeCell ref="W26:X36"/>
    <mergeCell ref="B17:X17"/>
    <mergeCell ref="B25:X25"/>
    <mergeCell ref="W9:X16"/>
    <mergeCell ref="G39:K39"/>
  </mergeCells>
  <conditionalFormatting sqref="G40:K41">
    <cfRule type="expression" dxfId="68" priority="1">
      <formula>$G$40="Unbalanced"</formula>
    </cfRule>
    <cfRule type="expression" dxfId="67" priority="2">
      <formula>$G$40="Balanced"</formula>
    </cfRule>
  </conditionalFormatting>
  <conditionalFormatting sqref="B1:B1048576">
    <cfRule type="duplicateValues" dxfId="66" priority="4"/>
  </conditionalFormatting>
  <pageMargins left="0.25" right="0.25" top="0.75" bottom="0.75" header="0.3" footer="0.3"/>
  <pageSetup scale="44" fitToHeight="0" orientation="landscape" r:id="rId1"/>
  <ignoredErrors>
    <ignoredError sqref="T9:T16 T18:T24 T26:T36" formulaRange="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dimension ref="A1:M1922"/>
  <sheetViews>
    <sheetView zoomScaleNormal="100" workbookViewId="0">
      <pane xSplit="2" ySplit="1" topLeftCell="C669" activePane="bottomRight" state="frozen"/>
      <selection pane="topRight" activeCell="C1" sqref="C1"/>
      <selection pane="bottomLeft" activeCell="A2" sqref="A2"/>
      <selection pane="bottomRight" activeCell="C701" sqref="C701"/>
    </sheetView>
  </sheetViews>
  <sheetFormatPr defaultRowHeight="15" x14ac:dyDescent="0.25"/>
  <cols>
    <col min="1" max="1" width="24.85546875" style="488" customWidth="1"/>
    <col min="2" max="2" width="48" style="488" customWidth="1"/>
    <col min="3" max="3" width="22.140625" style="487" customWidth="1"/>
    <col min="4" max="4" width="20" style="486" customWidth="1"/>
    <col min="5" max="5" width="25.140625" style="542" customWidth="1"/>
    <col min="6" max="6" width="22.5703125" style="571" customWidth="1"/>
    <col min="7" max="7" width="64.85546875" style="571" customWidth="1"/>
    <col min="8" max="8" width="3.140625" style="571" customWidth="1"/>
    <col min="9" max="16384" width="9.140625" style="571"/>
  </cols>
  <sheetData>
    <row r="1" spans="1:13" ht="15.75" thickBot="1" x14ac:dyDescent="0.3">
      <c r="A1" s="506" t="s">
        <v>1425</v>
      </c>
      <c r="B1" s="506" t="s">
        <v>1424</v>
      </c>
      <c r="C1" s="505" t="s">
        <v>1418</v>
      </c>
      <c r="D1" s="504" t="s">
        <v>1423</v>
      </c>
      <c r="E1" s="506" t="s">
        <v>1422</v>
      </c>
      <c r="F1" s="503" t="s">
        <v>1421</v>
      </c>
      <c r="G1" s="503" t="s">
        <v>1420</v>
      </c>
      <c r="H1" s="502"/>
      <c r="I1" s="525" t="s">
        <v>2731</v>
      </c>
      <c r="J1" s="524" t="s">
        <v>2826</v>
      </c>
      <c r="K1" s="524" t="s">
        <v>2810</v>
      </c>
      <c r="L1" s="524" t="s">
        <v>2813</v>
      </c>
      <c r="M1" s="527"/>
    </row>
    <row r="2" spans="1:13" ht="15.75" thickBot="1" x14ac:dyDescent="0.3">
      <c r="A2" s="522" t="s">
        <v>1438</v>
      </c>
      <c r="B2" s="522" t="s">
        <v>2092</v>
      </c>
      <c r="C2" s="523">
        <v>24616</v>
      </c>
      <c r="D2" s="501">
        <f>IF(C2*$C$696&lt;1500,1500,C2*$C$696)</f>
        <v>13784.960000000001</v>
      </c>
      <c r="E2" s="566" t="s">
        <v>2828</v>
      </c>
      <c r="F2" s="500" t="s">
        <v>2829</v>
      </c>
      <c r="G2" s="500" t="s">
        <v>2830</v>
      </c>
      <c r="H2" s="490"/>
    </row>
    <row r="3" spans="1:13" ht="15.75" thickBot="1" x14ac:dyDescent="0.3">
      <c r="A3" s="522" t="s">
        <v>1439</v>
      </c>
      <c r="B3" s="522" t="s">
        <v>2093</v>
      </c>
      <c r="C3" s="523">
        <v>226257</v>
      </c>
      <c r="D3" s="501">
        <f t="shared" ref="D3:D65" si="0">IF(C3*$C$696&lt;1500,1500,C3*$C$696)</f>
        <v>126703.92000000001</v>
      </c>
      <c r="E3" s="566" t="s">
        <v>2831</v>
      </c>
      <c r="F3" s="500" t="s">
        <v>2832</v>
      </c>
      <c r="G3" s="500" t="s">
        <v>2833</v>
      </c>
      <c r="H3" s="490"/>
    </row>
    <row r="4" spans="1:13" ht="15.75" thickBot="1" x14ac:dyDescent="0.3">
      <c r="A4" s="522" t="s">
        <v>1440</v>
      </c>
      <c r="B4" s="522" t="s">
        <v>2094</v>
      </c>
      <c r="C4" s="523">
        <v>16812</v>
      </c>
      <c r="D4" s="501">
        <f t="shared" si="0"/>
        <v>9414.7200000000012</v>
      </c>
      <c r="E4" s="566" t="s">
        <v>2834</v>
      </c>
      <c r="F4" s="500" t="s">
        <v>2835</v>
      </c>
      <c r="G4" s="500" t="s">
        <v>2836</v>
      </c>
      <c r="H4" s="490"/>
    </row>
    <row r="5" spans="1:13" ht="15.75" thickBot="1" x14ac:dyDescent="0.3">
      <c r="A5" s="522" t="s">
        <v>1441</v>
      </c>
      <c r="B5" s="522" t="s">
        <v>2095</v>
      </c>
      <c r="C5" s="523">
        <v>9428</v>
      </c>
      <c r="D5" s="501">
        <f t="shared" si="0"/>
        <v>5279.68</v>
      </c>
      <c r="E5" s="566" t="s">
        <v>2837</v>
      </c>
      <c r="F5" s="500" t="s">
        <v>2838</v>
      </c>
      <c r="G5" s="500" t="s">
        <v>2839</v>
      </c>
      <c r="H5" s="490"/>
    </row>
    <row r="6" spans="1:13" ht="15.75" thickBot="1" x14ac:dyDescent="0.3">
      <c r="A6" s="522" t="s">
        <v>1442</v>
      </c>
      <c r="B6" s="522" t="s">
        <v>2096</v>
      </c>
      <c r="C6" s="523">
        <v>33074</v>
      </c>
      <c r="D6" s="501">
        <f t="shared" si="0"/>
        <v>18521.440000000002</v>
      </c>
      <c r="E6" s="566" t="s">
        <v>2840</v>
      </c>
      <c r="F6" s="500" t="s">
        <v>2841</v>
      </c>
      <c r="G6" s="500" t="s">
        <v>2842</v>
      </c>
      <c r="H6" s="490"/>
    </row>
    <row r="7" spans="1:13" ht="15.75" thickBot="1" x14ac:dyDescent="0.3">
      <c r="A7" s="522" t="s">
        <v>1443</v>
      </c>
      <c r="B7" s="522" t="s">
        <v>2097</v>
      </c>
      <c r="C7" s="523">
        <v>21095</v>
      </c>
      <c r="D7" s="501">
        <f t="shared" si="0"/>
        <v>11813.2</v>
      </c>
      <c r="E7" s="566" t="s">
        <v>2843</v>
      </c>
      <c r="F7" s="500" t="s">
        <v>2844</v>
      </c>
      <c r="G7" s="500" t="s">
        <v>2845</v>
      </c>
      <c r="H7" s="490"/>
    </row>
    <row r="8" spans="1:13" ht="15.75" thickBot="1" x14ac:dyDescent="0.3">
      <c r="A8" s="522" t="s">
        <v>1444</v>
      </c>
      <c r="B8" s="522" t="s">
        <v>2098</v>
      </c>
      <c r="C8" s="523">
        <v>193136</v>
      </c>
      <c r="D8" s="501">
        <f t="shared" si="0"/>
        <v>108156.16</v>
      </c>
      <c r="E8" s="566" t="s">
        <v>2846</v>
      </c>
      <c r="F8" s="500" t="s">
        <v>2847</v>
      </c>
      <c r="G8" s="500" t="s">
        <v>2848</v>
      </c>
      <c r="H8" s="490"/>
    </row>
    <row r="9" spans="1:13" ht="15.75" thickBot="1" x14ac:dyDescent="0.3">
      <c r="A9" s="522" t="s">
        <v>1445</v>
      </c>
      <c r="B9" s="522" t="s">
        <v>2099</v>
      </c>
      <c r="C9" s="523">
        <v>26795</v>
      </c>
      <c r="D9" s="501">
        <f t="shared" si="0"/>
        <v>15005.2</v>
      </c>
      <c r="E9" s="566" t="s">
        <v>2849</v>
      </c>
      <c r="F9" s="500" t="s">
        <v>2850</v>
      </c>
      <c r="G9" s="500" t="s">
        <v>2851</v>
      </c>
      <c r="H9" s="490"/>
    </row>
    <row r="10" spans="1:13" ht="15.75" thickBot="1" x14ac:dyDescent="0.3">
      <c r="A10" s="522" t="s">
        <v>1446</v>
      </c>
      <c r="B10" s="522" t="s">
        <v>2100</v>
      </c>
      <c r="C10" s="523">
        <v>39110</v>
      </c>
      <c r="D10" s="501">
        <f t="shared" si="0"/>
        <v>21901.600000000002</v>
      </c>
      <c r="E10" s="566" t="s">
        <v>2852</v>
      </c>
      <c r="F10" s="500" t="s">
        <v>2853</v>
      </c>
      <c r="G10" s="500" t="s">
        <v>2854</v>
      </c>
      <c r="H10" s="490"/>
    </row>
    <row r="11" spans="1:13" ht="15.75" thickBot="1" x14ac:dyDescent="0.3">
      <c r="A11" s="522" t="s">
        <v>1447</v>
      </c>
      <c r="B11" s="522" t="s">
        <v>2101</v>
      </c>
      <c r="C11" s="523">
        <v>15267</v>
      </c>
      <c r="D11" s="501">
        <f t="shared" si="0"/>
        <v>8549.52</v>
      </c>
      <c r="E11" s="566" t="s">
        <v>2855</v>
      </c>
      <c r="F11" s="500" t="s">
        <v>2856</v>
      </c>
      <c r="G11" s="500" t="s">
        <v>2857</v>
      </c>
      <c r="H11" s="490"/>
    </row>
    <row r="12" spans="1:13" ht="15.75" thickBot="1" x14ac:dyDescent="0.3">
      <c r="A12" s="522" t="s">
        <v>1448</v>
      </c>
      <c r="B12" s="522" t="s">
        <v>2102</v>
      </c>
      <c r="C12" s="523">
        <v>24703</v>
      </c>
      <c r="D12" s="501">
        <f t="shared" si="0"/>
        <v>13833.680000000002</v>
      </c>
      <c r="E12" s="566" t="s">
        <v>2858</v>
      </c>
      <c r="F12" s="500" t="s">
        <v>2859</v>
      </c>
      <c r="G12" s="500" t="s">
        <v>2860</v>
      </c>
      <c r="H12" s="490"/>
    </row>
    <row r="13" spans="1:13" ht="15.75" thickBot="1" x14ac:dyDescent="0.3">
      <c r="A13" s="522" t="s">
        <v>1449</v>
      </c>
      <c r="B13" s="522" t="s">
        <v>2103</v>
      </c>
      <c r="C13" s="523">
        <v>52591</v>
      </c>
      <c r="D13" s="501">
        <f t="shared" si="0"/>
        <v>29450.960000000003</v>
      </c>
      <c r="E13" s="566" t="s">
        <v>2861</v>
      </c>
      <c r="F13" s="500" t="s">
        <v>2862</v>
      </c>
      <c r="G13" s="500" t="s">
        <v>2863</v>
      </c>
      <c r="H13" s="490"/>
    </row>
    <row r="14" spans="1:13" ht="15.75" thickBot="1" x14ac:dyDescent="0.3">
      <c r="A14" s="522" t="s">
        <v>1450</v>
      </c>
      <c r="B14" s="522" t="s">
        <v>2104</v>
      </c>
      <c r="C14" s="523">
        <v>222938</v>
      </c>
      <c r="D14" s="501">
        <f t="shared" si="0"/>
        <v>124845.28000000001</v>
      </c>
      <c r="E14" s="566" t="s">
        <v>2864</v>
      </c>
      <c r="F14" s="500" t="s">
        <v>2865</v>
      </c>
      <c r="G14" s="500" t="s">
        <v>2866</v>
      </c>
      <c r="H14" s="490"/>
    </row>
    <row r="15" spans="1:13" ht="15.75" thickBot="1" x14ac:dyDescent="0.3">
      <c r="A15" s="522" t="s">
        <v>1451</v>
      </c>
      <c r="B15" s="522" t="s">
        <v>2105</v>
      </c>
      <c r="C15" s="523">
        <v>27224</v>
      </c>
      <c r="D15" s="501">
        <f t="shared" si="0"/>
        <v>15245.440000000002</v>
      </c>
      <c r="E15" s="566" t="s">
        <v>2867</v>
      </c>
      <c r="F15" s="500" t="s">
        <v>2868</v>
      </c>
      <c r="G15" s="500" t="s">
        <v>2869</v>
      </c>
      <c r="H15" s="490"/>
    </row>
    <row r="16" spans="1:13" ht="15.75" thickBot="1" x14ac:dyDescent="0.3">
      <c r="A16" s="522" t="s">
        <v>1452</v>
      </c>
      <c r="B16" s="522" t="s">
        <v>2106</v>
      </c>
      <c r="C16" s="523">
        <v>40685</v>
      </c>
      <c r="D16" s="501">
        <f t="shared" si="0"/>
        <v>22783.600000000002</v>
      </c>
      <c r="E16" s="566" t="s">
        <v>2870</v>
      </c>
      <c r="F16" s="500" t="s">
        <v>2871</v>
      </c>
      <c r="G16" s="500" t="s">
        <v>2872</v>
      </c>
      <c r="H16" s="490"/>
    </row>
    <row r="17" spans="1:8" ht="15.75" thickBot="1" x14ac:dyDescent="0.3">
      <c r="A17" s="522" t="s">
        <v>1453</v>
      </c>
      <c r="B17" s="522" t="s">
        <v>2107</v>
      </c>
      <c r="C17" s="523">
        <v>90016</v>
      </c>
      <c r="D17" s="501">
        <f t="shared" si="0"/>
        <v>50408.960000000006</v>
      </c>
      <c r="E17" s="566" t="s">
        <v>2873</v>
      </c>
      <c r="F17" s="500" t="s">
        <v>2874</v>
      </c>
      <c r="G17" s="500" t="s">
        <v>2875</v>
      </c>
      <c r="H17" s="490"/>
    </row>
    <row r="18" spans="1:8" ht="15.75" thickBot="1" x14ac:dyDescent="0.3">
      <c r="A18" s="522" t="s">
        <v>1454</v>
      </c>
      <c r="B18" s="522" t="s">
        <v>2108</v>
      </c>
      <c r="C18" s="523">
        <v>36670</v>
      </c>
      <c r="D18" s="501">
        <f t="shared" si="0"/>
        <v>20535.2</v>
      </c>
      <c r="E18" s="566" t="s">
        <v>2876</v>
      </c>
      <c r="F18" s="500" t="s">
        <v>2877</v>
      </c>
      <c r="G18" s="500" t="s">
        <v>2878</v>
      </c>
      <c r="H18" s="490"/>
    </row>
    <row r="19" spans="1:8" ht="15.75" thickBot="1" x14ac:dyDescent="0.3">
      <c r="A19" s="522" t="s">
        <v>1455</v>
      </c>
      <c r="B19" s="522" t="s">
        <v>2109</v>
      </c>
      <c r="C19" s="523">
        <v>173035</v>
      </c>
      <c r="D19" s="501">
        <f t="shared" si="0"/>
        <v>96899.6</v>
      </c>
      <c r="E19" s="566" t="s">
        <v>2879</v>
      </c>
      <c r="F19" s="500" t="s">
        <v>2880</v>
      </c>
      <c r="G19" s="500" t="s">
        <v>2881</v>
      </c>
      <c r="H19" s="490"/>
    </row>
    <row r="20" spans="1:8" ht="15.75" thickBot="1" x14ac:dyDescent="0.3">
      <c r="A20" s="522" t="s">
        <v>1456</v>
      </c>
      <c r="B20" s="522" t="s">
        <v>2110</v>
      </c>
      <c r="C20" s="523">
        <v>66174</v>
      </c>
      <c r="D20" s="501">
        <f t="shared" si="0"/>
        <v>37057.440000000002</v>
      </c>
      <c r="E20" s="566" t="s">
        <v>2882</v>
      </c>
      <c r="F20" s="500" t="s">
        <v>2883</v>
      </c>
      <c r="G20" s="500" t="s">
        <v>2884</v>
      </c>
      <c r="H20" s="490"/>
    </row>
    <row r="21" spans="1:8" ht="15.75" thickBot="1" x14ac:dyDescent="0.3">
      <c r="A21" s="522" t="s">
        <v>1457</v>
      </c>
      <c r="B21" s="522" t="s">
        <v>2111</v>
      </c>
      <c r="C21" s="523">
        <v>14312</v>
      </c>
      <c r="D21" s="501">
        <f t="shared" si="0"/>
        <v>8014.7200000000012</v>
      </c>
      <c r="E21" s="566" t="s">
        <v>2885</v>
      </c>
      <c r="F21" s="500" t="s">
        <v>2886</v>
      </c>
      <c r="G21" s="500" t="s">
        <v>2887</v>
      </c>
      <c r="H21" s="490"/>
    </row>
    <row r="22" spans="1:8" ht="15.75" thickBot="1" x14ac:dyDescent="0.3">
      <c r="A22" s="522" t="s">
        <v>1458</v>
      </c>
      <c r="B22" s="522" t="s">
        <v>2112</v>
      </c>
      <c r="C22" s="523">
        <v>246564</v>
      </c>
      <c r="D22" s="501">
        <f t="shared" si="0"/>
        <v>138075.84000000003</v>
      </c>
      <c r="E22" s="566" t="s">
        <v>2888</v>
      </c>
      <c r="F22" s="500" t="s">
        <v>2889</v>
      </c>
      <c r="G22" s="500" t="s">
        <v>2890</v>
      </c>
      <c r="H22" s="490"/>
    </row>
    <row r="23" spans="1:8" ht="15.75" thickBot="1" x14ac:dyDescent="0.3">
      <c r="A23" s="522" t="s">
        <v>1459</v>
      </c>
      <c r="B23" s="522" t="s">
        <v>2113</v>
      </c>
      <c r="C23" s="523">
        <v>28084</v>
      </c>
      <c r="D23" s="501">
        <f t="shared" si="0"/>
        <v>15727.04</v>
      </c>
      <c r="E23" s="566" t="s">
        <v>2891</v>
      </c>
      <c r="F23" s="500" t="s">
        <v>2892</v>
      </c>
      <c r="G23" s="500" t="s">
        <v>2893</v>
      </c>
      <c r="H23" s="490"/>
    </row>
    <row r="24" spans="1:8" ht="15.75" thickBot="1" x14ac:dyDescent="0.3">
      <c r="A24" s="522" t="s">
        <v>1460</v>
      </c>
      <c r="B24" s="522" t="s">
        <v>2114</v>
      </c>
      <c r="C24" s="523">
        <v>20038</v>
      </c>
      <c r="D24" s="501">
        <f t="shared" si="0"/>
        <v>11221.28</v>
      </c>
      <c r="E24" s="566" t="s">
        <v>2894</v>
      </c>
      <c r="F24" s="500" t="s">
        <v>2895</v>
      </c>
      <c r="G24" s="500" t="s">
        <v>2896</v>
      </c>
      <c r="H24" s="490"/>
    </row>
    <row r="25" spans="1:8" ht="15.75" thickBot="1" x14ac:dyDescent="0.3">
      <c r="A25" s="522" t="s">
        <v>1461</v>
      </c>
      <c r="B25" s="522" t="s">
        <v>2115</v>
      </c>
      <c r="C25" s="523">
        <v>103041</v>
      </c>
      <c r="D25" s="501">
        <f t="shared" si="0"/>
        <v>57702.960000000006</v>
      </c>
      <c r="E25" s="566" t="s">
        <v>2897</v>
      </c>
      <c r="F25" s="500" t="s">
        <v>2898</v>
      </c>
      <c r="G25" s="500" t="s">
        <v>2899</v>
      </c>
      <c r="H25" s="490"/>
    </row>
    <row r="26" spans="1:8" ht="15.75" thickBot="1" x14ac:dyDescent="0.3">
      <c r="A26" s="522" t="s">
        <v>1462</v>
      </c>
      <c r="B26" s="522" t="s">
        <v>2116</v>
      </c>
      <c r="C26" s="523">
        <v>13593</v>
      </c>
      <c r="D26" s="501">
        <f t="shared" si="0"/>
        <v>7612.0800000000008</v>
      </c>
      <c r="E26" s="566" t="s">
        <v>2900</v>
      </c>
      <c r="F26" s="500" t="s">
        <v>2901</v>
      </c>
      <c r="G26" s="500" t="s">
        <v>2902</v>
      </c>
      <c r="H26" s="490"/>
    </row>
    <row r="27" spans="1:8" ht="15.75" thickBot="1" x14ac:dyDescent="0.3">
      <c r="A27" s="522" t="s">
        <v>1463</v>
      </c>
      <c r="B27" s="522" t="s">
        <v>2117</v>
      </c>
      <c r="C27" s="523">
        <v>12233</v>
      </c>
      <c r="D27" s="501">
        <f t="shared" si="0"/>
        <v>6850.4800000000005</v>
      </c>
      <c r="E27" s="566" t="s">
        <v>2903</v>
      </c>
      <c r="F27" s="500" t="s">
        <v>2904</v>
      </c>
      <c r="G27" s="500" t="s">
        <v>2905</v>
      </c>
      <c r="H27" s="490"/>
    </row>
    <row r="28" spans="1:8" ht="15.75" thickBot="1" x14ac:dyDescent="0.3">
      <c r="A28" s="522" t="s">
        <v>1464</v>
      </c>
      <c r="B28" s="522" t="s">
        <v>2118</v>
      </c>
      <c r="C28" s="523">
        <v>58103</v>
      </c>
      <c r="D28" s="501">
        <f t="shared" si="0"/>
        <v>32537.680000000004</v>
      </c>
      <c r="E28" s="566" t="s">
        <v>2906</v>
      </c>
      <c r="F28" s="500" t="s">
        <v>2907</v>
      </c>
      <c r="G28" s="500" t="s">
        <v>2908</v>
      </c>
      <c r="H28" s="490"/>
    </row>
    <row r="29" spans="1:8" ht="15.75" thickBot="1" x14ac:dyDescent="0.3">
      <c r="A29" s="522" t="s">
        <v>1465</v>
      </c>
      <c r="B29" s="522" t="s">
        <v>2119</v>
      </c>
      <c r="C29" s="523">
        <v>33539</v>
      </c>
      <c r="D29" s="501">
        <f t="shared" si="0"/>
        <v>18781.84</v>
      </c>
      <c r="E29" s="566" t="s">
        <v>2909</v>
      </c>
      <c r="F29" s="500" t="s">
        <v>2910</v>
      </c>
      <c r="G29" s="500" t="s">
        <v>2911</v>
      </c>
      <c r="H29" s="490"/>
    </row>
    <row r="30" spans="1:8" ht="15.75" thickBot="1" x14ac:dyDescent="0.3">
      <c r="A30" s="522" t="s">
        <v>1466</v>
      </c>
      <c r="B30" s="522" t="s">
        <v>2120</v>
      </c>
      <c r="C30" s="523">
        <v>12632</v>
      </c>
      <c r="D30" s="501">
        <f t="shared" si="0"/>
        <v>7073.920000000001</v>
      </c>
      <c r="E30" s="566" t="s">
        <v>2912</v>
      </c>
      <c r="F30" s="500" t="s">
        <v>2913</v>
      </c>
      <c r="G30" s="500" t="s">
        <v>2914</v>
      </c>
      <c r="H30" s="490"/>
    </row>
    <row r="31" spans="1:8" ht="15.75" thickBot="1" x14ac:dyDescent="0.3">
      <c r="A31" s="522" t="s">
        <v>1467</v>
      </c>
      <c r="B31" s="522" t="s">
        <v>2121</v>
      </c>
      <c r="C31" s="523">
        <v>3997</v>
      </c>
      <c r="D31" s="501">
        <f t="shared" si="0"/>
        <v>2238.3200000000002</v>
      </c>
      <c r="E31" s="566" t="s">
        <v>2915</v>
      </c>
      <c r="F31" s="500" t="s">
        <v>2916</v>
      </c>
      <c r="G31" s="500" t="s">
        <v>2917</v>
      </c>
      <c r="H31" s="490"/>
    </row>
    <row r="32" spans="1:8" ht="15.75" thickBot="1" x14ac:dyDescent="0.3">
      <c r="A32" s="522" t="s">
        <v>1468</v>
      </c>
      <c r="B32" s="522" t="s">
        <v>2122</v>
      </c>
      <c r="C32" s="523">
        <v>78740</v>
      </c>
      <c r="D32" s="501">
        <f t="shared" si="0"/>
        <v>44094.400000000001</v>
      </c>
      <c r="E32" s="566" t="s">
        <v>2918</v>
      </c>
      <c r="F32" s="500" t="s">
        <v>2919</v>
      </c>
      <c r="G32" s="500" t="s">
        <v>2920</v>
      </c>
      <c r="H32" s="490"/>
    </row>
    <row r="33" spans="1:8" ht="15.75" thickBot="1" x14ac:dyDescent="0.3">
      <c r="A33" s="522" t="s">
        <v>1469</v>
      </c>
      <c r="B33" s="522" t="s">
        <v>2123</v>
      </c>
      <c r="C33" s="523">
        <v>60220</v>
      </c>
      <c r="D33" s="501">
        <f t="shared" si="0"/>
        <v>33723.200000000004</v>
      </c>
      <c r="E33" s="566" t="s">
        <v>2921</v>
      </c>
      <c r="F33" s="500" t="s">
        <v>2922</v>
      </c>
      <c r="G33" s="500" t="s">
        <v>2923</v>
      </c>
      <c r="H33" s="490"/>
    </row>
    <row r="34" spans="1:8" ht="15.75" thickBot="1" x14ac:dyDescent="0.3">
      <c r="A34" s="522" t="s">
        <v>1470</v>
      </c>
      <c r="B34" s="522" t="s">
        <v>2124</v>
      </c>
      <c r="C34" s="523">
        <v>138666</v>
      </c>
      <c r="D34" s="501">
        <f t="shared" si="0"/>
        <v>77652.960000000006</v>
      </c>
      <c r="E34" s="566" t="s">
        <v>2924</v>
      </c>
      <c r="F34" s="500" t="s">
        <v>2925</v>
      </c>
      <c r="G34" s="500" t="s">
        <v>2926</v>
      </c>
      <c r="H34" s="490"/>
    </row>
    <row r="35" spans="1:8" ht="15.75" thickBot="1" x14ac:dyDescent="0.3">
      <c r="A35" s="522" t="s">
        <v>1471</v>
      </c>
      <c r="B35" s="522" t="s">
        <v>2125</v>
      </c>
      <c r="C35" s="523">
        <v>92232</v>
      </c>
      <c r="D35" s="501">
        <f t="shared" si="0"/>
        <v>51649.920000000006</v>
      </c>
      <c r="E35" s="566" t="s">
        <v>2927</v>
      </c>
      <c r="F35" s="500" t="s">
        <v>2928</v>
      </c>
      <c r="G35" s="500" t="s">
        <v>2929</v>
      </c>
      <c r="H35" s="490"/>
    </row>
    <row r="36" spans="1:8" ht="15.75" thickBot="1" x14ac:dyDescent="0.3">
      <c r="A36" s="522" t="s">
        <v>1472</v>
      </c>
      <c r="B36" s="522" t="s">
        <v>2126</v>
      </c>
      <c r="C36" s="523">
        <v>50852</v>
      </c>
      <c r="D36" s="501">
        <f t="shared" si="0"/>
        <v>28477.120000000003</v>
      </c>
      <c r="E36" s="566" t="s">
        <v>2930</v>
      </c>
      <c r="F36" s="500" t="s">
        <v>2931</v>
      </c>
      <c r="G36" s="500" t="s">
        <v>2932</v>
      </c>
      <c r="H36" s="490"/>
    </row>
    <row r="37" spans="1:8" ht="15.75" thickBot="1" x14ac:dyDescent="0.3">
      <c r="A37" s="522" t="s">
        <v>1473</v>
      </c>
      <c r="B37" s="522" t="s">
        <v>2127</v>
      </c>
      <c r="C37" s="523">
        <v>22679</v>
      </c>
      <c r="D37" s="501">
        <f t="shared" si="0"/>
        <v>12700.240000000002</v>
      </c>
      <c r="E37" s="566" t="s">
        <v>2933</v>
      </c>
      <c r="F37" s="500" t="s">
        <v>2934</v>
      </c>
      <c r="G37" s="500" t="s">
        <v>2935</v>
      </c>
      <c r="H37" s="490"/>
    </row>
    <row r="38" spans="1:8" ht="15.75" thickBot="1" x14ac:dyDescent="0.3">
      <c r="A38" s="522" t="s">
        <v>1474</v>
      </c>
      <c r="B38" s="522" t="s">
        <v>2128</v>
      </c>
      <c r="C38" s="523">
        <v>27727</v>
      </c>
      <c r="D38" s="501">
        <f t="shared" si="0"/>
        <v>15527.12</v>
      </c>
      <c r="E38" s="566" t="s">
        <v>2936</v>
      </c>
      <c r="F38" s="500" t="s">
        <v>2937</v>
      </c>
      <c r="G38" s="500" t="s">
        <v>2938</v>
      </c>
      <c r="H38" s="490"/>
    </row>
    <row r="39" spans="1:8" ht="15.75" thickBot="1" x14ac:dyDescent="0.3">
      <c r="A39" s="522" t="s">
        <v>1475</v>
      </c>
      <c r="B39" s="522" t="s">
        <v>2129</v>
      </c>
      <c r="C39" s="523">
        <v>87023</v>
      </c>
      <c r="D39" s="501">
        <f t="shared" si="0"/>
        <v>48732.880000000005</v>
      </c>
      <c r="E39" s="566" t="s">
        <v>2939</v>
      </c>
      <c r="F39" s="500" t="s">
        <v>2940</v>
      </c>
      <c r="G39" s="500" t="s">
        <v>2941</v>
      </c>
      <c r="H39" s="490"/>
    </row>
    <row r="40" spans="1:8" ht="15.75" thickBot="1" x14ac:dyDescent="0.3">
      <c r="A40" s="522" t="s">
        <v>1476</v>
      </c>
      <c r="B40" s="522" t="s">
        <v>2130</v>
      </c>
      <c r="C40" s="523">
        <v>157640</v>
      </c>
      <c r="D40" s="501">
        <f t="shared" si="0"/>
        <v>88278.400000000009</v>
      </c>
      <c r="E40" s="566" t="s">
        <v>2942</v>
      </c>
      <c r="F40" s="500" t="s">
        <v>2943</v>
      </c>
      <c r="G40" s="500" t="s">
        <v>2944</v>
      </c>
      <c r="H40" s="490"/>
    </row>
    <row r="41" spans="1:8" ht="15.75" thickBot="1" x14ac:dyDescent="0.3">
      <c r="A41" s="522" t="s">
        <v>1477</v>
      </c>
      <c r="B41" s="522" t="s">
        <v>2131</v>
      </c>
      <c r="C41" s="523">
        <v>105997</v>
      </c>
      <c r="D41" s="501">
        <f t="shared" si="0"/>
        <v>59358.320000000007</v>
      </c>
      <c r="E41" s="566" t="s">
        <v>2945</v>
      </c>
      <c r="F41" s="500" t="s">
        <v>2946</v>
      </c>
      <c r="G41" s="500" t="s">
        <v>2947</v>
      </c>
      <c r="H41" s="490"/>
    </row>
    <row r="42" spans="1:8" ht="15.75" thickBot="1" x14ac:dyDescent="0.3">
      <c r="A42" s="522" t="s">
        <v>1478</v>
      </c>
      <c r="B42" s="522" t="s">
        <v>2132</v>
      </c>
      <c r="C42" s="523">
        <v>25959</v>
      </c>
      <c r="D42" s="501">
        <f t="shared" si="0"/>
        <v>14537.04</v>
      </c>
      <c r="E42" s="566" t="s">
        <v>2948</v>
      </c>
      <c r="F42" s="500" t="s">
        <v>2949</v>
      </c>
      <c r="G42" s="500" t="s">
        <v>2950</v>
      </c>
      <c r="H42" s="490"/>
    </row>
    <row r="43" spans="1:8" ht="15.75" thickBot="1" x14ac:dyDescent="0.3">
      <c r="A43" s="522" t="s">
        <v>1479</v>
      </c>
      <c r="B43" s="522" t="s">
        <v>2133</v>
      </c>
      <c r="C43" s="523">
        <v>114430</v>
      </c>
      <c r="D43" s="501">
        <f t="shared" si="0"/>
        <v>64080.800000000003</v>
      </c>
      <c r="E43" s="566" t="s">
        <v>2951</v>
      </c>
      <c r="F43" s="500" t="s">
        <v>2952</v>
      </c>
      <c r="G43" s="500" t="s">
        <v>2953</v>
      </c>
      <c r="H43" s="490"/>
    </row>
    <row r="44" spans="1:8" ht="15.75" thickBot="1" x14ac:dyDescent="0.3">
      <c r="A44" s="522" t="s">
        <v>1480</v>
      </c>
      <c r="B44" s="522" t="s">
        <v>2134</v>
      </c>
      <c r="C44" s="523">
        <v>51533</v>
      </c>
      <c r="D44" s="501">
        <f t="shared" si="0"/>
        <v>28858.480000000003</v>
      </c>
      <c r="E44" s="566" t="s">
        <v>2954</v>
      </c>
      <c r="F44" s="500" t="s">
        <v>2955</v>
      </c>
      <c r="G44" s="500" t="s">
        <v>2956</v>
      </c>
      <c r="H44" s="490"/>
    </row>
    <row r="45" spans="1:8" ht="15.75" thickBot="1" x14ac:dyDescent="0.3">
      <c r="A45" s="522" t="s">
        <v>1481</v>
      </c>
      <c r="B45" s="522" t="s">
        <v>2135</v>
      </c>
      <c r="C45" s="523">
        <v>1660869</v>
      </c>
      <c r="D45" s="501">
        <f t="shared" si="0"/>
        <v>930086.64000000013</v>
      </c>
      <c r="E45" s="566" t="s">
        <v>2957</v>
      </c>
      <c r="F45" s="500" t="s">
        <v>2958</v>
      </c>
      <c r="G45" s="500" t="s">
        <v>2959</v>
      </c>
      <c r="H45" s="490"/>
    </row>
    <row r="46" spans="1:8" ht="15.75" thickBot="1" x14ac:dyDescent="0.3">
      <c r="A46" s="522" t="s">
        <v>1482</v>
      </c>
      <c r="B46" s="522" t="s">
        <v>2136</v>
      </c>
      <c r="C46" s="523">
        <v>67748</v>
      </c>
      <c r="D46" s="501">
        <f t="shared" si="0"/>
        <v>37938.880000000005</v>
      </c>
      <c r="E46" s="566" t="s">
        <v>2960</v>
      </c>
      <c r="F46" s="500" t="s">
        <v>2961</v>
      </c>
      <c r="G46" s="500" t="s">
        <v>2962</v>
      </c>
      <c r="H46" s="490"/>
    </row>
    <row r="47" spans="1:8" ht="15.75" thickBot="1" x14ac:dyDescent="0.3">
      <c r="A47" s="522" t="s">
        <v>1483</v>
      </c>
      <c r="B47" s="522" t="s">
        <v>2137</v>
      </c>
      <c r="C47" s="523">
        <v>54245</v>
      </c>
      <c r="D47" s="501">
        <f t="shared" si="0"/>
        <v>30377.200000000004</v>
      </c>
      <c r="E47" s="566" t="s">
        <v>2963</v>
      </c>
      <c r="F47" s="500" t="s">
        <v>2964</v>
      </c>
      <c r="G47" s="500" t="s">
        <v>2965</v>
      </c>
      <c r="H47" s="490"/>
    </row>
    <row r="48" spans="1:8" ht="15.75" thickBot="1" x14ac:dyDescent="0.3">
      <c r="A48" s="522" t="s">
        <v>1484</v>
      </c>
      <c r="B48" s="522" t="s">
        <v>2138</v>
      </c>
      <c r="C48" s="523">
        <v>61232</v>
      </c>
      <c r="D48" s="501">
        <f t="shared" si="0"/>
        <v>34289.920000000006</v>
      </c>
      <c r="E48" s="566" t="s">
        <v>2966</v>
      </c>
      <c r="F48" s="500" t="s">
        <v>2967</v>
      </c>
      <c r="G48" s="500" t="s">
        <v>2968</v>
      </c>
      <c r="H48" s="490"/>
    </row>
    <row r="49" spans="1:8" ht="15.75" thickBot="1" x14ac:dyDescent="0.3">
      <c r="A49" s="522" t="s">
        <v>1485</v>
      </c>
      <c r="B49" s="522" t="s">
        <v>2139</v>
      </c>
      <c r="C49" s="523">
        <v>29006</v>
      </c>
      <c r="D49" s="501">
        <f t="shared" si="0"/>
        <v>16243.360000000002</v>
      </c>
      <c r="E49" s="566" t="s">
        <v>2969</v>
      </c>
      <c r="F49" s="500" t="s">
        <v>2970</v>
      </c>
      <c r="G49" s="500" t="s">
        <v>2971</v>
      </c>
      <c r="H49" s="490"/>
    </row>
    <row r="50" spans="1:8" ht="15.75" thickBot="1" x14ac:dyDescent="0.3">
      <c r="A50" s="522" t="s">
        <v>1486</v>
      </c>
      <c r="B50" s="522" t="s">
        <v>2140</v>
      </c>
      <c r="C50" s="523">
        <v>1155707</v>
      </c>
      <c r="D50" s="501">
        <f t="shared" si="0"/>
        <v>647195.92000000004</v>
      </c>
      <c r="E50" s="566" t="s">
        <v>2972</v>
      </c>
      <c r="F50" s="500" t="s">
        <v>2973</v>
      </c>
      <c r="G50" s="500" t="s">
        <v>2974</v>
      </c>
      <c r="H50" s="490"/>
    </row>
    <row r="51" spans="1:8" ht="15.75" thickBot="1" x14ac:dyDescent="0.3">
      <c r="A51" s="522" t="s">
        <v>1487</v>
      </c>
      <c r="B51" s="522" t="s">
        <v>2141</v>
      </c>
      <c r="C51" s="523">
        <v>17180</v>
      </c>
      <c r="D51" s="501">
        <f t="shared" si="0"/>
        <v>9620.8000000000011</v>
      </c>
      <c r="E51" s="566" t="s">
        <v>2975</v>
      </c>
      <c r="F51" s="500" t="s">
        <v>2976</v>
      </c>
      <c r="G51" s="500" t="s">
        <v>2977</v>
      </c>
      <c r="H51" s="490"/>
    </row>
    <row r="52" spans="1:8" ht="15.75" thickBot="1" x14ac:dyDescent="0.3">
      <c r="A52" s="522" t="s">
        <v>1488</v>
      </c>
      <c r="B52" s="522" t="s">
        <v>2142</v>
      </c>
      <c r="C52" s="523">
        <v>11082</v>
      </c>
      <c r="D52" s="501">
        <f t="shared" si="0"/>
        <v>6205.920000000001</v>
      </c>
      <c r="E52" s="566" t="s">
        <v>2978</v>
      </c>
      <c r="F52" s="500" t="s">
        <v>2979</v>
      </c>
      <c r="G52" s="500" t="s">
        <v>2980</v>
      </c>
      <c r="H52" s="490"/>
    </row>
    <row r="53" spans="1:8" ht="15.75" thickBot="1" x14ac:dyDescent="0.3">
      <c r="A53" s="522" t="s">
        <v>1489</v>
      </c>
      <c r="B53" s="522" t="s">
        <v>2143</v>
      </c>
      <c r="C53" s="523">
        <v>7238</v>
      </c>
      <c r="D53" s="501">
        <f t="shared" si="0"/>
        <v>4053.28</v>
      </c>
      <c r="E53" s="566" t="s">
        <v>2981</v>
      </c>
      <c r="F53" s="500" t="s">
        <v>2982</v>
      </c>
      <c r="G53" s="500" t="s">
        <v>2983</v>
      </c>
      <c r="H53" s="490"/>
    </row>
    <row r="54" spans="1:8" ht="15.75" thickBot="1" x14ac:dyDescent="0.3">
      <c r="A54" s="522" t="s">
        <v>1490</v>
      </c>
      <c r="B54" s="522" t="s">
        <v>2144</v>
      </c>
      <c r="C54" s="523">
        <v>53928</v>
      </c>
      <c r="D54" s="501">
        <f t="shared" si="0"/>
        <v>30199.680000000004</v>
      </c>
      <c r="E54" s="566" t="s">
        <v>2984</v>
      </c>
      <c r="F54" s="500" t="s">
        <v>2985</v>
      </c>
      <c r="G54" s="500" t="s">
        <v>2986</v>
      </c>
      <c r="H54" s="490"/>
    </row>
    <row r="55" spans="1:8" ht="15.75" thickBot="1" x14ac:dyDescent="0.3">
      <c r="A55" s="522" t="s">
        <v>1491</v>
      </c>
      <c r="B55" s="522" t="s">
        <v>2145</v>
      </c>
      <c r="C55" s="523">
        <v>565372</v>
      </c>
      <c r="D55" s="501">
        <f t="shared" si="0"/>
        <v>316608.32</v>
      </c>
      <c r="E55" s="566" t="s">
        <v>2987</v>
      </c>
      <c r="F55" s="500" t="s">
        <v>2988</v>
      </c>
      <c r="G55" s="500" t="s">
        <v>2989</v>
      </c>
      <c r="H55" s="490"/>
    </row>
    <row r="56" spans="1:8" ht="15.75" thickBot="1" x14ac:dyDescent="0.3">
      <c r="A56" s="522" t="s">
        <v>1492</v>
      </c>
      <c r="B56" s="522" t="s">
        <v>2146</v>
      </c>
      <c r="C56" s="523">
        <v>74321</v>
      </c>
      <c r="D56" s="501">
        <f t="shared" si="0"/>
        <v>41619.760000000002</v>
      </c>
      <c r="E56" s="566" t="s">
        <v>2990</v>
      </c>
      <c r="F56" s="500" t="s">
        <v>2991</v>
      </c>
      <c r="G56" s="500" t="s">
        <v>2992</v>
      </c>
      <c r="H56" s="490"/>
    </row>
    <row r="57" spans="1:8" ht="15.75" thickBot="1" x14ac:dyDescent="0.3">
      <c r="A57" s="522" t="s">
        <v>1493</v>
      </c>
      <c r="B57" s="522" t="s">
        <v>2147</v>
      </c>
      <c r="C57" s="523">
        <v>8827</v>
      </c>
      <c r="D57" s="501">
        <f t="shared" si="0"/>
        <v>4943.1200000000008</v>
      </c>
      <c r="E57" s="566" t="s">
        <v>2993</v>
      </c>
      <c r="F57" s="500" t="s">
        <v>2994</v>
      </c>
      <c r="G57" s="500" t="s">
        <v>2995</v>
      </c>
      <c r="H57" s="490"/>
    </row>
    <row r="58" spans="1:8" ht="15.75" thickBot="1" x14ac:dyDescent="0.3">
      <c r="A58" s="522" t="s">
        <v>1494</v>
      </c>
      <c r="B58" s="522" t="s">
        <v>2148</v>
      </c>
      <c r="C58" s="523">
        <v>8261</v>
      </c>
      <c r="D58" s="501">
        <f t="shared" si="0"/>
        <v>4626.1600000000008</v>
      </c>
      <c r="E58" s="566" t="s">
        <v>2996</v>
      </c>
      <c r="F58" s="500" t="s">
        <v>2997</v>
      </c>
      <c r="G58" s="500" t="s">
        <v>2998</v>
      </c>
      <c r="H58" s="490"/>
    </row>
    <row r="59" spans="1:8" ht="15.75" thickBot="1" x14ac:dyDescent="0.3">
      <c r="A59" s="522" t="s">
        <v>1495</v>
      </c>
      <c r="B59" s="522" t="s">
        <v>2149</v>
      </c>
      <c r="C59" s="523">
        <v>69025</v>
      </c>
      <c r="D59" s="501">
        <f t="shared" si="0"/>
        <v>38654.000000000007</v>
      </c>
      <c r="E59" s="566" t="s">
        <v>2999</v>
      </c>
      <c r="F59" s="500" t="s">
        <v>3000</v>
      </c>
      <c r="G59" s="500" t="s">
        <v>3001</v>
      </c>
      <c r="H59" s="490"/>
    </row>
    <row r="60" spans="1:8" ht="15.75" thickBot="1" x14ac:dyDescent="0.3">
      <c r="A60" s="522" t="s">
        <v>1496</v>
      </c>
      <c r="B60" s="522" t="s">
        <v>2150</v>
      </c>
      <c r="C60" s="523">
        <v>1375</v>
      </c>
      <c r="D60" s="501">
        <f t="shared" si="0"/>
        <v>1500</v>
      </c>
      <c r="E60" s="566" t="s">
        <v>3002</v>
      </c>
      <c r="F60" s="500" t="s">
        <v>3003</v>
      </c>
      <c r="G60" s="500" t="s">
        <v>3004</v>
      </c>
      <c r="H60" s="490"/>
    </row>
    <row r="61" spans="1:8" ht="15.75" thickBot="1" x14ac:dyDescent="0.3">
      <c r="A61" s="522" t="s">
        <v>1497</v>
      </c>
      <c r="B61" s="522" t="s">
        <v>2151</v>
      </c>
      <c r="C61" s="523">
        <v>5258</v>
      </c>
      <c r="D61" s="501">
        <f t="shared" si="0"/>
        <v>2944.4800000000005</v>
      </c>
      <c r="E61" s="566" t="s">
        <v>3005</v>
      </c>
      <c r="F61" s="500" t="s">
        <v>3006</v>
      </c>
      <c r="G61" s="500" t="s">
        <v>3007</v>
      </c>
      <c r="H61" s="490"/>
    </row>
    <row r="62" spans="1:8" ht="15.75" thickBot="1" x14ac:dyDescent="0.3">
      <c r="A62" s="522" t="s">
        <v>1498</v>
      </c>
      <c r="B62" s="522" t="s">
        <v>2152</v>
      </c>
      <c r="C62" s="523">
        <v>45739</v>
      </c>
      <c r="D62" s="501">
        <f t="shared" si="0"/>
        <v>25613.840000000004</v>
      </c>
      <c r="E62" s="566" t="s">
        <v>3008</v>
      </c>
      <c r="F62" s="500" t="s">
        <v>3009</v>
      </c>
      <c r="G62" s="500" t="s">
        <v>3010</v>
      </c>
      <c r="H62" s="490"/>
    </row>
    <row r="63" spans="1:8" ht="15.75" thickBot="1" x14ac:dyDescent="0.3">
      <c r="A63" s="522" t="s">
        <v>1499</v>
      </c>
      <c r="B63" s="522" t="s">
        <v>2153</v>
      </c>
      <c r="C63" s="523">
        <v>3016</v>
      </c>
      <c r="D63" s="501">
        <f t="shared" si="0"/>
        <v>1688.9600000000003</v>
      </c>
      <c r="E63" s="566" t="s">
        <v>3011</v>
      </c>
      <c r="F63" s="500" t="s">
        <v>3012</v>
      </c>
      <c r="G63" s="500" t="s">
        <v>3013</v>
      </c>
      <c r="H63" s="490"/>
    </row>
    <row r="64" spans="1:8" ht="15.75" thickBot="1" x14ac:dyDescent="0.3">
      <c r="A64" s="522" t="s">
        <v>1500</v>
      </c>
      <c r="B64" s="522" t="s">
        <v>2154</v>
      </c>
      <c r="C64" s="523">
        <v>29689</v>
      </c>
      <c r="D64" s="501">
        <f t="shared" si="0"/>
        <v>16625.84</v>
      </c>
      <c r="E64" s="566" t="s">
        <v>3014</v>
      </c>
      <c r="F64" s="500" t="s">
        <v>3015</v>
      </c>
      <c r="G64" s="500" t="s">
        <v>3016</v>
      </c>
      <c r="H64" s="490"/>
    </row>
    <row r="65" spans="1:8" ht="15.75" thickBot="1" x14ac:dyDescent="0.3">
      <c r="A65" s="522" t="s">
        <v>1501</v>
      </c>
      <c r="B65" s="522" t="s">
        <v>2155</v>
      </c>
      <c r="C65" s="523">
        <v>3608</v>
      </c>
      <c r="D65" s="501">
        <f t="shared" si="0"/>
        <v>2020.4800000000002</v>
      </c>
      <c r="E65" s="566" t="s">
        <v>3017</v>
      </c>
      <c r="F65" s="500" t="s">
        <v>3018</v>
      </c>
      <c r="G65" s="500" t="s">
        <v>3019</v>
      </c>
      <c r="H65" s="490"/>
    </row>
    <row r="66" spans="1:8" ht="15.75" thickBot="1" x14ac:dyDescent="0.3">
      <c r="A66" s="522" t="s">
        <v>1502</v>
      </c>
      <c r="B66" s="522" t="s">
        <v>2156</v>
      </c>
      <c r="C66" s="523">
        <v>77855</v>
      </c>
      <c r="D66" s="501">
        <f t="shared" ref="D66:D129" si="1">IF(C66*$C$696&lt;1500,1500,C66*$C$696)</f>
        <v>43598.8</v>
      </c>
      <c r="E66" s="566" t="s">
        <v>3020</v>
      </c>
      <c r="F66" s="500" t="s">
        <v>3021</v>
      </c>
      <c r="G66" s="500" t="s">
        <v>3022</v>
      </c>
      <c r="H66" s="490"/>
    </row>
    <row r="67" spans="1:8" ht="15.75" thickBot="1" x14ac:dyDescent="0.3">
      <c r="A67" s="522" t="s">
        <v>1503</v>
      </c>
      <c r="B67" s="522" t="s">
        <v>2157</v>
      </c>
      <c r="C67" s="523">
        <v>67304</v>
      </c>
      <c r="D67" s="501">
        <f t="shared" si="1"/>
        <v>37690.240000000005</v>
      </c>
      <c r="E67" s="566" t="s">
        <v>3023</v>
      </c>
      <c r="F67" s="500" t="s">
        <v>3024</v>
      </c>
      <c r="G67" s="500" t="s">
        <v>3025</v>
      </c>
      <c r="H67" s="490"/>
    </row>
    <row r="68" spans="1:8" ht="15.75" thickBot="1" x14ac:dyDescent="0.3">
      <c r="A68" s="522" t="s">
        <v>1504</v>
      </c>
      <c r="B68" s="522" t="s">
        <v>2158</v>
      </c>
      <c r="C68" s="523">
        <v>208590</v>
      </c>
      <c r="D68" s="501">
        <f t="shared" si="1"/>
        <v>116810.40000000001</v>
      </c>
      <c r="E68" s="566" t="s">
        <v>3026</v>
      </c>
      <c r="F68" s="500" t="s">
        <v>3027</v>
      </c>
      <c r="G68" s="500" t="s">
        <v>3028</v>
      </c>
      <c r="H68" s="490"/>
    </row>
    <row r="69" spans="1:8" ht="15.75" thickBot="1" x14ac:dyDescent="0.3">
      <c r="A69" s="522" t="s">
        <v>1505</v>
      </c>
      <c r="B69" s="522" t="s">
        <v>2159</v>
      </c>
      <c r="C69" s="523">
        <v>66880</v>
      </c>
      <c r="D69" s="501">
        <f t="shared" si="1"/>
        <v>37452.800000000003</v>
      </c>
      <c r="E69" s="566" t="s">
        <v>3029</v>
      </c>
      <c r="F69" s="500" t="s">
        <v>3030</v>
      </c>
      <c r="G69" s="500" t="s">
        <v>3031</v>
      </c>
      <c r="H69" s="490"/>
    </row>
    <row r="70" spans="1:8" ht="15.75" thickBot="1" x14ac:dyDescent="0.3">
      <c r="A70" s="522" t="s">
        <v>1506</v>
      </c>
      <c r="B70" s="522" t="s">
        <v>2160</v>
      </c>
      <c r="C70" s="523">
        <v>6421</v>
      </c>
      <c r="D70" s="501">
        <f t="shared" si="1"/>
        <v>3595.76</v>
      </c>
      <c r="E70" s="566" t="s">
        <v>3032</v>
      </c>
      <c r="F70" s="500" t="s">
        <v>3033</v>
      </c>
      <c r="G70" s="500" t="s">
        <v>3034</v>
      </c>
      <c r="H70" s="490"/>
    </row>
    <row r="71" spans="1:8" ht="15.75" thickBot="1" x14ac:dyDescent="0.3">
      <c r="A71" s="522" t="s">
        <v>1507</v>
      </c>
      <c r="B71" s="522" t="s">
        <v>2161</v>
      </c>
      <c r="C71" s="523">
        <v>10219</v>
      </c>
      <c r="D71" s="501">
        <f t="shared" si="1"/>
        <v>5722.64</v>
      </c>
      <c r="E71" s="566" t="s">
        <v>3035</v>
      </c>
      <c r="F71" s="500" t="s">
        <v>3036</v>
      </c>
      <c r="G71" s="500" t="s">
        <v>3037</v>
      </c>
      <c r="H71" s="490"/>
    </row>
    <row r="72" spans="1:8" ht="15.75" thickBot="1" x14ac:dyDescent="0.3">
      <c r="A72" s="522" t="s">
        <v>1508</v>
      </c>
      <c r="B72" s="522" t="s">
        <v>2162</v>
      </c>
      <c r="C72" s="523">
        <v>33731</v>
      </c>
      <c r="D72" s="501">
        <f t="shared" si="1"/>
        <v>18889.36</v>
      </c>
      <c r="E72" s="566" t="s">
        <v>3038</v>
      </c>
      <c r="F72" s="500" t="s">
        <v>3039</v>
      </c>
      <c r="G72" s="500" t="s">
        <v>3040</v>
      </c>
      <c r="H72" s="490"/>
    </row>
    <row r="73" spans="1:8" ht="15.75" thickBot="1" x14ac:dyDescent="0.3">
      <c r="A73" s="522" t="s">
        <v>1509</v>
      </c>
      <c r="B73" s="522" t="s">
        <v>2163</v>
      </c>
      <c r="C73" s="523">
        <v>346109</v>
      </c>
      <c r="D73" s="501">
        <f t="shared" si="1"/>
        <v>193821.04</v>
      </c>
      <c r="E73" s="566" t="s">
        <v>3041</v>
      </c>
      <c r="F73" s="500" t="s">
        <v>3042</v>
      </c>
      <c r="G73" s="500" t="s">
        <v>3043</v>
      </c>
      <c r="H73" s="490"/>
    </row>
    <row r="74" spans="1:8" ht="15.75" thickBot="1" x14ac:dyDescent="0.3">
      <c r="A74" s="522" t="s">
        <v>1510</v>
      </c>
      <c r="B74" s="522" t="s">
        <v>2164</v>
      </c>
      <c r="C74" s="523">
        <v>22197</v>
      </c>
      <c r="D74" s="501">
        <f t="shared" si="1"/>
        <v>12430.320000000002</v>
      </c>
      <c r="E74" s="566" t="s">
        <v>3044</v>
      </c>
      <c r="F74" s="500" t="s">
        <v>3045</v>
      </c>
      <c r="G74" s="500" t="s">
        <v>3046</v>
      </c>
      <c r="H74" s="490"/>
    </row>
    <row r="75" spans="1:8" ht="15.75" thickBot="1" x14ac:dyDescent="0.3">
      <c r="A75" s="522" t="s">
        <v>1511</v>
      </c>
      <c r="B75" s="522" t="s">
        <v>2165</v>
      </c>
      <c r="C75" s="523">
        <v>35870</v>
      </c>
      <c r="D75" s="501">
        <f t="shared" si="1"/>
        <v>20087.2</v>
      </c>
      <c r="E75" s="566" t="s">
        <v>3047</v>
      </c>
      <c r="F75" s="500" t="s">
        <v>3048</v>
      </c>
      <c r="G75" s="500" t="s">
        <v>3049</v>
      </c>
      <c r="H75" s="490"/>
    </row>
    <row r="76" spans="1:8" ht="15.75" thickBot="1" x14ac:dyDescent="0.3">
      <c r="A76" s="522" t="s">
        <v>1512</v>
      </c>
      <c r="B76" s="522" t="s">
        <v>2166</v>
      </c>
      <c r="C76" s="523">
        <v>574428</v>
      </c>
      <c r="D76" s="501">
        <f t="shared" si="1"/>
        <v>321679.68000000005</v>
      </c>
      <c r="E76" s="566" t="s">
        <v>3050</v>
      </c>
      <c r="F76" s="500" t="s">
        <v>3051</v>
      </c>
      <c r="G76" s="500" t="s">
        <v>3052</v>
      </c>
      <c r="H76" s="490"/>
    </row>
    <row r="77" spans="1:8" ht="15.75" thickBot="1" x14ac:dyDescent="0.3">
      <c r="A77" s="522" t="s">
        <v>1513</v>
      </c>
      <c r="B77" s="522" t="s">
        <v>2167</v>
      </c>
      <c r="C77" s="523">
        <v>22483</v>
      </c>
      <c r="D77" s="501">
        <f t="shared" si="1"/>
        <v>12590.480000000001</v>
      </c>
      <c r="E77" s="566" t="s">
        <v>3053</v>
      </c>
      <c r="F77" s="500" t="s">
        <v>3054</v>
      </c>
      <c r="G77" s="500" t="s">
        <v>3055</v>
      </c>
      <c r="H77" s="490"/>
    </row>
    <row r="78" spans="1:8" ht="15.75" thickBot="1" x14ac:dyDescent="0.3">
      <c r="A78" s="522" t="s">
        <v>1514</v>
      </c>
      <c r="B78" s="522" t="s">
        <v>2168</v>
      </c>
      <c r="C78" s="523">
        <v>46982</v>
      </c>
      <c r="D78" s="501">
        <f t="shared" si="1"/>
        <v>26309.920000000002</v>
      </c>
      <c r="E78" s="566" t="s">
        <v>3056</v>
      </c>
      <c r="F78" s="500" t="s">
        <v>3057</v>
      </c>
      <c r="G78" s="500" t="s">
        <v>3058</v>
      </c>
      <c r="H78" s="490"/>
    </row>
    <row r="79" spans="1:8" ht="15.75" thickBot="1" x14ac:dyDescent="0.3">
      <c r="A79" s="522" t="s">
        <v>1515</v>
      </c>
      <c r="B79" s="522" t="s">
        <v>2169</v>
      </c>
      <c r="C79" s="523">
        <v>516525</v>
      </c>
      <c r="D79" s="501">
        <f t="shared" si="1"/>
        <v>289254</v>
      </c>
      <c r="E79" s="566" t="s">
        <v>3059</v>
      </c>
      <c r="F79" s="500" t="s">
        <v>3060</v>
      </c>
      <c r="G79" s="500" t="s">
        <v>3061</v>
      </c>
      <c r="H79" s="490"/>
    </row>
    <row r="80" spans="1:8" ht="15.75" thickBot="1" x14ac:dyDescent="0.3">
      <c r="A80" s="522" t="s">
        <v>1516</v>
      </c>
      <c r="B80" s="522" t="s">
        <v>2170</v>
      </c>
      <c r="C80" s="523">
        <v>27200</v>
      </c>
      <c r="D80" s="501">
        <f t="shared" si="1"/>
        <v>15232.000000000002</v>
      </c>
      <c r="E80" s="566" t="s">
        <v>3062</v>
      </c>
      <c r="F80" s="500" t="s">
        <v>3063</v>
      </c>
      <c r="G80" s="500" t="s">
        <v>3064</v>
      </c>
      <c r="H80" s="490"/>
    </row>
    <row r="81" spans="1:8" ht="15.75" thickBot="1" x14ac:dyDescent="0.3">
      <c r="A81" s="522" t="s">
        <v>1517</v>
      </c>
      <c r="B81" s="522" t="s">
        <v>2171</v>
      </c>
      <c r="C81" s="523">
        <v>14840</v>
      </c>
      <c r="D81" s="501">
        <f t="shared" si="1"/>
        <v>8310.4000000000015</v>
      </c>
      <c r="E81" s="566" t="s">
        <v>3065</v>
      </c>
      <c r="F81" s="500" t="s">
        <v>3066</v>
      </c>
      <c r="G81" s="500" t="s">
        <v>3067</v>
      </c>
      <c r="H81" s="490"/>
    </row>
    <row r="82" spans="1:8" ht="15.75" thickBot="1" x14ac:dyDescent="0.3">
      <c r="A82" s="522" t="s">
        <v>1518</v>
      </c>
      <c r="B82" s="522" t="s">
        <v>2172</v>
      </c>
      <c r="C82" s="523">
        <v>34626</v>
      </c>
      <c r="D82" s="501">
        <f t="shared" si="1"/>
        <v>19390.560000000001</v>
      </c>
      <c r="E82" s="566" t="s">
        <v>3068</v>
      </c>
      <c r="F82" s="500" t="s">
        <v>3069</v>
      </c>
      <c r="G82" s="500" t="s">
        <v>3070</v>
      </c>
      <c r="H82" s="490"/>
    </row>
    <row r="83" spans="1:8" ht="15.75" thickBot="1" x14ac:dyDescent="0.3">
      <c r="A83" s="522" t="s">
        <v>1519</v>
      </c>
      <c r="B83" s="522" t="s">
        <v>2173</v>
      </c>
      <c r="C83" s="523">
        <v>17767</v>
      </c>
      <c r="D83" s="501">
        <f t="shared" si="1"/>
        <v>9949.52</v>
      </c>
      <c r="E83" s="566" t="s">
        <v>3071</v>
      </c>
      <c r="F83" s="500" t="s">
        <v>3072</v>
      </c>
      <c r="G83" s="500" t="s">
        <v>3073</v>
      </c>
      <c r="H83" s="490"/>
    </row>
    <row r="84" spans="1:8" ht="15.75" thickBot="1" x14ac:dyDescent="0.3">
      <c r="A84" s="522" t="s">
        <v>1520</v>
      </c>
      <c r="B84" s="522" t="s">
        <v>2174</v>
      </c>
      <c r="C84" s="523">
        <v>21927</v>
      </c>
      <c r="D84" s="501">
        <f t="shared" si="1"/>
        <v>12279.12</v>
      </c>
      <c r="E84" s="566" t="s">
        <v>3074</v>
      </c>
      <c r="F84" s="500" t="s">
        <v>3075</v>
      </c>
      <c r="G84" s="500" t="s">
        <v>3076</v>
      </c>
      <c r="H84" s="490"/>
    </row>
    <row r="85" spans="1:8" ht="15.75" thickBot="1" x14ac:dyDescent="0.3">
      <c r="A85" s="522" t="s">
        <v>1521</v>
      </c>
      <c r="B85" s="522" t="s">
        <v>2175</v>
      </c>
      <c r="C85" s="523">
        <v>11988</v>
      </c>
      <c r="D85" s="501">
        <f t="shared" si="1"/>
        <v>6713.2800000000007</v>
      </c>
      <c r="E85" s="566" t="s">
        <v>3077</v>
      </c>
      <c r="F85" s="500" t="s">
        <v>3078</v>
      </c>
      <c r="G85" s="500" t="s">
        <v>3079</v>
      </c>
      <c r="H85" s="490"/>
    </row>
    <row r="86" spans="1:8" ht="15.75" thickBot="1" x14ac:dyDescent="0.3">
      <c r="A86" s="522" t="s">
        <v>1522</v>
      </c>
      <c r="B86" s="522" t="s">
        <v>2176</v>
      </c>
      <c r="C86" s="523">
        <v>13961</v>
      </c>
      <c r="D86" s="501">
        <f t="shared" si="1"/>
        <v>7818.1600000000008</v>
      </c>
      <c r="E86" s="566" t="s">
        <v>3080</v>
      </c>
      <c r="F86" s="500" t="s">
        <v>3081</v>
      </c>
      <c r="G86" s="500" t="s">
        <v>3082</v>
      </c>
      <c r="H86" s="490"/>
    </row>
    <row r="87" spans="1:8" ht="15.75" thickBot="1" x14ac:dyDescent="0.3">
      <c r="A87" s="522" t="s">
        <v>1523</v>
      </c>
      <c r="B87" s="522" t="s">
        <v>2177</v>
      </c>
      <c r="C87" s="523">
        <v>5753</v>
      </c>
      <c r="D87" s="501">
        <f t="shared" si="1"/>
        <v>3221.6800000000003</v>
      </c>
      <c r="E87" s="566" t="s">
        <v>3083</v>
      </c>
      <c r="F87" s="500" t="s">
        <v>3084</v>
      </c>
      <c r="G87" s="500" t="s">
        <v>3085</v>
      </c>
      <c r="H87" s="490"/>
    </row>
    <row r="88" spans="1:8" ht="15.75" thickBot="1" x14ac:dyDescent="0.3">
      <c r="A88" s="522" t="s">
        <v>1524</v>
      </c>
      <c r="B88" s="522" t="s">
        <v>2178</v>
      </c>
      <c r="C88" s="523">
        <v>65668</v>
      </c>
      <c r="D88" s="501">
        <f t="shared" si="1"/>
        <v>36774.080000000002</v>
      </c>
      <c r="E88" s="566" t="s">
        <v>3086</v>
      </c>
      <c r="F88" s="500" t="s">
        <v>3087</v>
      </c>
      <c r="G88" s="500" t="s">
        <v>3088</v>
      </c>
      <c r="H88" s="490"/>
    </row>
    <row r="89" spans="1:8" ht="15.75" thickBot="1" x14ac:dyDescent="0.3">
      <c r="A89" s="522" t="s">
        <v>1525</v>
      </c>
      <c r="B89" s="522" t="s">
        <v>2179</v>
      </c>
      <c r="C89" s="523">
        <v>17104</v>
      </c>
      <c r="D89" s="501">
        <f t="shared" si="1"/>
        <v>9578.2400000000016</v>
      </c>
      <c r="E89" s="566" t="s">
        <v>3089</v>
      </c>
      <c r="F89" s="500" t="s">
        <v>3090</v>
      </c>
      <c r="G89" s="500" t="s">
        <v>3091</v>
      </c>
      <c r="H89" s="490"/>
    </row>
    <row r="90" spans="1:8" ht="15.75" thickBot="1" x14ac:dyDescent="0.3">
      <c r="A90" s="522" t="s">
        <v>1526</v>
      </c>
      <c r="B90" s="522" t="s">
        <v>2180</v>
      </c>
      <c r="C90" s="523">
        <v>65561</v>
      </c>
      <c r="D90" s="501">
        <f t="shared" si="1"/>
        <v>36714.160000000003</v>
      </c>
      <c r="E90" s="566" t="s">
        <v>3092</v>
      </c>
      <c r="F90" s="500" t="s">
        <v>3093</v>
      </c>
      <c r="G90" s="500" t="s">
        <v>3094</v>
      </c>
      <c r="H90" s="490"/>
    </row>
    <row r="91" spans="1:8" ht="15.75" thickBot="1" x14ac:dyDescent="0.3">
      <c r="A91" s="522" t="s">
        <v>1527</v>
      </c>
      <c r="B91" s="522" t="s">
        <v>2181</v>
      </c>
      <c r="C91" s="523">
        <v>43493</v>
      </c>
      <c r="D91" s="501">
        <f t="shared" si="1"/>
        <v>24356.080000000002</v>
      </c>
      <c r="E91" s="566" t="s">
        <v>3095</v>
      </c>
      <c r="F91" s="500" t="s">
        <v>3096</v>
      </c>
      <c r="G91" s="500" t="s">
        <v>3097</v>
      </c>
      <c r="H91" s="490"/>
    </row>
    <row r="92" spans="1:8" ht="15.75" thickBot="1" x14ac:dyDescent="0.3">
      <c r="A92" s="522" t="s">
        <v>1528</v>
      </c>
      <c r="B92" s="522" t="s">
        <v>2182</v>
      </c>
      <c r="C92" s="523">
        <v>42134</v>
      </c>
      <c r="D92" s="501">
        <f t="shared" si="1"/>
        <v>23595.040000000001</v>
      </c>
      <c r="E92" s="566" t="s">
        <v>3098</v>
      </c>
      <c r="F92" s="500" t="s">
        <v>3099</v>
      </c>
      <c r="G92" s="500" t="s">
        <v>3100</v>
      </c>
      <c r="H92" s="490"/>
    </row>
    <row r="93" spans="1:8" ht="15.75" thickBot="1" x14ac:dyDescent="0.3">
      <c r="A93" s="522" t="s">
        <v>1529</v>
      </c>
      <c r="B93" s="522" t="s">
        <v>2183</v>
      </c>
      <c r="C93" s="523">
        <v>7931</v>
      </c>
      <c r="D93" s="501">
        <f t="shared" si="1"/>
        <v>4441.3600000000006</v>
      </c>
      <c r="E93" s="566" t="s">
        <v>3101</v>
      </c>
      <c r="F93" s="500" t="s">
        <v>3102</v>
      </c>
      <c r="G93" s="500" t="s">
        <v>3103</v>
      </c>
      <c r="H93" s="490"/>
    </row>
    <row r="94" spans="1:8" ht="15.75" thickBot="1" x14ac:dyDescent="0.3">
      <c r="A94" s="522" t="s">
        <v>1530</v>
      </c>
      <c r="B94" s="522" t="s">
        <v>2184</v>
      </c>
      <c r="C94" s="523">
        <v>540289</v>
      </c>
      <c r="D94" s="501">
        <f t="shared" si="1"/>
        <v>302561.84000000003</v>
      </c>
      <c r="E94" s="566" t="s">
        <v>3104</v>
      </c>
      <c r="F94" s="500" t="s">
        <v>3105</v>
      </c>
      <c r="G94" s="500" t="s">
        <v>3106</v>
      </c>
      <c r="H94" s="490"/>
    </row>
    <row r="95" spans="1:8" ht="15.75" thickBot="1" x14ac:dyDescent="0.3">
      <c r="A95" s="522" t="s">
        <v>1531</v>
      </c>
      <c r="B95" s="522" t="s">
        <v>2185</v>
      </c>
      <c r="C95" s="523">
        <v>59760</v>
      </c>
      <c r="D95" s="501">
        <f t="shared" si="1"/>
        <v>33465.600000000006</v>
      </c>
      <c r="E95" s="566" t="s">
        <v>3107</v>
      </c>
      <c r="F95" s="500" t="s">
        <v>3108</v>
      </c>
      <c r="G95" s="500" t="s">
        <v>3109</v>
      </c>
      <c r="H95" s="490"/>
    </row>
    <row r="96" spans="1:8" ht="15.75" thickBot="1" x14ac:dyDescent="0.3">
      <c r="A96" s="522" t="s">
        <v>1532</v>
      </c>
      <c r="B96" s="522" t="s">
        <v>2186</v>
      </c>
      <c r="C96" s="523">
        <v>13888</v>
      </c>
      <c r="D96" s="501">
        <f t="shared" si="1"/>
        <v>7777.2800000000007</v>
      </c>
      <c r="E96" s="566" t="s">
        <v>3110</v>
      </c>
      <c r="F96" s="500" t="s">
        <v>3111</v>
      </c>
      <c r="G96" s="500" t="s">
        <v>3112</v>
      </c>
      <c r="H96" s="490"/>
    </row>
    <row r="97" spans="1:8" ht="15.75" thickBot="1" x14ac:dyDescent="0.3">
      <c r="A97" s="522" t="s">
        <v>1533</v>
      </c>
      <c r="B97" s="522" t="s">
        <v>2187</v>
      </c>
      <c r="C97" s="523">
        <v>151062</v>
      </c>
      <c r="D97" s="501">
        <f t="shared" si="1"/>
        <v>84594.72</v>
      </c>
      <c r="E97" s="566" t="s">
        <v>3113</v>
      </c>
      <c r="F97" s="500" t="s">
        <v>3114</v>
      </c>
      <c r="G97" s="500" t="s">
        <v>3115</v>
      </c>
      <c r="H97" s="490"/>
    </row>
    <row r="98" spans="1:8" ht="15.75" thickBot="1" x14ac:dyDescent="0.3">
      <c r="A98" s="522" t="s">
        <v>1534</v>
      </c>
      <c r="B98" s="522" t="s">
        <v>2188</v>
      </c>
      <c r="C98" s="523">
        <v>177253</v>
      </c>
      <c r="D98" s="501">
        <f t="shared" si="1"/>
        <v>99261.680000000008</v>
      </c>
      <c r="E98" s="566" t="s">
        <v>3116</v>
      </c>
      <c r="F98" s="500" t="s">
        <v>3117</v>
      </c>
      <c r="G98" s="500" t="s">
        <v>3118</v>
      </c>
      <c r="H98" s="490"/>
    </row>
    <row r="99" spans="1:8" ht="15.75" thickBot="1" x14ac:dyDescent="0.3">
      <c r="A99" s="522" t="s">
        <v>1535</v>
      </c>
      <c r="B99" s="522" t="s">
        <v>2189</v>
      </c>
      <c r="C99" s="523">
        <v>23408</v>
      </c>
      <c r="D99" s="501">
        <f t="shared" si="1"/>
        <v>13108.480000000001</v>
      </c>
      <c r="E99" s="566" t="s">
        <v>3119</v>
      </c>
      <c r="F99" s="500" t="s">
        <v>3120</v>
      </c>
      <c r="G99" s="500" t="s">
        <v>3121</v>
      </c>
      <c r="H99" s="490"/>
    </row>
    <row r="100" spans="1:8" ht="15.75" thickBot="1" x14ac:dyDescent="0.3">
      <c r="A100" s="522" t="s">
        <v>1536</v>
      </c>
      <c r="B100" s="522" t="s">
        <v>2190</v>
      </c>
      <c r="C100" s="523">
        <v>40749</v>
      </c>
      <c r="D100" s="501">
        <f t="shared" si="1"/>
        <v>22819.440000000002</v>
      </c>
      <c r="E100" s="566" t="s">
        <v>3122</v>
      </c>
      <c r="F100" s="500" t="s">
        <v>3123</v>
      </c>
      <c r="G100" s="500" t="s">
        <v>3124</v>
      </c>
      <c r="H100" s="490"/>
    </row>
    <row r="101" spans="1:8" ht="15.75" thickBot="1" x14ac:dyDescent="0.3">
      <c r="A101" s="522" t="s">
        <v>1537</v>
      </c>
      <c r="B101" s="522" t="s">
        <v>2191</v>
      </c>
      <c r="C101" s="523">
        <v>330199</v>
      </c>
      <c r="D101" s="501">
        <f t="shared" si="1"/>
        <v>184911.44000000003</v>
      </c>
      <c r="E101" s="566" t="s">
        <v>3125</v>
      </c>
      <c r="F101" s="500" t="s">
        <v>3126</v>
      </c>
      <c r="G101" s="500" t="s">
        <v>3127</v>
      </c>
      <c r="H101" s="490"/>
    </row>
    <row r="102" spans="1:8" ht="15.75" thickBot="1" x14ac:dyDescent="0.3">
      <c r="A102" s="522" t="s">
        <v>1538</v>
      </c>
      <c r="B102" s="522" t="s">
        <v>2192</v>
      </c>
      <c r="C102" s="523">
        <v>78883</v>
      </c>
      <c r="D102" s="501">
        <f t="shared" si="1"/>
        <v>44174.48</v>
      </c>
      <c r="E102" s="566" t="s">
        <v>3128</v>
      </c>
      <c r="F102" s="500" t="s">
        <v>3129</v>
      </c>
      <c r="G102" s="500" t="s">
        <v>3130</v>
      </c>
      <c r="H102" s="490"/>
    </row>
    <row r="103" spans="1:8" ht="15.75" thickBot="1" x14ac:dyDescent="0.3">
      <c r="A103" s="522" t="s">
        <v>1539</v>
      </c>
      <c r="B103" s="522" t="s">
        <v>2193</v>
      </c>
      <c r="C103" s="523">
        <v>116967</v>
      </c>
      <c r="D103" s="501">
        <f t="shared" si="1"/>
        <v>65501.520000000004</v>
      </c>
      <c r="E103" s="566" t="s">
        <v>3131</v>
      </c>
      <c r="F103" s="500" t="s">
        <v>3132</v>
      </c>
      <c r="G103" s="500" t="s">
        <v>3133</v>
      </c>
      <c r="H103" s="490"/>
    </row>
    <row r="104" spans="1:8" ht="15.75" thickBot="1" x14ac:dyDescent="0.3">
      <c r="A104" s="522" t="s">
        <v>1540</v>
      </c>
      <c r="B104" s="522" t="s">
        <v>2194</v>
      </c>
      <c r="C104" s="523">
        <v>14941</v>
      </c>
      <c r="D104" s="501">
        <f t="shared" si="1"/>
        <v>8366.9600000000009</v>
      </c>
      <c r="E104" s="566" t="s">
        <v>3134</v>
      </c>
      <c r="F104" s="500" t="s">
        <v>3135</v>
      </c>
      <c r="G104" s="500" t="s">
        <v>3136</v>
      </c>
      <c r="H104" s="490"/>
    </row>
    <row r="105" spans="1:8" ht="15.75" thickBot="1" x14ac:dyDescent="0.3">
      <c r="A105" s="522" t="s">
        <v>1541</v>
      </c>
      <c r="B105" s="522" t="s">
        <v>2195</v>
      </c>
      <c r="C105" s="523">
        <v>30371</v>
      </c>
      <c r="D105" s="501">
        <f t="shared" si="1"/>
        <v>17007.760000000002</v>
      </c>
      <c r="E105" s="566" t="s">
        <v>3137</v>
      </c>
      <c r="F105" s="500" t="s">
        <v>3138</v>
      </c>
      <c r="G105" s="500" t="s">
        <v>3139</v>
      </c>
      <c r="H105" s="490"/>
    </row>
    <row r="106" spans="1:8" ht="15.75" thickBot="1" x14ac:dyDescent="0.3">
      <c r="A106" s="522" t="s">
        <v>1542</v>
      </c>
      <c r="B106" s="522" t="s">
        <v>2196</v>
      </c>
      <c r="C106" s="523">
        <v>11248</v>
      </c>
      <c r="D106" s="501">
        <f t="shared" si="1"/>
        <v>6298.880000000001</v>
      </c>
      <c r="E106" s="566" t="s">
        <v>3140</v>
      </c>
      <c r="F106" s="500" t="s">
        <v>3141</v>
      </c>
      <c r="G106" s="500" t="s">
        <v>3142</v>
      </c>
      <c r="H106" s="490"/>
    </row>
    <row r="107" spans="1:8" ht="15.75" thickBot="1" x14ac:dyDescent="0.3">
      <c r="A107" s="522" t="s">
        <v>1543</v>
      </c>
      <c r="B107" s="522" t="s">
        <v>2197</v>
      </c>
      <c r="C107" s="523">
        <v>51752</v>
      </c>
      <c r="D107" s="501">
        <f t="shared" si="1"/>
        <v>28981.120000000003</v>
      </c>
      <c r="E107" s="566" t="s">
        <v>3143</v>
      </c>
      <c r="F107" s="500" t="s">
        <v>3144</v>
      </c>
      <c r="G107" s="500" t="s">
        <v>3145</v>
      </c>
      <c r="H107" s="490"/>
    </row>
    <row r="108" spans="1:8" ht="15.75" thickBot="1" x14ac:dyDescent="0.3">
      <c r="A108" s="522" t="s">
        <v>1544</v>
      </c>
      <c r="B108" s="522" t="s">
        <v>2198</v>
      </c>
      <c r="C108" s="523">
        <v>21330</v>
      </c>
      <c r="D108" s="501">
        <f t="shared" si="1"/>
        <v>11944.800000000001</v>
      </c>
      <c r="E108" s="566" t="s">
        <v>3146</v>
      </c>
      <c r="F108" s="500" t="s">
        <v>3147</v>
      </c>
      <c r="G108" s="500" t="s">
        <v>3148</v>
      </c>
      <c r="H108" s="490"/>
    </row>
    <row r="109" spans="1:8" ht="15.75" thickBot="1" x14ac:dyDescent="0.3">
      <c r="A109" s="522" t="s">
        <v>1545</v>
      </c>
      <c r="B109" s="522" t="s">
        <v>2199</v>
      </c>
      <c r="C109" s="523">
        <v>25683</v>
      </c>
      <c r="D109" s="501">
        <f t="shared" si="1"/>
        <v>14382.480000000001</v>
      </c>
      <c r="E109" s="566" t="s">
        <v>3149</v>
      </c>
      <c r="F109" s="500" t="s">
        <v>3150</v>
      </c>
      <c r="G109" s="500" t="s">
        <v>3151</v>
      </c>
      <c r="H109" s="490"/>
    </row>
    <row r="110" spans="1:8" ht="15.75" thickBot="1" x14ac:dyDescent="0.3">
      <c r="A110" s="522" t="s">
        <v>1546</v>
      </c>
      <c r="B110" s="522" t="s">
        <v>2200</v>
      </c>
      <c r="C110" s="523">
        <v>504611</v>
      </c>
      <c r="D110" s="501">
        <f t="shared" si="1"/>
        <v>282582.16000000003</v>
      </c>
      <c r="E110" s="566" t="s">
        <v>3152</v>
      </c>
      <c r="F110" s="500" t="s">
        <v>3153</v>
      </c>
      <c r="G110" s="500" t="s">
        <v>3154</v>
      </c>
      <c r="H110" s="490"/>
    </row>
    <row r="111" spans="1:8" ht="15.75" thickBot="1" x14ac:dyDescent="0.3">
      <c r="A111" s="522" t="s">
        <v>1547</v>
      </c>
      <c r="B111" s="522" t="s">
        <v>2201</v>
      </c>
      <c r="C111" s="523">
        <v>81547</v>
      </c>
      <c r="D111" s="501">
        <f t="shared" si="1"/>
        <v>45666.320000000007</v>
      </c>
      <c r="E111" s="566" t="s">
        <v>3155</v>
      </c>
      <c r="F111" s="500" t="s">
        <v>3156</v>
      </c>
      <c r="G111" s="500" t="s">
        <v>3157</v>
      </c>
      <c r="H111" s="490"/>
    </row>
    <row r="112" spans="1:8" ht="15.75" thickBot="1" x14ac:dyDescent="0.3">
      <c r="A112" s="522" t="s">
        <v>1548</v>
      </c>
      <c r="B112" s="522" t="s">
        <v>2202</v>
      </c>
      <c r="C112" s="523">
        <v>32790</v>
      </c>
      <c r="D112" s="501">
        <f t="shared" si="1"/>
        <v>18362.400000000001</v>
      </c>
      <c r="E112" s="566" t="s">
        <v>3158</v>
      </c>
      <c r="F112" s="500" t="s">
        <v>3159</v>
      </c>
      <c r="G112" s="500" t="s">
        <v>3160</v>
      </c>
      <c r="H112" s="490"/>
    </row>
    <row r="113" spans="1:8" ht="15.75" thickBot="1" x14ac:dyDescent="0.3">
      <c r="A113" s="522" t="s">
        <v>1549</v>
      </c>
      <c r="B113" s="522" t="s">
        <v>2203</v>
      </c>
      <c r="C113" s="523">
        <v>69833</v>
      </c>
      <c r="D113" s="501">
        <f t="shared" si="1"/>
        <v>39106.480000000003</v>
      </c>
      <c r="E113" s="566" t="s">
        <v>3161</v>
      </c>
      <c r="F113" s="500" t="s">
        <v>3162</v>
      </c>
      <c r="G113" s="500" t="s">
        <v>3163</v>
      </c>
      <c r="H113" s="490"/>
    </row>
    <row r="114" spans="1:8" ht="15.75" thickBot="1" x14ac:dyDescent="0.3">
      <c r="A114" s="522" t="s">
        <v>1550</v>
      </c>
      <c r="B114" s="522" t="s">
        <v>2204</v>
      </c>
      <c r="C114" s="523">
        <v>475592</v>
      </c>
      <c r="D114" s="501">
        <f t="shared" si="1"/>
        <v>266331.52000000002</v>
      </c>
      <c r="E114" s="566" t="s">
        <v>3164</v>
      </c>
      <c r="F114" s="500" t="s">
        <v>3165</v>
      </c>
      <c r="G114" s="500" t="s">
        <v>3166</v>
      </c>
      <c r="H114" s="490"/>
    </row>
    <row r="115" spans="1:8" ht="15.75" thickBot="1" x14ac:dyDescent="0.3">
      <c r="A115" s="522" t="s">
        <v>1551</v>
      </c>
      <c r="B115" s="522" t="s">
        <v>2205</v>
      </c>
      <c r="C115" s="523">
        <v>61441</v>
      </c>
      <c r="D115" s="501">
        <f t="shared" si="1"/>
        <v>34406.960000000006</v>
      </c>
      <c r="E115" s="566" t="s">
        <v>3167</v>
      </c>
      <c r="F115" s="500" t="s">
        <v>3168</v>
      </c>
      <c r="G115" s="500" t="s">
        <v>3169</v>
      </c>
      <c r="H115" s="490"/>
    </row>
    <row r="116" spans="1:8" ht="15.75" thickBot="1" x14ac:dyDescent="0.3">
      <c r="A116" s="522" t="s">
        <v>1552</v>
      </c>
      <c r="B116" s="522" t="s">
        <v>2206</v>
      </c>
      <c r="C116" s="523">
        <v>118980</v>
      </c>
      <c r="D116" s="501">
        <f t="shared" si="1"/>
        <v>66628.800000000003</v>
      </c>
      <c r="E116" s="566" t="s">
        <v>3170</v>
      </c>
      <c r="F116" s="500" t="s">
        <v>3171</v>
      </c>
      <c r="G116" s="500" t="s">
        <v>3172</v>
      </c>
      <c r="H116" s="490"/>
    </row>
    <row r="117" spans="1:8" ht="15.75" thickBot="1" x14ac:dyDescent="0.3">
      <c r="A117" s="522" t="s">
        <v>1553</v>
      </c>
      <c r="B117" s="522" t="s">
        <v>2207</v>
      </c>
      <c r="C117" s="523">
        <v>267207</v>
      </c>
      <c r="D117" s="501">
        <f t="shared" si="1"/>
        <v>149635.92000000001</v>
      </c>
      <c r="E117" s="566" t="s">
        <v>3173</v>
      </c>
      <c r="F117" s="500" t="s">
        <v>3174</v>
      </c>
      <c r="G117" s="500" t="s">
        <v>3175</v>
      </c>
      <c r="H117" s="490"/>
    </row>
    <row r="118" spans="1:8" ht="15.75" thickBot="1" x14ac:dyDescent="0.3">
      <c r="A118" s="522" t="s">
        <v>1554</v>
      </c>
      <c r="B118" s="522" t="s">
        <v>2208</v>
      </c>
      <c r="C118" s="523">
        <v>188742</v>
      </c>
      <c r="D118" s="501">
        <f t="shared" si="1"/>
        <v>105695.52</v>
      </c>
      <c r="E118" s="566" t="s">
        <v>3176</v>
      </c>
      <c r="F118" s="500" t="s">
        <v>3177</v>
      </c>
      <c r="G118" s="500" t="s">
        <v>3178</v>
      </c>
      <c r="H118" s="490"/>
    </row>
    <row r="119" spans="1:8" ht="15.75" thickBot="1" x14ac:dyDescent="0.3">
      <c r="A119" s="522" t="s">
        <v>1555</v>
      </c>
      <c r="B119" s="522" t="s">
        <v>2209</v>
      </c>
      <c r="C119" s="523">
        <v>194665</v>
      </c>
      <c r="D119" s="501">
        <f t="shared" si="1"/>
        <v>109012.40000000001</v>
      </c>
      <c r="E119" s="566" t="s">
        <v>3179</v>
      </c>
      <c r="F119" s="500" t="s">
        <v>3180</v>
      </c>
      <c r="G119" s="500" t="s">
        <v>3181</v>
      </c>
      <c r="H119" s="490"/>
    </row>
    <row r="120" spans="1:8" ht="15.75" thickBot="1" x14ac:dyDescent="0.3">
      <c r="A120" s="522" t="s">
        <v>1556</v>
      </c>
      <c r="B120" s="522" t="s">
        <v>2210</v>
      </c>
      <c r="C120" s="523">
        <v>1135440</v>
      </c>
      <c r="D120" s="501">
        <f t="shared" si="1"/>
        <v>635846.40000000002</v>
      </c>
      <c r="E120" s="566" t="s">
        <v>3182</v>
      </c>
      <c r="F120" s="500" t="s">
        <v>3183</v>
      </c>
      <c r="G120" s="500" t="s">
        <v>3184</v>
      </c>
      <c r="H120" s="490"/>
    </row>
    <row r="121" spans="1:8" ht="15.75" thickBot="1" x14ac:dyDescent="0.3">
      <c r="A121" s="522" t="s">
        <v>1557</v>
      </c>
      <c r="B121" s="522" t="s">
        <v>2211</v>
      </c>
      <c r="C121" s="523">
        <v>2186</v>
      </c>
      <c r="D121" s="501">
        <f t="shared" si="1"/>
        <v>1500</v>
      </c>
      <c r="E121" s="566" t="s">
        <v>3185</v>
      </c>
      <c r="F121" s="500" t="s">
        <v>3186</v>
      </c>
      <c r="G121" s="500" t="s">
        <v>3187</v>
      </c>
      <c r="H121" s="490"/>
    </row>
    <row r="122" spans="1:8" ht="15.75" thickBot="1" x14ac:dyDescent="0.3">
      <c r="A122" s="522" t="s">
        <v>1558</v>
      </c>
      <c r="B122" s="522" t="s">
        <v>2212</v>
      </c>
      <c r="C122" s="523">
        <v>2167354</v>
      </c>
      <c r="D122" s="501">
        <f t="shared" si="1"/>
        <v>1213718.2400000002</v>
      </c>
      <c r="E122" s="566" t="s">
        <v>3188</v>
      </c>
      <c r="F122" s="500" t="s">
        <v>3189</v>
      </c>
      <c r="G122" s="500" t="s">
        <v>3190</v>
      </c>
      <c r="H122" s="490"/>
    </row>
    <row r="123" spans="1:8" ht="15.75" thickBot="1" x14ac:dyDescent="0.3">
      <c r="A123" s="522" t="s">
        <v>1559</v>
      </c>
      <c r="B123" s="522" t="s">
        <v>2213</v>
      </c>
      <c r="C123" s="523">
        <v>131535</v>
      </c>
      <c r="D123" s="501">
        <f t="shared" si="1"/>
        <v>73659.600000000006</v>
      </c>
      <c r="E123" s="566" t="s">
        <v>3191</v>
      </c>
      <c r="F123" s="500" t="s">
        <v>3192</v>
      </c>
      <c r="G123" s="500" t="s">
        <v>3193</v>
      </c>
      <c r="H123" s="490"/>
    </row>
    <row r="124" spans="1:8" ht="15.75" thickBot="1" x14ac:dyDescent="0.3">
      <c r="A124" s="522" t="s">
        <v>1560</v>
      </c>
      <c r="B124" s="522" t="s">
        <v>2214</v>
      </c>
      <c r="C124" s="523">
        <v>71880</v>
      </c>
      <c r="D124" s="501">
        <f t="shared" si="1"/>
        <v>40252.800000000003</v>
      </c>
      <c r="E124" s="566" t="s">
        <v>3194</v>
      </c>
      <c r="F124" s="500" t="s">
        <v>3195</v>
      </c>
      <c r="G124" s="500" t="s">
        <v>3196</v>
      </c>
      <c r="H124" s="490"/>
    </row>
    <row r="125" spans="1:8" ht="15.75" thickBot="1" x14ac:dyDescent="0.3">
      <c r="A125" s="522" t="s">
        <v>1561</v>
      </c>
      <c r="B125" s="522" t="s">
        <v>2215</v>
      </c>
      <c r="C125" s="523">
        <v>50270</v>
      </c>
      <c r="D125" s="501">
        <f t="shared" si="1"/>
        <v>28151.200000000004</v>
      </c>
      <c r="E125" s="566" t="s">
        <v>3179</v>
      </c>
      <c r="F125" s="500" t="s">
        <v>3197</v>
      </c>
      <c r="G125" s="500" t="s">
        <v>3198</v>
      </c>
      <c r="H125" s="490"/>
    </row>
    <row r="126" spans="1:8" ht="15.75" thickBot="1" x14ac:dyDescent="0.3">
      <c r="A126" s="522" t="s">
        <v>1562</v>
      </c>
      <c r="B126" s="522" t="s">
        <v>2216</v>
      </c>
      <c r="C126" s="523">
        <v>62745</v>
      </c>
      <c r="D126" s="501">
        <f t="shared" si="1"/>
        <v>35137.200000000004</v>
      </c>
      <c r="E126" s="566" t="s">
        <v>3199</v>
      </c>
      <c r="F126" s="500" t="s">
        <v>3200</v>
      </c>
      <c r="G126" s="500" t="s">
        <v>3201</v>
      </c>
      <c r="H126" s="490"/>
    </row>
    <row r="127" spans="1:8" ht="15.75" thickBot="1" x14ac:dyDescent="0.3">
      <c r="A127" s="522" t="s">
        <v>1563</v>
      </c>
      <c r="B127" s="522" t="s">
        <v>2217</v>
      </c>
      <c r="C127" s="523">
        <v>134479</v>
      </c>
      <c r="D127" s="501">
        <f t="shared" si="1"/>
        <v>75308.240000000005</v>
      </c>
      <c r="E127" s="566" t="s">
        <v>3202</v>
      </c>
      <c r="F127" s="500" t="s">
        <v>3203</v>
      </c>
      <c r="G127" s="500" t="s">
        <v>3204</v>
      </c>
      <c r="H127" s="490"/>
    </row>
    <row r="128" spans="1:8" ht="15.75" thickBot="1" x14ac:dyDescent="0.3">
      <c r="A128" s="522" t="s">
        <v>1564</v>
      </c>
      <c r="B128" s="522" t="s">
        <v>2218</v>
      </c>
      <c r="C128" s="523">
        <v>57755</v>
      </c>
      <c r="D128" s="501">
        <f t="shared" si="1"/>
        <v>32342.800000000003</v>
      </c>
      <c r="E128" s="566" t="s">
        <v>3205</v>
      </c>
      <c r="F128" s="500" t="s">
        <v>3206</v>
      </c>
      <c r="G128" s="500" t="s">
        <v>3207</v>
      </c>
      <c r="H128" s="490"/>
    </row>
    <row r="129" spans="1:8" ht="15.75" thickBot="1" x14ac:dyDescent="0.3">
      <c r="A129" s="522" t="s">
        <v>1565</v>
      </c>
      <c r="B129" s="522" t="s">
        <v>2219</v>
      </c>
      <c r="C129" s="523">
        <v>949896</v>
      </c>
      <c r="D129" s="501">
        <f t="shared" si="1"/>
        <v>531941.76</v>
      </c>
      <c r="E129" s="566" t="s">
        <v>3208</v>
      </c>
      <c r="F129" s="500" t="s">
        <v>3209</v>
      </c>
      <c r="G129" s="500" t="s">
        <v>3210</v>
      </c>
      <c r="H129" s="490"/>
    </row>
    <row r="130" spans="1:8" ht="15.75" thickBot="1" x14ac:dyDescent="0.3">
      <c r="A130" s="522" t="s">
        <v>1566</v>
      </c>
      <c r="B130" s="522" t="s">
        <v>2220</v>
      </c>
      <c r="C130" s="523">
        <v>28338</v>
      </c>
      <c r="D130" s="501">
        <f t="shared" ref="D130:D193" si="2">IF(C130*$C$696&lt;1500,1500,C130*$C$696)</f>
        <v>15869.28</v>
      </c>
      <c r="E130" s="566" t="s">
        <v>3211</v>
      </c>
      <c r="F130" s="500" t="s">
        <v>3212</v>
      </c>
      <c r="G130" s="500" t="s">
        <v>3213</v>
      </c>
      <c r="H130" s="490"/>
    </row>
    <row r="131" spans="1:8" ht="15.75" thickBot="1" x14ac:dyDescent="0.3">
      <c r="A131" s="522" t="s">
        <v>1567</v>
      </c>
      <c r="B131" s="522" t="s">
        <v>2221</v>
      </c>
      <c r="C131" s="523">
        <v>38348</v>
      </c>
      <c r="D131" s="501">
        <f t="shared" si="2"/>
        <v>21474.880000000001</v>
      </c>
      <c r="E131" s="566" t="s">
        <v>3214</v>
      </c>
      <c r="F131" s="500" t="s">
        <v>3215</v>
      </c>
      <c r="G131" s="500" t="s">
        <v>3216</v>
      </c>
      <c r="H131" s="490"/>
    </row>
    <row r="132" spans="1:8" ht="15.75" thickBot="1" x14ac:dyDescent="0.3">
      <c r="A132" s="522" t="s">
        <v>1568</v>
      </c>
      <c r="B132" s="522" t="s">
        <v>2222</v>
      </c>
      <c r="C132" s="523">
        <v>39707</v>
      </c>
      <c r="D132" s="501">
        <f t="shared" si="2"/>
        <v>22235.920000000002</v>
      </c>
      <c r="E132" s="566" t="s">
        <v>3217</v>
      </c>
      <c r="F132" s="500" t="s">
        <v>3218</v>
      </c>
      <c r="G132" s="500" t="s">
        <v>3219</v>
      </c>
      <c r="H132" s="490"/>
    </row>
    <row r="133" spans="1:8" ht="15.75" thickBot="1" x14ac:dyDescent="0.3">
      <c r="A133" s="522" t="s">
        <v>1569</v>
      </c>
      <c r="B133" s="522" t="s">
        <v>2142</v>
      </c>
      <c r="C133" s="523">
        <v>15777</v>
      </c>
      <c r="D133" s="501">
        <f t="shared" si="2"/>
        <v>8835.1200000000008</v>
      </c>
      <c r="E133" s="566" t="s">
        <v>3220</v>
      </c>
      <c r="F133" s="500" t="s">
        <v>3221</v>
      </c>
      <c r="G133" s="500" t="s">
        <v>3222</v>
      </c>
      <c r="H133" s="490"/>
    </row>
    <row r="134" spans="1:8" ht="15.75" thickBot="1" x14ac:dyDescent="0.3">
      <c r="A134" s="522" t="s">
        <v>1570</v>
      </c>
      <c r="B134" s="522" t="s">
        <v>2223</v>
      </c>
      <c r="C134" s="523">
        <v>25924</v>
      </c>
      <c r="D134" s="501">
        <f t="shared" si="2"/>
        <v>14517.44</v>
      </c>
      <c r="E134" s="566" t="s">
        <v>3223</v>
      </c>
      <c r="F134" s="500" t="s">
        <v>3224</v>
      </c>
      <c r="G134" s="500" t="s">
        <v>3225</v>
      </c>
      <c r="H134" s="490"/>
    </row>
    <row r="135" spans="1:8" ht="15.75" thickBot="1" x14ac:dyDescent="0.3">
      <c r="A135" s="522" t="s">
        <v>1571</v>
      </c>
      <c r="B135" s="522" t="s">
        <v>2224</v>
      </c>
      <c r="C135" s="523">
        <v>26490</v>
      </c>
      <c r="D135" s="501">
        <f t="shared" si="2"/>
        <v>14834.400000000001</v>
      </c>
      <c r="E135" s="566" t="s">
        <v>3226</v>
      </c>
      <c r="F135" s="500" t="s">
        <v>3227</v>
      </c>
      <c r="G135" s="500" t="s">
        <v>3228</v>
      </c>
      <c r="H135" s="490"/>
    </row>
    <row r="136" spans="1:8" ht="15.75" thickBot="1" x14ac:dyDescent="0.3">
      <c r="A136" s="522" t="s">
        <v>1572</v>
      </c>
      <c r="B136" s="522" t="s">
        <v>2161</v>
      </c>
      <c r="C136" s="523">
        <v>66471</v>
      </c>
      <c r="D136" s="501">
        <f t="shared" si="2"/>
        <v>37223.760000000002</v>
      </c>
      <c r="E136" s="566" t="s">
        <v>3229</v>
      </c>
      <c r="F136" s="500" t="s">
        <v>3230</v>
      </c>
      <c r="G136" s="500" t="s">
        <v>3231</v>
      </c>
      <c r="H136" s="490"/>
    </row>
    <row r="137" spans="1:8" ht="15.75" thickBot="1" x14ac:dyDescent="0.3">
      <c r="A137" s="522" t="s">
        <v>1573</v>
      </c>
      <c r="B137" s="522" t="s">
        <v>2225</v>
      </c>
      <c r="C137" s="523">
        <v>9521</v>
      </c>
      <c r="D137" s="501">
        <f t="shared" si="2"/>
        <v>5331.76</v>
      </c>
      <c r="E137" s="566" t="s">
        <v>3232</v>
      </c>
      <c r="F137" s="500" t="s">
        <v>3233</v>
      </c>
      <c r="G137" s="500" t="s">
        <v>3234</v>
      </c>
      <c r="H137" s="490"/>
    </row>
    <row r="138" spans="1:8" ht="15.75" thickBot="1" x14ac:dyDescent="0.3">
      <c r="A138" s="522" t="s">
        <v>1574</v>
      </c>
      <c r="B138" s="522" t="s">
        <v>2226</v>
      </c>
      <c r="C138" s="523">
        <v>8798</v>
      </c>
      <c r="D138" s="501">
        <f t="shared" si="2"/>
        <v>4926.88</v>
      </c>
      <c r="E138" s="566" t="s">
        <v>3235</v>
      </c>
      <c r="F138" s="500" t="s">
        <v>3236</v>
      </c>
      <c r="G138" s="500" t="s">
        <v>3237</v>
      </c>
      <c r="H138" s="490"/>
    </row>
    <row r="139" spans="1:8" ht="15.75" thickBot="1" x14ac:dyDescent="0.3">
      <c r="A139" s="522" t="s">
        <v>1575</v>
      </c>
      <c r="B139" s="522" t="s">
        <v>2227</v>
      </c>
      <c r="C139" s="523">
        <v>12122</v>
      </c>
      <c r="D139" s="501">
        <f t="shared" si="2"/>
        <v>6788.3200000000006</v>
      </c>
      <c r="E139" s="566" t="s">
        <v>3238</v>
      </c>
      <c r="F139" s="500" t="s">
        <v>3239</v>
      </c>
      <c r="G139" s="500" t="s">
        <v>3240</v>
      </c>
      <c r="H139" s="490"/>
    </row>
    <row r="140" spans="1:8" ht="15.75" thickBot="1" x14ac:dyDescent="0.3">
      <c r="A140" s="522" t="s">
        <v>1576</v>
      </c>
      <c r="B140" s="522" t="s">
        <v>2228</v>
      </c>
      <c r="C140" s="523">
        <v>15194</v>
      </c>
      <c r="D140" s="501">
        <f t="shared" si="2"/>
        <v>8508.6400000000012</v>
      </c>
      <c r="E140" s="566" t="s">
        <v>3241</v>
      </c>
      <c r="F140" s="500" t="s">
        <v>3242</v>
      </c>
      <c r="G140" s="500" t="s">
        <v>3243</v>
      </c>
      <c r="H140" s="490"/>
    </row>
    <row r="141" spans="1:8" ht="15.75" thickBot="1" x14ac:dyDescent="0.3">
      <c r="A141" s="522" t="s">
        <v>1577</v>
      </c>
      <c r="B141" s="522" t="s">
        <v>2229</v>
      </c>
      <c r="C141" s="523">
        <v>21944</v>
      </c>
      <c r="D141" s="501">
        <f t="shared" si="2"/>
        <v>12288.640000000001</v>
      </c>
      <c r="E141" s="566" t="s">
        <v>3244</v>
      </c>
      <c r="F141" s="500" t="s">
        <v>3245</v>
      </c>
      <c r="G141" s="500" t="s">
        <v>3246</v>
      </c>
      <c r="H141" s="490"/>
    </row>
    <row r="142" spans="1:8" ht="15.75" thickBot="1" x14ac:dyDescent="0.3">
      <c r="A142" s="522" t="s">
        <v>1578</v>
      </c>
      <c r="B142" s="522" t="s">
        <v>2230</v>
      </c>
      <c r="C142" s="523">
        <v>28291</v>
      </c>
      <c r="D142" s="501">
        <f t="shared" si="2"/>
        <v>15842.960000000001</v>
      </c>
      <c r="E142" s="566" t="s">
        <v>3247</v>
      </c>
      <c r="F142" s="500" t="s">
        <v>3248</v>
      </c>
      <c r="G142" s="500" t="s">
        <v>3249</v>
      </c>
      <c r="H142" s="490"/>
    </row>
    <row r="143" spans="1:8" ht="15.75" thickBot="1" x14ac:dyDescent="0.3">
      <c r="A143" s="522" t="s">
        <v>1579</v>
      </c>
      <c r="B143" s="522" t="s">
        <v>2231</v>
      </c>
      <c r="C143" s="523">
        <v>151591</v>
      </c>
      <c r="D143" s="501">
        <f t="shared" si="2"/>
        <v>84890.96</v>
      </c>
      <c r="E143" s="566" t="s">
        <v>3250</v>
      </c>
      <c r="F143" s="500" t="s">
        <v>3251</v>
      </c>
      <c r="G143" s="500" t="s">
        <v>3252</v>
      </c>
      <c r="H143" s="490"/>
    </row>
    <row r="144" spans="1:8" ht="15.75" thickBot="1" x14ac:dyDescent="0.3">
      <c r="A144" s="522" t="s">
        <v>1580</v>
      </c>
      <c r="B144" s="522" t="s">
        <v>2232</v>
      </c>
      <c r="C144" s="523">
        <v>14822</v>
      </c>
      <c r="D144" s="501">
        <f t="shared" si="2"/>
        <v>8300.3200000000015</v>
      </c>
      <c r="E144" s="566" t="s">
        <v>3253</v>
      </c>
      <c r="F144" s="500" t="s">
        <v>3254</v>
      </c>
      <c r="G144" s="500" t="s">
        <v>3255</v>
      </c>
      <c r="H144" s="490"/>
    </row>
    <row r="145" spans="1:8" ht="15.75" thickBot="1" x14ac:dyDescent="0.3">
      <c r="A145" s="522" t="s">
        <v>1581</v>
      </c>
      <c r="B145" s="522" t="s">
        <v>2233</v>
      </c>
      <c r="C145" s="523">
        <v>15524</v>
      </c>
      <c r="D145" s="501">
        <f t="shared" si="2"/>
        <v>8693.44</v>
      </c>
      <c r="E145" s="566" t="s">
        <v>3256</v>
      </c>
      <c r="F145" s="500" t="s">
        <v>3257</v>
      </c>
      <c r="G145" s="500" t="s">
        <v>3258</v>
      </c>
      <c r="H145" s="490"/>
    </row>
    <row r="146" spans="1:8" ht="15.75" thickBot="1" x14ac:dyDescent="0.3">
      <c r="A146" s="522" t="s">
        <v>1582</v>
      </c>
      <c r="B146" s="522" t="s">
        <v>2234</v>
      </c>
      <c r="C146" s="523">
        <v>69923</v>
      </c>
      <c r="D146" s="501">
        <f t="shared" si="2"/>
        <v>39156.880000000005</v>
      </c>
      <c r="E146" s="566" t="s">
        <v>3259</v>
      </c>
      <c r="F146" s="500" t="s">
        <v>3260</v>
      </c>
      <c r="G146" s="500" t="s">
        <v>3261</v>
      </c>
      <c r="H146" s="490"/>
    </row>
    <row r="147" spans="1:8" ht="15.75" thickBot="1" x14ac:dyDescent="0.3">
      <c r="A147" s="522" t="s">
        <v>1583</v>
      </c>
      <c r="B147" s="522" t="s">
        <v>2235</v>
      </c>
      <c r="C147" s="523">
        <v>115143</v>
      </c>
      <c r="D147" s="501">
        <f t="shared" si="2"/>
        <v>64480.080000000009</v>
      </c>
      <c r="E147" s="566" t="s">
        <v>3262</v>
      </c>
      <c r="F147" s="500" t="s">
        <v>3263</v>
      </c>
      <c r="G147" s="500" t="s">
        <v>3264</v>
      </c>
      <c r="H147" s="490"/>
    </row>
    <row r="148" spans="1:8" ht="15.75" thickBot="1" x14ac:dyDescent="0.3">
      <c r="A148" s="522" t="s">
        <v>1584</v>
      </c>
      <c r="B148" s="522" t="s">
        <v>2236</v>
      </c>
      <c r="C148" s="523">
        <v>87927</v>
      </c>
      <c r="D148" s="501">
        <f t="shared" si="2"/>
        <v>49239.12</v>
      </c>
      <c r="E148" s="566" t="s">
        <v>3265</v>
      </c>
      <c r="F148" s="500" t="s">
        <v>3266</v>
      </c>
      <c r="G148" s="500" t="s">
        <v>3267</v>
      </c>
      <c r="H148" s="490"/>
    </row>
    <row r="149" spans="1:8" ht="15.75" thickBot="1" x14ac:dyDescent="0.3">
      <c r="A149" s="522" t="s">
        <v>1585</v>
      </c>
      <c r="B149" s="522" t="s">
        <v>2237</v>
      </c>
      <c r="C149" s="523">
        <v>28382</v>
      </c>
      <c r="D149" s="501">
        <f t="shared" si="2"/>
        <v>15893.920000000002</v>
      </c>
      <c r="E149" s="566" t="s">
        <v>3268</v>
      </c>
      <c r="F149" s="500" t="s">
        <v>3269</v>
      </c>
      <c r="G149" s="500" t="s">
        <v>3270</v>
      </c>
      <c r="H149" s="490"/>
    </row>
    <row r="150" spans="1:8" ht="15.75" thickBot="1" x14ac:dyDescent="0.3">
      <c r="A150" s="522" t="s">
        <v>1586</v>
      </c>
      <c r="B150" s="522" t="s">
        <v>2238</v>
      </c>
      <c r="C150" s="523">
        <v>24480</v>
      </c>
      <c r="D150" s="501">
        <f t="shared" si="2"/>
        <v>13708.800000000001</v>
      </c>
      <c r="E150" s="566" t="s">
        <v>3271</v>
      </c>
      <c r="F150" s="500" t="s">
        <v>3272</v>
      </c>
      <c r="G150" s="500" t="s">
        <v>3273</v>
      </c>
      <c r="H150" s="490"/>
    </row>
    <row r="151" spans="1:8" ht="15.75" thickBot="1" x14ac:dyDescent="0.3">
      <c r="A151" s="522" t="s">
        <v>1587</v>
      </c>
      <c r="B151" s="522" t="s">
        <v>2239</v>
      </c>
      <c r="C151" s="523">
        <v>18712</v>
      </c>
      <c r="D151" s="501">
        <f t="shared" si="2"/>
        <v>10478.720000000001</v>
      </c>
      <c r="E151" s="566" t="s">
        <v>3274</v>
      </c>
      <c r="F151" s="500" t="s">
        <v>3275</v>
      </c>
      <c r="G151" s="500" t="s">
        <v>3276</v>
      </c>
      <c r="H151" s="490"/>
    </row>
    <row r="152" spans="1:8" ht="15.75" thickBot="1" x14ac:dyDescent="0.3">
      <c r="A152" s="522" t="s">
        <v>1588</v>
      </c>
      <c r="B152" s="522" t="s">
        <v>2240</v>
      </c>
      <c r="C152" s="523">
        <v>37935</v>
      </c>
      <c r="D152" s="501">
        <f t="shared" si="2"/>
        <v>21243.600000000002</v>
      </c>
      <c r="E152" s="566" t="s">
        <v>3277</v>
      </c>
      <c r="F152" s="500" t="s">
        <v>3278</v>
      </c>
      <c r="G152" s="500" t="s">
        <v>3270</v>
      </c>
      <c r="H152" s="490"/>
    </row>
    <row r="153" spans="1:8" ht="15.75" thickBot="1" x14ac:dyDescent="0.3">
      <c r="A153" s="522" t="s">
        <v>1589</v>
      </c>
      <c r="B153" s="522" t="s">
        <v>2241</v>
      </c>
      <c r="C153" s="523">
        <v>143118</v>
      </c>
      <c r="D153" s="501">
        <f t="shared" si="2"/>
        <v>80146.080000000002</v>
      </c>
      <c r="E153" s="566" t="s">
        <v>3279</v>
      </c>
      <c r="F153" s="500" t="s">
        <v>3280</v>
      </c>
      <c r="G153" s="500" t="s">
        <v>3281</v>
      </c>
      <c r="H153" s="490"/>
    </row>
    <row r="154" spans="1:8" ht="15.75" thickBot="1" x14ac:dyDescent="0.3">
      <c r="A154" s="522" t="s">
        <v>1590</v>
      </c>
      <c r="B154" s="522" t="s">
        <v>2242</v>
      </c>
      <c r="C154" s="523">
        <v>21057</v>
      </c>
      <c r="D154" s="501">
        <f t="shared" si="2"/>
        <v>11791.920000000002</v>
      </c>
      <c r="E154" s="566" t="s">
        <v>3282</v>
      </c>
      <c r="F154" s="500" t="s">
        <v>3283</v>
      </c>
      <c r="G154" s="500" t="s">
        <v>3284</v>
      </c>
      <c r="H154" s="490"/>
    </row>
    <row r="155" spans="1:8" ht="15.75" thickBot="1" x14ac:dyDescent="0.3">
      <c r="A155" s="522" t="s">
        <v>1591</v>
      </c>
      <c r="B155" s="522" t="s">
        <v>2243</v>
      </c>
      <c r="C155" s="523">
        <v>14866</v>
      </c>
      <c r="D155" s="501">
        <f t="shared" si="2"/>
        <v>8324.9600000000009</v>
      </c>
      <c r="E155" s="566" t="s">
        <v>3285</v>
      </c>
      <c r="F155" s="500" t="s">
        <v>3286</v>
      </c>
      <c r="G155" s="500" t="s">
        <v>3287</v>
      </c>
      <c r="H155" s="490"/>
    </row>
    <row r="156" spans="1:8" ht="15.75" thickBot="1" x14ac:dyDescent="0.3">
      <c r="A156" s="522" t="s">
        <v>1592</v>
      </c>
      <c r="B156" s="522" t="s">
        <v>2244</v>
      </c>
      <c r="C156" s="523">
        <v>7755</v>
      </c>
      <c r="D156" s="501">
        <f t="shared" si="2"/>
        <v>4342.8</v>
      </c>
      <c r="E156" s="566" t="s">
        <v>3288</v>
      </c>
      <c r="F156" s="500" t="s">
        <v>3289</v>
      </c>
      <c r="G156" s="500" t="s">
        <v>3290</v>
      </c>
      <c r="H156" s="490"/>
    </row>
    <row r="157" spans="1:8" ht="15.75" thickBot="1" x14ac:dyDescent="0.3">
      <c r="A157" s="522" t="s">
        <v>1593</v>
      </c>
      <c r="B157" s="522" t="s">
        <v>2245</v>
      </c>
      <c r="C157" s="523">
        <v>57679</v>
      </c>
      <c r="D157" s="501">
        <f t="shared" si="2"/>
        <v>32300.240000000002</v>
      </c>
      <c r="E157" s="566" t="s">
        <v>3291</v>
      </c>
      <c r="F157" s="500" t="s">
        <v>3292</v>
      </c>
      <c r="G157" s="500" t="s">
        <v>3293</v>
      </c>
      <c r="H157" s="490"/>
    </row>
    <row r="158" spans="1:8" ht="15.75" thickBot="1" x14ac:dyDescent="0.3">
      <c r="A158" s="522" t="s">
        <v>1594</v>
      </c>
      <c r="B158" s="522" t="s">
        <v>2246</v>
      </c>
      <c r="C158" s="523">
        <v>18601</v>
      </c>
      <c r="D158" s="501">
        <f t="shared" si="2"/>
        <v>10416.560000000001</v>
      </c>
      <c r="E158" s="566" t="s">
        <v>3294</v>
      </c>
      <c r="F158" s="500" t="s">
        <v>3295</v>
      </c>
      <c r="G158" s="500" t="s">
        <v>3296</v>
      </c>
      <c r="H158" s="490"/>
    </row>
    <row r="159" spans="1:8" ht="15.75" thickBot="1" x14ac:dyDescent="0.3">
      <c r="A159" s="522" t="s">
        <v>1595</v>
      </c>
      <c r="B159" s="522" t="s">
        <v>2247</v>
      </c>
      <c r="C159" s="523">
        <v>11998</v>
      </c>
      <c r="D159" s="501">
        <f t="shared" si="2"/>
        <v>6718.880000000001</v>
      </c>
      <c r="E159" s="566" t="s">
        <v>3297</v>
      </c>
      <c r="F159" s="500" t="s">
        <v>3298</v>
      </c>
      <c r="G159" s="500" t="s">
        <v>3299</v>
      </c>
      <c r="H159" s="490"/>
    </row>
    <row r="160" spans="1:8" ht="15.75" thickBot="1" x14ac:dyDescent="0.3">
      <c r="A160" s="522" t="s">
        <v>1596</v>
      </c>
      <c r="B160" s="522" t="s">
        <v>2248</v>
      </c>
      <c r="C160" s="523">
        <v>46948</v>
      </c>
      <c r="D160" s="501">
        <f t="shared" si="2"/>
        <v>26290.880000000001</v>
      </c>
      <c r="E160" s="566" t="s">
        <v>3300</v>
      </c>
      <c r="F160" s="500" t="s">
        <v>3301</v>
      </c>
      <c r="G160" s="500" t="s">
        <v>3302</v>
      </c>
      <c r="H160" s="490"/>
    </row>
    <row r="161" spans="1:8" ht="15.75" thickBot="1" x14ac:dyDescent="0.3">
      <c r="A161" s="522" t="s">
        <v>1597</v>
      </c>
      <c r="B161" s="522" t="s">
        <v>2249</v>
      </c>
      <c r="C161" s="523">
        <v>17405</v>
      </c>
      <c r="D161" s="501">
        <f t="shared" si="2"/>
        <v>9746.8000000000011</v>
      </c>
      <c r="E161" s="566" t="s">
        <v>3303</v>
      </c>
      <c r="F161" s="500" t="s">
        <v>3304</v>
      </c>
      <c r="G161" s="500" t="s">
        <v>3305</v>
      </c>
      <c r="H161" s="490"/>
    </row>
    <row r="162" spans="1:8" ht="15.75" thickBot="1" x14ac:dyDescent="0.3">
      <c r="A162" s="522" t="s">
        <v>1598</v>
      </c>
      <c r="B162" s="522" t="s">
        <v>2250</v>
      </c>
      <c r="C162" s="523">
        <v>25986</v>
      </c>
      <c r="D162" s="501">
        <f t="shared" si="2"/>
        <v>14552.160000000002</v>
      </c>
      <c r="E162" s="566" t="s">
        <v>3306</v>
      </c>
      <c r="F162" s="500" t="s">
        <v>3307</v>
      </c>
      <c r="G162" s="500" t="s">
        <v>3308</v>
      </c>
      <c r="H162" s="490"/>
    </row>
    <row r="163" spans="1:8" ht="15.75" thickBot="1" x14ac:dyDescent="0.3">
      <c r="A163" s="522" t="s">
        <v>1599</v>
      </c>
      <c r="B163" s="522" t="s">
        <v>2251</v>
      </c>
      <c r="C163" s="523">
        <v>145599</v>
      </c>
      <c r="D163" s="501">
        <f t="shared" si="2"/>
        <v>81535.44</v>
      </c>
      <c r="E163" s="566" t="s">
        <v>3309</v>
      </c>
      <c r="F163" s="500" t="s">
        <v>3310</v>
      </c>
      <c r="G163" s="500" t="s">
        <v>3311</v>
      </c>
      <c r="H163" s="490"/>
    </row>
    <row r="164" spans="1:8" ht="15.75" thickBot="1" x14ac:dyDescent="0.3">
      <c r="A164" s="522" t="s">
        <v>1600</v>
      </c>
      <c r="B164" s="522" t="s">
        <v>2252</v>
      </c>
      <c r="C164" s="523">
        <v>14090</v>
      </c>
      <c r="D164" s="501">
        <f t="shared" si="2"/>
        <v>7890.4000000000005</v>
      </c>
      <c r="E164" s="566" t="s">
        <v>3312</v>
      </c>
      <c r="F164" s="500" t="s">
        <v>3313</v>
      </c>
      <c r="G164" s="500" t="s">
        <v>3314</v>
      </c>
      <c r="H164" s="490"/>
    </row>
    <row r="165" spans="1:8" ht="15.75" thickBot="1" x14ac:dyDescent="0.3">
      <c r="A165" s="522" t="s">
        <v>1601</v>
      </c>
      <c r="B165" s="522" t="s">
        <v>2253</v>
      </c>
      <c r="C165" s="523">
        <v>16322</v>
      </c>
      <c r="D165" s="501">
        <f t="shared" si="2"/>
        <v>9140.3200000000015</v>
      </c>
      <c r="E165" s="566" t="s">
        <v>3315</v>
      </c>
      <c r="F165" s="500" t="s">
        <v>3316</v>
      </c>
      <c r="G165" s="500" t="s">
        <v>3317</v>
      </c>
      <c r="H165" s="490"/>
    </row>
    <row r="166" spans="1:8" ht="15.75" thickBot="1" x14ac:dyDescent="0.3">
      <c r="A166" s="522" t="s">
        <v>1602</v>
      </c>
      <c r="B166" s="522" t="s">
        <v>2254</v>
      </c>
      <c r="C166" s="523">
        <v>22163</v>
      </c>
      <c r="D166" s="501">
        <f t="shared" si="2"/>
        <v>12411.28</v>
      </c>
      <c r="E166" s="566" t="s">
        <v>3318</v>
      </c>
      <c r="F166" s="500" t="s">
        <v>3319</v>
      </c>
      <c r="G166" s="500" t="s">
        <v>3320</v>
      </c>
      <c r="H166" s="490"/>
    </row>
    <row r="167" spans="1:8" ht="15.75" thickBot="1" x14ac:dyDescent="0.3">
      <c r="A167" s="522" t="s">
        <v>1603</v>
      </c>
      <c r="B167" s="522" t="s">
        <v>2255</v>
      </c>
      <c r="C167" s="523">
        <v>14999</v>
      </c>
      <c r="D167" s="501">
        <f t="shared" si="2"/>
        <v>8399.44</v>
      </c>
      <c r="E167" s="566" t="s">
        <v>3321</v>
      </c>
      <c r="F167" s="500" t="s">
        <v>3322</v>
      </c>
      <c r="G167" s="500" t="s">
        <v>3323</v>
      </c>
      <c r="H167" s="490"/>
    </row>
    <row r="168" spans="1:8" ht="15.75" thickBot="1" x14ac:dyDescent="0.3">
      <c r="A168" s="522" t="s">
        <v>1604</v>
      </c>
      <c r="B168" s="522" t="s">
        <v>2256</v>
      </c>
      <c r="C168" s="523">
        <v>8552</v>
      </c>
      <c r="D168" s="501">
        <f t="shared" si="2"/>
        <v>4789.1200000000008</v>
      </c>
      <c r="E168" s="566" t="s">
        <v>3324</v>
      </c>
      <c r="F168" s="500" t="s">
        <v>3325</v>
      </c>
      <c r="G168" s="500" t="s">
        <v>3326</v>
      </c>
      <c r="H168" s="490"/>
    </row>
    <row r="169" spans="1:8" ht="15.75" thickBot="1" x14ac:dyDescent="0.3">
      <c r="A169" s="522" t="s">
        <v>1605</v>
      </c>
      <c r="B169" s="522" t="s">
        <v>2257</v>
      </c>
      <c r="C169" s="523">
        <v>10425</v>
      </c>
      <c r="D169" s="501">
        <f t="shared" si="2"/>
        <v>5838.0000000000009</v>
      </c>
      <c r="E169" s="566" t="s">
        <v>3327</v>
      </c>
      <c r="F169" s="500" t="s">
        <v>3328</v>
      </c>
      <c r="G169" s="500" t="s">
        <v>3329</v>
      </c>
      <c r="H169" s="490"/>
    </row>
    <row r="170" spans="1:8" ht="15.75" thickBot="1" x14ac:dyDescent="0.3">
      <c r="A170" s="522" t="s">
        <v>1606</v>
      </c>
      <c r="B170" s="522" t="s">
        <v>2258</v>
      </c>
      <c r="C170" s="523">
        <v>125473</v>
      </c>
      <c r="D170" s="501">
        <f t="shared" si="2"/>
        <v>70264.88</v>
      </c>
      <c r="E170" s="566" t="s">
        <v>3330</v>
      </c>
      <c r="F170" s="500" t="s">
        <v>3331</v>
      </c>
      <c r="G170" s="500" t="s">
        <v>3332</v>
      </c>
      <c r="H170" s="490"/>
    </row>
    <row r="171" spans="1:8" ht="15.75" thickBot="1" x14ac:dyDescent="0.3">
      <c r="A171" s="522" t="s">
        <v>1607</v>
      </c>
      <c r="B171" s="522" t="s">
        <v>2259</v>
      </c>
      <c r="C171" s="523">
        <v>88708</v>
      </c>
      <c r="D171" s="501">
        <f t="shared" si="2"/>
        <v>49676.480000000003</v>
      </c>
      <c r="E171" s="566" t="s">
        <v>3333</v>
      </c>
      <c r="F171" s="500" t="s">
        <v>3334</v>
      </c>
      <c r="G171" s="500" t="s">
        <v>3335</v>
      </c>
      <c r="H171" s="490"/>
    </row>
    <row r="172" spans="1:8" ht="15.75" thickBot="1" x14ac:dyDescent="0.3">
      <c r="A172" s="522" t="s">
        <v>1608</v>
      </c>
      <c r="B172" s="522" t="s">
        <v>2260</v>
      </c>
      <c r="C172" s="523">
        <v>51609</v>
      </c>
      <c r="D172" s="501">
        <f t="shared" si="2"/>
        <v>28901.040000000005</v>
      </c>
      <c r="E172" s="566" t="s">
        <v>3336</v>
      </c>
      <c r="F172" s="500" t="s">
        <v>3337</v>
      </c>
      <c r="G172" s="500" t="s">
        <v>3338</v>
      </c>
      <c r="H172" s="490"/>
    </row>
    <row r="173" spans="1:8" ht="15.75" thickBot="1" x14ac:dyDescent="0.3">
      <c r="A173" s="522" t="s">
        <v>1609</v>
      </c>
      <c r="B173" s="522" t="s">
        <v>2261</v>
      </c>
      <c r="C173" s="523">
        <v>51578</v>
      </c>
      <c r="D173" s="501">
        <f t="shared" si="2"/>
        <v>28883.680000000004</v>
      </c>
      <c r="E173" s="566" t="s">
        <v>3339</v>
      </c>
      <c r="F173" s="500" t="s">
        <v>3340</v>
      </c>
      <c r="G173" s="500" t="s">
        <v>3341</v>
      </c>
      <c r="H173" s="490"/>
    </row>
    <row r="174" spans="1:8" ht="15.75" thickBot="1" x14ac:dyDescent="0.3">
      <c r="A174" s="522" t="s">
        <v>1610</v>
      </c>
      <c r="B174" s="522" t="s">
        <v>2262</v>
      </c>
      <c r="C174" s="523">
        <v>33069</v>
      </c>
      <c r="D174" s="501">
        <f t="shared" si="2"/>
        <v>18518.640000000003</v>
      </c>
      <c r="E174" s="566" t="s">
        <v>3342</v>
      </c>
      <c r="F174" s="500" t="s">
        <v>3343</v>
      </c>
      <c r="G174" s="500" t="s">
        <v>3344</v>
      </c>
      <c r="H174" s="490"/>
    </row>
    <row r="175" spans="1:8" ht="15.75" thickBot="1" x14ac:dyDescent="0.3">
      <c r="A175" s="522" t="s">
        <v>1611</v>
      </c>
      <c r="B175" s="522" t="s">
        <v>2263</v>
      </c>
      <c r="C175" s="523">
        <v>69513</v>
      </c>
      <c r="D175" s="501">
        <f t="shared" si="2"/>
        <v>38927.280000000006</v>
      </c>
      <c r="E175" s="566" t="s">
        <v>3345</v>
      </c>
      <c r="F175" s="500" t="s">
        <v>3346</v>
      </c>
      <c r="G175" s="500" t="s">
        <v>3347</v>
      </c>
      <c r="H175" s="490"/>
    </row>
    <row r="176" spans="1:8" ht="15.75" thickBot="1" x14ac:dyDescent="0.3">
      <c r="A176" s="522" t="s">
        <v>1612</v>
      </c>
      <c r="B176" s="522" t="s">
        <v>2264</v>
      </c>
      <c r="C176" s="523">
        <v>24934</v>
      </c>
      <c r="D176" s="501">
        <f t="shared" si="2"/>
        <v>13963.04</v>
      </c>
      <c r="E176" s="566" t="s">
        <v>3348</v>
      </c>
      <c r="F176" s="500" t="s">
        <v>3349</v>
      </c>
      <c r="G176" s="500" t="s">
        <v>3350</v>
      </c>
      <c r="H176" s="490"/>
    </row>
    <row r="177" spans="1:8" ht="15.75" thickBot="1" x14ac:dyDescent="0.3">
      <c r="A177" s="522" t="s">
        <v>1613</v>
      </c>
      <c r="B177" s="522" t="s">
        <v>2265</v>
      </c>
      <c r="C177" s="523">
        <v>186350</v>
      </c>
      <c r="D177" s="501">
        <f t="shared" si="2"/>
        <v>104356.00000000001</v>
      </c>
      <c r="E177" s="566" t="s">
        <v>3351</v>
      </c>
      <c r="F177" s="500" t="s">
        <v>3352</v>
      </c>
      <c r="G177" s="500" t="s">
        <v>3353</v>
      </c>
      <c r="H177" s="490"/>
    </row>
    <row r="178" spans="1:8" ht="15.75" thickBot="1" x14ac:dyDescent="0.3">
      <c r="A178" s="522" t="s">
        <v>1614</v>
      </c>
      <c r="B178" s="522" t="s">
        <v>2266</v>
      </c>
      <c r="C178" s="523">
        <v>14008</v>
      </c>
      <c r="D178" s="501">
        <f t="shared" si="2"/>
        <v>7844.4800000000005</v>
      </c>
      <c r="E178" s="566" t="s">
        <v>3354</v>
      </c>
      <c r="F178" s="500" t="s">
        <v>3355</v>
      </c>
      <c r="G178" s="500" t="s">
        <v>3356</v>
      </c>
      <c r="H178" s="490"/>
    </row>
    <row r="179" spans="1:8" ht="15.75" thickBot="1" x14ac:dyDescent="0.3">
      <c r="A179" s="522" t="s">
        <v>1615</v>
      </c>
      <c r="B179" s="522" t="s">
        <v>2267</v>
      </c>
      <c r="C179" s="523">
        <v>14975</v>
      </c>
      <c r="D179" s="501">
        <f t="shared" si="2"/>
        <v>8386</v>
      </c>
      <c r="E179" s="566" t="s">
        <v>3357</v>
      </c>
      <c r="F179" s="500" t="s">
        <v>3358</v>
      </c>
      <c r="G179" s="500" t="s">
        <v>3359</v>
      </c>
      <c r="H179" s="490"/>
    </row>
    <row r="180" spans="1:8" ht="15.75" thickBot="1" x14ac:dyDescent="0.3">
      <c r="A180" s="522" t="s">
        <v>1616</v>
      </c>
      <c r="B180" s="522" t="s">
        <v>2268</v>
      </c>
      <c r="C180" s="523">
        <v>315628</v>
      </c>
      <c r="D180" s="501">
        <f t="shared" si="2"/>
        <v>176751.68000000002</v>
      </c>
      <c r="E180" s="566" t="s">
        <v>3360</v>
      </c>
      <c r="F180" s="500" t="s">
        <v>3361</v>
      </c>
      <c r="G180" s="500" t="s">
        <v>3362</v>
      </c>
      <c r="H180" s="490"/>
    </row>
    <row r="181" spans="1:8" ht="15.75" thickBot="1" x14ac:dyDescent="0.3">
      <c r="A181" s="522" t="s">
        <v>1617</v>
      </c>
      <c r="B181" s="522" t="s">
        <v>2269</v>
      </c>
      <c r="C181" s="523">
        <v>328867</v>
      </c>
      <c r="D181" s="501">
        <f t="shared" si="2"/>
        <v>184165.52000000002</v>
      </c>
      <c r="E181" s="566" t="s">
        <v>3363</v>
      </c>
      <c r="F181" s="500" t="s">
        <v>3364</v>
      </c>
      <c r="G181" s="500" t="s">
        <v>3365</v>
      </c>
      <c r="H181" s="490"/>
    </row>
    <row r="182" spans="1:8" ht="15.75" thickBot="1" x14ac:dyDescent="0.3">
      <c r="A182" s="522" t="s">
        <v>1618</v>
      </c>
      <c r="B182" s="522" t="s">
        <v>2270</v>
      </c>
      <c r="C182" s="523">
        <v>35677</v>
      </c>
      <c r="D182" s="501">
        <f t="shared" si="2"/>
        <v>19979.120000000003</v>
      </c>
      <c r="E182" s="566" t="s">
        <v>3366</v>
      </c>
      <c r="F182" s="500" t="s">
        <v>3367</v>
      </c>
      <c r="G182" s="500" t="s">
        <v>3368</v>
      </c>
      <c r="H182" s="490"/>
    </row>
    <row r="183" spans="1:8" ht="15.75" thickBot="1" x14ac:dyDescent="0.3">
      <c r="A183" s="522" t="s">
        <v>1619</v>
      </c>
      <c r="B183" s="522" t="s">
        <v>2271</v>
      </c>
      <c r="C183" s="523">
        <v>23537</v>
      </c>
      <c r="D183" s="501">
        <f t="shared" si="2"/>
        <v>13180.720000000001</v>
      </c>
      <c r="E183" s="566" t="s">
        <v>3369</v>
      </c>
      <c r="F183" s="500" t="s">
        <v>3370</v>
      </c>
      <c r="G183" s="500" t="s">
        <v>3371</v>
      </c>
      <c r="H183" s="490"/>
    </row>
    <row r="184" spans="1:8" ht="15.75" thickBot="1" x14ac:dyDescent="0.3">
      <c r="A184" s="522" t="s">
        <v>1620</v>
      </c>
      <c r="B184" s="522" t="s">
        <v>2272</v>
      </c>
      <c r="C184" s="523">
        <v>5965</v>
      </c>
      <c r="D184" s="501">
        <f t="shared" si="2"/>
        <v>3340.4</v>
      </c>
      <c r="E184" s="566" t="s">
        <v>3372</v>
      </c>
      <c r="F184" s="500" t="s">
        <v>3373</v>
      </c>
      <c r="G184" s="500" t="s">
        <v>3374</v>
      </c>
      <c r="H184" s="490"/>
    </row>
    <row r="185" spans="1:8" ht="15.75" thickBot="1" x14ac:dyDescent="0.3">
      <c r="A185" s="522" t="s">
        <v>1621</v>
      </c>
      <c r="B185" s="522" t="s">
        <v>2273</v>
      </c>
      <c r="C185" s="523">
        <v>226079</v>
      </c>
      <c r="D185" s="501">
        <f t="shared" si="2"/>
        <v>126604.24</v>
      </c>
      <c r="E185" s="566" t="s">
        <v>3375</v>
      </c>
      <c r="F185" s="500" t="s">
        <v>3376</v>
      </c>
      <c r="G185" s="500" t="s">
        <v>3377</v>
      </c>
      <c r="H185" s="490"/>
    </row>
    <row r="186" spans="1:8" ht="15.75" thickBot="1" x14ac:dyDescent="0.3">
      <c r="A186" s="522" t="s">
        <v>1622</v>
      </c>
      <c r="B186" s="522" t="s">
        <v>2274</v>
      </c>
      <c r="C186" s="523">
        <v>160863</v>
      </c>
      <c r="D186" s="501">
        <f t="shared" si="2"/>
        <v>90083.280000000013</v>
      </c>
      <c r="E186" s="566" t="s">
        <v>3378</v>
      </c>
      <c r="F186" s="500" t="s">
        <v>3379</v>
      </c>
      <c r="G186" s="500" t="s">
        <v>3380</v>
      </c>
      <c r="H186" s="490"/>
    </row>
    <row r="187" spans="1:8" ht="15.75" thickBot="1" x14ac:dyDescent="0.3">
      <c r="A187" s="522" t="s">
        <v>1623</v>
      </c>
      <c r="B187" s="522" t="s">
        <v>2275</v>
      </c>
      <c r="C187" s="523">
        <v>62766</v>
      </c>
      <c r="D187" s="501">
        <f t="shared" si="2"/>
        <v>35148.960000000006</v>
      </c>
      <c r="E187" s="566" t="s">
        <v>3381</v>
      </c>
      <c r="F187" s="500" t="s">
        <v>3382</v>
      </c>
      <c r="G187" s="500" t="s">
        <v>3383</v>
      </c>
      <c r="H187" s="490"/>
    </row>
    <row r="188" spans="1:8" ht="15.75" thickBot="1" x14ac:dyDescent="0.3">
      <c r="A188" s="522" t="s">
        <v>1624</v>
      </c>
      <c r="B188" s="522" t="s">
        <v>2276</v>
      </c>
      <c r="C188" s="523">
        <v>376887</v>
      </c>
      <c r="D188" s="501">
        <f t="shared" si="2"/>
        <v>211056.72000000003</v>
      </c>
      <c r="E188" s="566" t="s">
        <v>3384</v>
      </c>
      <c r="F188" s="500" t="s">
        <v>3385</v>
      </c>
      <c r="G188" s="500" t="s">
        <v>3386</v>
      </c>
      <c r="H188" s="490"/>
    </row>
    <row r="189" spans="1:8" ht="15.75" thickBot="1" x14ac:dyDescent="0.3">
      <c r="A189" s="522" t="s">
        <v>1625</v>
      </c>
      <c r="B189" s="522" t="s">
        <v>2277</v>
      </c>
      <c r="C189" s="523">
        <v>16475</v>
      </c>
      <c r="D189" s="501">
        <f t="shared" si="2"/>
        <v>9226</v>
      </c>
      <c r="E189" s="566" t="s">
        <v>3387</v>
      </c>
      <c r="F189" s="500" t="s">
        <v>3388</v>
      </c>
      <c r="G189" s="500" t="s">
        <v>3389</v>
      </c>
      <c r="H189" s="490"/>
    </row>
    <row r="190" spans="1:8" ht="15.75" thickBot="1" x14ac:dyDescent="0.3">
      <c r="A190" s="522" t="s">
        <v>1626</v>
      </c>
      <c r="B190" s="522" t="s">
        <v>2278</v>
      </c>
      <c r="C190" s="523">
        <v>145570</v>
      </c>
      <c r="D190" s="501">
        <f t="shared" si="2"/>
        <v>81519.200000000012</v>
      </c>
      <c r="E190" s="566" t="s">
        <v>3390</v>
      </c>
      <c r="F190" s="500" t="s">
        <v>3391</v>
      </c>
      <c r="G190" s="500" t="s">
        <v>3392</v>
      </c>
      <c r="H190" s="490"/>
    </row>
    <row r="191" spans="1:8" ht="15.75" thickBot="1" x14ac:dyDescent="0.3">
      <c r="A191" s="522" t="s">
        <v>1627</v>
      </c>
      <c r="B191" s="522" t="s">
        <v>2279</v>
      </c>
      <c r="C191" s="523">
        <v>74399</v>
      </c>
      <c r="D191" s="501">
        <f t="shared" si="2"/>
        <v>41663.440000000002</v>
      </c>
      <c r="E191" s="566" t="s">
        <v>3393</v>
      </c>
      <c r="F191" s="500" t="s">
        <v>3394</v>
      </c>
      <c r="G191" s="500" t="s">
        <v>3395</v>
      </c>
      <c r="H191" s="490"/>
    </row>
    <row r="192" spans="1:8" ht="15.75" thickBot="1" x14ac:dyDescent="0.3">
      <c r="A192" s="522" t="s">
        <v>1628</v>
      </c>
      <c r="B192" s="522" t="s">
        <v>2280</v>
      </c>
      <c r="C192" s="523">
        <v>19447</v>
      </c>
      <c r="D192" s="501">
        <f t="shared" si="2"/>
        <v>10890.320000000002</v>
      </c>
      <c r="E192" s="566" t="s">
        <v>3396</v>
      </c>
      <c r="F192" s="500" t="s">
        <v>3397</v>
      </c>
      <c r="G192" s="500" t="s">
        <v>3398</v>
      </c>
      <c r="H192" s="490"/>
    </row>
    <row r="193" spans="1:8" ht="15.75" thickBot="1" x14ac:dyDescent="0.3">
      <c r="A193" s="522" t="s">
        <v>1629</v>
      </c>
      <c r="B193" s="522" t="s">
        <v>2281</v>
      </c>
      <c r="C193" s="523">
        <v>41701</v>
      </c>
      <c r="D193" s="501">
        <f t="shared" si="2"/>
        <v>23352.560000000001</v>
      </c>
      <c r="E193" s="566" t="s">
        <v>3399</v>
      </c>
      <c r="F193" s="500" t="s">
        <v>3400</v>
      </c>
      <c r="G193" s="500" t="s">
        <v>3401</v>
      </c>
      <c r="H193" s="490"/>
    </row>
    <row r="194" spans="1:8" ht="15.75" thickBot="1" x14ac:dyDescent="0.3">
      <c r="A194" s="522" t="s">
        <v>1630</v>
      </c>
      <c r="B194" s="522" t="s">
        <v>2282</v>
      </c>
      <c r="C194" s="523">
        <v>41119</v>
      </c>
      <c r="D194" s="501">
        <f t="shared" ref="D194:D257" si="3">IF(C194*$C$696&lt;1500,1500,C194*$C$696)</f>
        <v>23026.640000000003</v>
      </c>
      <c r="E194" s="566" t="s">
        <v>3402</v>
      </c>
      <c r="F194" s="500" t="s">
        <v>3403</v>
      </c>
      <c r="G194" s="500" t="s">
        <v>3404</v>
      </c>
      <c r="H194" s="490"/>
    </row>
    <row r="195" spans="1:8" ht="15.75" thickBot="1" x14ac:dyDescent="0.3">
      <c r="A195" s="522" t="s">
        <v>1631</v>
      </c>
      <c r="B195" s="522" t="s">
        <v>2283</v>
      </c>
      <c r="C195" s="523">
        <v>55075</v>
      </c>
      <c r="D195" s="501">
        <f t="shared" si="3"/>
        <v>30842.000000000004</v>
      </c>
      <c r="E195" s="566" t="s">
        <v>3405</v>
      </c>
      <c r="F195" s="500" t="s">
        <v>3406</v>
      </c>
      <c r="G195" s="500" t="s">
        <v>3407</v>
      </c>
      <c r="H195" s="490"/>
    </row>
    <row r="196" spans="1:8" ht="15.75" thickBot="1" x14ac:dyDescent="0.3">
      <c r="A196" s="522" t="s">
        <v>1632</v>
      </c>
      <c r="B196" s="522" t="s">
        <v>2284</v>
      </c>
      <c r="C196" s="523">
        <v>410470</v>
      </c>
      <c r="D196" s="501">
        <f t="shared" si="3"/>
        <v>229863.2</v>
      </c>
      <c r="E196" s="566" t="s">
        <v>3408</v>
      </c>
      <c r="F196" s="500" t="s">
        <v>3409</v>
      </c>
      <c r="G196" s="500" t="s">
        <v>3410</v>
      </c>
      <c r="H196" s="490"/>
    </row>
    <row r="197" spans="1:8" ht="15.75" thickBot="1" x14ac:dyDescent="0.3">
      <c r="A197" s="522" t="s">
        <v>1633</v>
      </c>
      <c r="B197" s="522" t="s">
        <v>2285</v>
      </c>
      <c r="C197" s="523">
        <v>387371</v>
      </c>
      <c r="D197" s="501">
        <f t="shared" si="3"/>
        <v>216927.76</v>
      </c>
      <c r="E197" s="566" t="s">
        <v>3411</v>
      </c>
      <c r="F197" s="500" t="s">
        <v>3412</v>
      </c>
      <c r="G197" s="500" t="s">
        <v>3413</v>
      </c>
      <c r="H197" s="490"/>
    </row>
    <row r="198" spans="1:8" ht="15.75" thickBot="1" x14ac:dyDescent="0.3">
      <c r="A198" s="522" t="s">
        <v>1634</v>
      </c>
      <c r="B198" s="522" t="s">
        <v>2286</v>
      </c>
      <c r="C198" s="523">
        <v>62904</v>
      </c>
      <c r="D198" s="501">
        <f t="shared" si="3"/>
        <v>35226.240000000005</v>
      </c>
      <c r="E198" s="566" t="s">
        <v>3414</v>
      </c>
      <c r="F198" s="500" t="s">
        <v>3415</v>
      </c>
      <c r="G198" s="500" t="s">
        <v>3416</v>
      </c>
      <c r="H198" s="490"/>
    </row>
    <row r="199" spans="1:8" ht="15.75" thickBot="1" x14ac:dyDescent="0.3">
      <c r="A199" s="522" t="s">
        <v>1635</v>
      </c>
      <c r="B199" s="522" t="s">
        <v>2287</v>
      </c>
      <c r="C199" s="523">
        <v>23284</v>
      </c>
      <c r="D199" s="501">
        <f t="shared" si="3"/>
        <v>13039.04</v>
      </c>
      <c r="E199" s="566" t="s">
        <v>3417</v>
      </c>
      <c r="F199" s="500" t="s">
        <v>3418</v>
      </c>
      <c r="G199" s="500" t="s">
        <v>3419</v>
      </c>
      <c r="H199" s="490"/>
    </row>
    <row r="200" spans="1:8" ht="15.75" thickBot="1" x14ac:dyDescent="0.3">
      <c r="A200" s="522" t="s">
        <v>1636</v>
      </c>
      <c r="B200" s="522" t="s">
        <v>2288</v>
      </c>
      <c r="C200" s="523">
        <v>109309</v>
      </c>
      <c r="D200" s="501">
        <f t="shared" si="3"/>
        <v>61213.040000000008</v>
      </c>
      <c r="E200" s="566" t="s">
        <v>3420</v>
      </c>
      <c r="F200" s="500" t="s">
        <v>3421</v>
      </c>
      <c r="G200" s="500" t="s">
        <v>3422</v>
      </c>
      <c r="H200" s="490"/>
    </row>
    <row r="201" spans="1:8" ht="15.75" thickBot="1" x14ac:dyDescent="0.3">
      <c r="A201" s="522" t="s">
        <v>1637</v>
      </c>
      <c r="B201" s="522" t="s">
        <v>2289</v>
      </c>
      <c r="C201" s="523">
        <v>201293</v>
      </c>
      <c r="D201" s="501">
        <f t="shared" si="3"/>
        <v>112724.08000000002</v>
      </c>
      <c r="E201" s="566" t="s">
        <v>3423</v>
      </c>
      <c r="F201" s="500" t="s">
        <v>3424</v>
      </c>
      <c r="G201" s="500" t="s">
        <v>3425</v>
      </c>
      <c r="H201" s="490"/>
    </row>
    <row r="202" spans="1:8" ht="15.75" thickBot="1" x14ac:dyDescent="0.3">
      <c r="A202" s="522" t="s">
        <v>1638</v>
      </c>
      <c r="B202" s="522" t="s">
        <v>2290</v>
      </c>
      <c r="C202" s="523">
        <v>1990910</v>
      </c>
      <c r="D202" s="501">
        <f t="shared" si="3"/>
        <v>1114909.6000000001</v>
      </c>
      <c r="E202" s="566" t="s">
        <v>3426</v>
      </c>
      <c r="F202" s="500" t="s">
        <v>3427</v>
      </c>
      <c r="G202" s="500" t="s">
        <v>3428</v>
      </c>
      <c r="H202" s="490"/>
    </row>
    <row r="203" spans="1:8" ht="15.75" thickBot="1" x14ac:dyDescent="0.3">
      <c r="A203" s="522" t="s">
        <v>1639</v>
      </c>
      <c r="B203" s="522" t="s">
        <v>2291</v>
      </c>
      <c r="C203" s="523">
        <v>96779</v>
      </c>
      <c r="D203" s="501">
        <f t="shared" si="3"/>
        <v>54196.240000000005</v>
      </c>
      <c r="E203" s="566" t="s">
        <v>3429</v>
      </c>
      <c r="F203" s="500" t="s">
        <v>3430</v>
      </c>
      <c r="G203" s="500" t="s">
        <v>3431</v>
      </c>
      <c r="H203" s="490"/>
    </row>
    <row r="204" spans="1:8" ht="15.75" thickBot="1" x14ac:dyDescent="0.3">
      <c r="A204" s="522" t="s">
        <v>1640</v>
      </c>
      <c r="B204" s="522" t="s">
        <v>2221</v>
      </c>
      <c r="C204" s="523">
        <v>2446</v>
      </c>
      <c r="D204" s="501">
        <f t="shared" si="3"/>
        <v>1500</v>
      </c>
      <c r="E204" s="566" t="s">
        <v>3432</v>
      </c>
      <c r="F204" s="500" t="s">
        <v>3433</v>
      </c>
      <c r="G204" s="500" t="s">
        <v>3434</v>
      </c>
      <c r="H204" s="490"/>
    </row>
    <row r="205" spans="1:8" ht="15.75" thickBot="1" x14ac:dyDescent="0.3">
      <c r="A205" s="522" t="s">
        <v>1641</v>
      </c>
      <c r="B205" s="522" t="s">
        <v>2292</v>
      </c>
      <c r="C205" s="523">
        <v>13667</v>
      </c>
      <c r="D205" s="501">
        <f t="shared" si="3"/>
        <v>7653.52</v>
      </c>
      <c r="E205" s="566" t="s">
        <v>3435</v>
      </c>
      <c r="F205" s="500" t="s">
        <v>3436</v>
      </c>
      <c r="G205" s="500" t="s">
        <v>3437</v>
      </c>
      <c r="H205" s="490"/>
    </row>
    <row r="206" spans="1:8" ht="15.75" thickBot="1" x14ac:dyDescent="0.3">
      <c r="A206" s="522" t="s">
        <v>1642</v>
      </c>
      <c r="B206" s="522" t="s">
        <v>2293</v>
      </c>
      <c r="C206" s="523">
        <v>2409</v>
      </c>
      <c r="D206" s="501">
        <f t="shared" si="3"/>
        <v>1500</v>
      </c>
      <c r="E206" s="566" t="s">
        <v>3438</v>
      </c>
      <c r="F206" s="500" t="s">
        <v>3439</v>
      </c>
      <c r="G206" s="500" t="s">
        <v>3440</v>
      </c>
      <c r="H206" s="490"/>
    </row>
    <row r="207" spans="1:8" ht="15.75" thickBot="1" x14ac:dyDescent="0.3">
      <c r="A207" s="522" t="s">
        <v>1643</v>
      </c>
      <c r="B207" s="522" t="s">
        <v>2294</v>
      </c>
      <c r="C207" s="523">
        <v>17017</v>
      </c>
      <c r="D207" s="501">
        <f t="shared" si="3"/>
        <v>9529.52</v>
      </c>
      <c r="E207" s="566" t="s">
        <v>3441</v>
      </c>
      <c r="F207" s="500" t="s">
        <v>3442</v>
      </c>
      <c r="G207" s="500" t="s">
        <v>3443</v>
      </c>
      <c r="H207" s="490"/>
    </row>
    <row r="208" spans="1:8" ht="15.75" thickBot="1" x14ac:dyDescent="0.3">
      <c r="A208" s="522" t="s">
        <v>1644</v>
      </c>
      <c r="B208" s="522" t="s">
        <v>2295</v>
      </c>
      <c r="C208" s="523">
        <v>5000</v>
      </c>
      <c r="D208" s="501">
        <f t="shared" si="3"/>
        <v>2800.0000000000005</v>
      </c>
      <c r="E208" s="566" t="s">
        <v>3444</v>
      </c>
      <c r="F208" s="500" t="s">
        <v>3445</v>
      </c>
      <c r="G208" s="500" t="s">
        <v>3446</v>
      </c>
      <c r="H208" s="490"/>
    </row>
    <row r="209" spans="1:8" ht="15.75" thickBot="1" x14ac:dyDescent="0.3">
      <c r="A209" s="522" t="s">
        <v>1645</v>
      </c>
      <c r="B209" s="522" t="s">
        <v>2296</v>
      </c>
      <c r="C209" s="523">
        <v>122751</v>
      </c>
      <c r="D209" s="501">
        <f t="shared" si="3"/>
        <v>68740.560000000012</v>
      </c>
      <c r="E209" s="566" t="s">
        <v>3447</v>
      </c>
      <c r="F209" s="500" t="s">
        <v>3448</v>
      </c>
      <c r="G209" s="500" t="s">
        <v>3449</v>
      </c>
      <c r="H209" s="490"/>
    </row>
    <row r="210" spans="1:8" ht="15.75" thickBot="1" x14ac:dyDescent="0.3">
      <c r="A210" s="522" t="s">
        <v>1646</v>
      </c>
      <c r="B210" s="522" t="s">
        <v>2297</v>
      </c>
      <c r="C210" s="523">
        <v>9854</v>
      </c>
      <c r="D210" s="501">
        <f t="shared" si="3"/>
        <v>5518.2400000000007</v>
      </c>
      <c r="E210" s="566" t="s">
        <v>3450</v>
      </c>
      <c r="F210" s="500" t="s">
        <v>3451</v>
      </c>
      <c r="G210" s="500" t="s">
        <v>3452</v>
      </c>
      <c r="H210" s="490"/>
    </row>
    <row r="211" spans="1:8" ht="15.75" thickBot="1" x14ac:dyDescent="0.3">
      <c r="A211" s="522" t="s">
        <v>1647</v>
      </c>
      <c r="B211" s="522" t="s">
        <v>2298</v>
      </c>
      <c r="C211" s="523">
        <v>98229</v>
      </c>
      <c r="D211" s="501">
        <f t="shared" si="3"/>
        <v>55008.240000000005</v>
      </c>
      <c r="E211" s="566" t="s">
        <v>3453</v>
      </c>
      <c r="F211" s="500" t="s">
        <v>3454</v>
      </c>
      <c r="G211" s="500" t="s">
        <v>3455</v>
      </c>
      <c r="H211" s="490"/>
    </row>
    <row r="212" spans="1:8" ht="15.75" thickBot="1" x14ac:dyDescent="0.3">
      <c r="A212" s="522" t="s">
        <v>1648</v>
      </c>
      <c r="B212" s="522" t="s">
        <v>2299</v>
      </c>
      <c r="C212" s="523">
        <v>23639</v>
      </c>
      <c r="D212" s="501">
        <f t="shared" si="3"/>
        <v>13237.840000000002</v>
      </c>
      <c r="E212" s="566" t="s">
        <v>3456</v>
      </c>
      <c r="F212" s="500" t="s">
        <v>3457</v>
      </c>
      <c r="G212" s="500" t="s">
        <v>3458</v>
      </c>
      <c r="H212" s="490"/>
    </row>
    <row r="213" spans="1:8" ht="15.75" thickBot="1" x14ac:dyDescent="0.3">
      <c r="A213" s="522" t="s">
        <v>1649</v>
      </c>
      <c r="B213" s="522" t="s">
        <v>2300</v>
      </c>
      <c r="C213" s="523">
        <v>19632</v>
      </c>
      <c r="D213" s="501">
        <f t="shared" si="3"/>
        <v>10993.920000000002</v>
      </c>
      <c r="E213" s="566" t="s">
        <v>3459</v>
      </c>
      <c r="F213" s="500" t="s">
        <v>3460</v>
      </c>
      <c r="G213" s="500" t="s">
        <v>3461</v>
      </c>
      <c r="H213" s="490"/>
    </row>
    <row r="214" spans="1:8" ht="15.75" thickBot="1" x14ac:dyDescent="0.3">
      <c r="A214" s="522" t="s">
        <v>1650</v>
      </c>
      <c r="B214" s="522" t="s">
        <v>2301</v>
      </c>
      <c r="C214" s="523">
        <v>9754</v>
      </c>
      <c r="D214" s="501">
        <f t="shared" si="3"/>
        <v>5462.2400000000007</v>
      </c>
      <c r="E214" s="566" t="s">
        <v>3462</v>
      </c>
      <c r="F214" s="500" t="s">
        <v>3463</v>
      </c>
      <c r="G214" s="500" t="s">
        <v>3464</v>
      </c>
      <c r="H214" s="490"/>
    </row>
    <row r="215" spans="1:8" ht="15.75" thickBot="1" x14ac:dyDescent="0.3">
      <c r="A215" s="522" t="s">
        <v>1651</v>
      </c>
      <c r="B215" s="522" t="s">
        <v>2302</v>
      </c>
      <c r="C215" s="523">
        <v>64463</v>
      </c>
      <c r="D215" s="501">
        <f t="shared" si="3"/>
        <v>36099.280000000006</v>
      </c>
      <c r="E215" s="566" t="s">
        <v>3465</v>
      </c>
      <c r="F215" s="500" t="s">
        <v>3466</v>
      </c>
      <c r="G215" s="500" t="s">
        <v>3467</v>
      </c>
      <c r="H215" s="490"/>
    </row>
    <row r="216" spans="1:8" ht="15.75" thickBot="1" x14ac:dyDescent="0.3">
      <c r="A216" s="522" t="s">
        <v>1652</v>
      </c>
      <c r="B216" s="522" t="s">
        <v>2303</v>
      </c>
      <c r="C216" s="523">
        <v>6545</v>
      </c>
      <c r="D216" s="501">
        <f t="shared" si="3"/>
        <v>3665.2000000000003</v>
      </c>
      <c r="E216" s="566" t="s">
        <v>3468</v>
      </c>
      <c r="F216" s="500" t="s">
        <v>3469</v>
      </c>
      <c r="G216" s="500" t="s">
        <v>3470</v>
      </c>
      <c r="H216" s="490"/>
    </row>
    <row r="217" spans="1:8" ht="15.75" thickBot="1" x14ac:dyDescent="0.3">
      <c r="A217" s="522" t="s">
        <v>1653</v>
      </c>
      <c r="B217" s="522" t="s">
        <v>2304</v>
      </c>
      <c r="C217" s="523">
        <v>10272</v>
      </c>
      <c r="D217" s="501">
        <f t="shared" si="3"/>
        <v>5752.3200000000006</v>
      </c>
      <c r="E217" s="566" t="s">
        <v>3471</v>
      </c>
      <c r="F217" s="500" t="s">
        <v>3472</v>
      </c>
      <c r="G217" s="500" t="s">
        <v>3473</v>
      </c>
      <c r="H217" s="490"/>
    </row>
    <row r="218" spans="1:8" ht="15.75" thickBot="1" x14ac:dyDescent="0.3">
      <c r="A218" s="522" t="s">
        <v>1654</v>
      </c>
      <c r="B218" s="522" t="s">
        <v>2305</v>
      </c>
      <c r="C218" s="523">
        <v>12115</v>
      </c>
      <c r="D218" s="501">
        <f t="shared" si="3"/>
        <v>6784.4000000000005</v>
      </c>
      <c r="E218" s="566" t="s">
        <v>3474</v>
      </c>
      <c r="F218" s="500" t="s">
        <v>3475</v>
      </c>
      <c r="G218" s="500" t="s">
        <v>3476</v>
      </c>
      <c r="H218" s="490"/>
    </row>
    <row r="219" spans="1:8" ht="15.75" thickBot="1" x14ac:dyDescent="0.3">
      <c r="A219" s="522" t="s">
        <v>1655</v>
      </c>
      <c r="B219" s="522" t="s">
        <v>2306</v>
      </c>
      <c r="C219" s="523">
        <v>5970</v>
      </c>
      <c r="D219" s="501">
        <f t="shared" si="3"/>
        <v>3343.2000000000003</v>
      </c>
      <c r="E219" s="566" t="s">
        <v>3477</v>
      </c>
      <c r="F219" s="500" t="s">
        <v>3478</v>
      </c>
      <c r="G219" s="500" t="s">
        <v>3479</v>
      </c>
      <c r="H219" s="490"/>
    </row>
    <row r="220" spans="1:8" ht="15.75" thickBot="1" x14ac:dyDescent="0.3">
      <c r="A220" s="522" t="s">
        <v>1656</v>
      </c>
      <c r="B220" s="522" t="s">
        <v>2307</v>
      </c>
      <c r="C220" s="523">
        <v>6799</v>
      </c>
      <c r="D220" s="501">
        <f t="shared" si="3"/>
        <v>3807.4400000000005</v>
      </c>
      <c r="E220" s="566" t="s">
        <v>3122</v>
      </c>
      <c r="F220" s="500" t="s">
        <v>3480</v>
      </c>
      <c r="G220" s="500" t="s">
        <v>3124</v>
      </c>
      <c r="H220" s="490"/>
    </row>
    <row r="221" spans="1:8" ht="15.75" thickBot="1" x14ac:dyDescent="0.3">
      <c r="A221" s="522" t="s">
        <v>1657</v>
      </c>
      <c r="B221" s="522" t="s">
        <v>2308</v>
      </c>
      <c r="C221" s="523">
        <v>166927</v>
      </c>
      <c r="D221" s="501">
        <f t="shared" si="3"/>
        <v>93479.12000000001</v>
      </c>
      <c r="E221" s="566" t="s">
        <v>3481</v>
      </c>
      <c r="F221" s="500" t="s">
        <v>3482</v>
      </c>
      <c r="G221" s="500" t="s">
        <v>3483</v>
      </c>
      <c r="H221" s="490"/>
    </row>
    <row r="222" spans="1:8" ht="15.75" thickBot="1" x14ac:dyDescent="0.3">
      <c r="A222" s="522" t="s">
        <v>1658</v>
      </c>
      <c r="B222" s="522" t="s">
        <v>2171</v>
      </c>
      <c r="C222" s="523">
        <v>5898</v>
      </c>
      <c r="D222" s="501">
        <f t="shared" si="3"/>
        <v>3302.88</v>
      </c>
      <c r="E222" s="566" t="s">
        <v>3484</v>
      </c>
      <c r="F222" s="500" t="s">
        <v>3485</v>
      </c>
      <c r="G222" s="500" t="s">
        <v>3486</v>
      </c>
      <c r="H222" s="490"/>
    </row>
    <row r="223" spans="1:8" ht="15.75" thickBot="1" x14ac:dyDescent="0.3">
      <c r="A223" s="522" t="s">
        <v>1659</v>
      </c>
      <c r="B223" s="522" t="s">
        <v>2309</v>
      </c>
      <c r="C223" s="523">
        <v>15099</v>
      </c>
      <c r="D223" s="501">
        <f t="shared" si="3"/>
        <v>8455.44</v>
      </c>
      <c r="E223" s="566" t="s">
        <v>3487</v>
      </c>
      <c r="F223" s="500" t="s">
        <v>3488</v>
      </c>
      <c r="G223" s="500" t="s">
        <v>3489</v>
      </c>
      <c r="H223" s="490"/>
    </row>
    <row r="224" spans="1:8" ht="15.75" thickBot="1" x14ac:dyDescent="0.3">
      <c r="A224" s="522" t="s">
        <v>1660</v>
      </c>
      <c r="B224" s="522" t="s">
        <v>2310</v>
      </c>
      <c r="C224" s="523">
        <v>58888</v>
      </c>
      <c r="D224" s="501">
        <f t="shared" si="3"/>
        <v>32977.280000000006</v>
      </c>
      <c r="E224" s="566" t="s">
        <v>3490</v>
      </c>
      <c r="F224" s="500" t="s">
        <v>3491</v>
      </c>
      <c r="G224" s="500" t="s">
        <v>3492</v>
      </c>
      <c r="H224" s="490"/>
    </row>
    <row r="225" spans="1:8" ht="15.75" thickBot="1" x14ac:dyDescent="0.3">
      <c r="A225" s="522" t="s">
        <v>1661</v>
      </c>
      <c r="B225" s="522" t="s">
        <v>2311</v>
      </c>
      <c r="C225" s="523">
        <v>29428</v>
      </c>
      <c r="D225" s="501">
        <f t="shared" si="3"/>
        <v>16479.68</v>
      </c>
      <c r="E225" s="566" t="s">
        <v>3493</v>
      </c>
      <c r="F225" s="500" t="s">
        <v>3494</v>
      </c>
      <c r="G225" s="500" t="s">
        <v>3495</v>
      </c>
      <c r="H225" s="490"/>
    </row>
    <row r="226" spans="1:8" ht="15.75" thickBot="1" x14ac:dyDescent="0.3">
      <c r="A226" s="522" t="s">
        <v>1662</v>
      </c>
      <c r="B226" s="522" t="s">
        <v>2312</v>
      </c>
      <c r="C226" s="523">
        <v>35094</v>
      </c>
      <c r="D226" s="501">
        <f t="shared" si="3"/>
        <v>19652.640000000003</v>
      </c>
      <c r="E226" s="566" t="s">
        <v>3496</v>
      </c>
      <c r="F226" s="500" t="s">
        <v>3497</v>
      </c>
      <c r="G226" s="500" t="s">
        <v>3498</v>
      </c>
      <c r="H226" s="490"/>
    </row>
    <row r="227" spans="1:8" ht="15.75" thickBot="1" x14ac:dyDescent="0.3">
      <c r="A227" s="522" t="s">
        <v>1663</v>
      </c>
      <c r="B227" s="522" t="s">
        <v>2313</v>
      </c>
      <c r="C227" s="523">
        <v>39125</v>
      </c>
      <c r="D227" s="501">
        <f t="shared" si="3"/>
        <v>21910.000000000004</v>
      </c>
      <c r="E227" s="566" t="s">
        <v>3499</v>
      </c>
      <c r="F227" s="500" t="s">
        <v>3500</v>
      </c>
      <c r="G227" s="500" t="s">
        <v>3501</v>
      </c>
      <c r="H227" s="490"/>
    </row>
    <row r="228" spans="1:8" ht="15.75" thickBot="1" x14ac:dyDescent="0.3">
      <c r="A228" s="522" t="s">
        <v>1664</v>
      </c>
      <c r="B228" s="522" t="s">
        <v>2314</v>
      </c>
      <c r="C228" s="523">
        <v>7981</v>
      </c>
      <c r="D228" s="501">
        <f t="shared" si="3"/>
        <v>4469.3600000000006</v>
      </c>
      <c r="E228" s="566" t="s">
        <v>3502</v>
      </c>
      <c r="F228" s="500" t="s">
        <v>3503</v>
      </c>
      <c r="G228" s="500" t="s">
        <v>3504</v>
      </c>
      <c r="H228" s="490"/>
    </row>
    <row r="229" spans="1:8" ht="15.75" thickBot="1" x14ac:dyDescent="0.3">
      <c r="A229" s="522" t="s">
        <v>1665</v>
      </c>
      <c r="B229" s="522" t="s">
        <v>2315</v>
      </c>
      <c r="C229" s="523">
        <v>19622</v>
      </c>
      <c r="D229" s="501">
        <f t="shared" si="3"/>
        <v>10988.320000000002</v>
      </c>
      <c r="E229" s="566" t="s">
        <v>3505</v>
      </c>
      <c r="F229" s="500" t="s">
        <v>3506</v>
      </c>
      <c r="G229" s="500" t="s">
        <v>3507</v>
      </c>
      <c r="H229" s="490"/>
    </row>
    <row r="230" spans="1:8" ht="15.75" thickBot="1" x14ac:dyDescent="0.3">
      <c r="A230" s="522" t="s">
        <v>1666</v>
      </c>
      <c r="B230" s="522" t="s">
        <v>2316</v>
      </c>
      <c r="C230" s="523">
        <v>26483</v>
      </c>
      <c r="D230" s="501">
        <f t="shared" si="3"/>
        <v>14830.480000000001</v>
      </c>
      <c r="E230" s="566" t="s">
        <v>3508</v>
      </c>
      <c r="F230" s="500" t="s">
        <v>3509</v>
      </c>
      <c r="G230" s="500" t="s">
        <v>3510</v>
      </c>
      <c r="H230" s="490"/>
    </row>
    <row r="231" spans="1:8" ht="15.75" thickBot="1" x14ac:dyDescent="0.3">
      <c r="A231" s="522" t="s">
        <v>1667</v>
      </c>
      <c r="B231" s="522" t="s">
        <v>2317</v>
      </c>
      <c r="C231" s="523">
        <v>30826</v>
      </c>
      <c r="D231" s="501">
        <f t="shared" si="3"/>
        <v>17262.560000000001</v>
      </c>
      <c r="E231" s="566" t="s">
        <v>3511</v>
      </c>
      <c r="F231" s="500" t="s">
        <v>3512</v>
      </c>
      <c r="G231" s="500" t="s">
        <v>3513</v>
      </c>
      <c r="H231" s="490"/>
    </row>
    <row r="232" spans="1:8" ht="15.75" thickBot="1" x14ac:dyDescent="0.3">
      <c r="A232" s="522" t="s">
        <v>1668</v>
      </c>
      <c r="B232" s="522" t="s">
        <v>2318</v>
      </c>
      <c r="C232" s="523">
        <v>65959</v>
      </c>
      <c r="D232" s="501">
        <f t="shared" si="3"/>
        <v>36937.040000000001</v>
      </c>
      <c r="E232" s="566" t="s">
        <v>3514</v>
      </c>
      <c r="F232" s="500" t="s">
        <v>3515</v>
      </c>
      <c r="G232" s="500" t="s">
        <v>3516</v>
      </c>
      <c r="H232" s="490"/>
    </row>
    <row r="233" spans="1:8" ht="15.75" thickBot="1" x14ac:dyDescent="0.3">
      <c r="A233" s="522" t="s">
        <v>1669</v>
      </c>
      <c r="B233" s="522" t="s">
        <v>2319</v>
      </c>
      <c r="C233" s="523">
        <v>25655</v>
      </c>
      <c r="D233" s="501">
        <f t="shared" si="3"/>
        <v>14366.800000000001</v>
      </c>
      <c r="E233" s="566" t="s">
        <v>3517</v>
      </c>
      <c r="F233" s="500" t="s">
        <v>3518</v>
      </c>
      <c r="G233" s="500" t="s">
        <v>3519</v>
      </c>
      <c r="H233" s="490"/>
    </row>
    <row r="234" spans="1:8" ht="15.75" thickBot="1" x14ac:dyDescent="0.3">
      <c r="A234" s="522" t="s">
        <v>1670</v>
      </c>
      <c r="B234" s="522" t="s">
        <v>2171</v>
      </c>
      <c r="C234" s="523">
        <v>16665</v>
      </c>
      <c r="D234" s="501">
        <f t="shared" si="3"/>
        <v>9332.4000000000015</v>
      </c>
      <c r="E234" s="566" t="s">
        <v>3520</v>
      </c>
      <c r="F234" s="500" t="s">
        <v>3521</v>
      </c>
      <c r="G234" s="500" t="s">
        <v>3522</v>
      </c>
      <c r="H234" s="490"/>
    </row>
    <row r="235" spans="1:8" ht="15.75" thickBot="1" x14ac:dyDescent="0.3">
      <c r="A235" s="522" t="s">
        <v>1671</v>
      </c>
      <c r="B235" s="522" t="s">
        <v>2320</v>
      </c>
      <c r="C235" s="523">
        <v>23271</v>
      </c>
      <c r="D235" s="501">
        <f t="shared" si="3"/>
        <v>13031.760000000002</v>
      </c>
      <c r="E235" s="566" t="s">
        <v>3523</v>
      </c>
      <c r="F235" s="500" t="s">
        <v>3524</v>
      </c>
      <c r="G235" s="500" t="s">
        <v>3525</v>
      </c>
      <c r="H235" s="490"/>
    </row>
    <row r="236" spans="1:8" ht="15.75" thickBot="1" x14ac:dyDescent="0.3">
      <c r="A236" s="522" t="s">
        <v>1672</v>
      </c>
      <c r="B236" s="522" t="s">
        <v>2321</v>
      </c>
      <c r="C236" s="523">
        <v>119485</v>
      </c>
      <c r="D236" s="501">
        <f t="shared" si="3"/>
        <v>66911.600000000006</v>
      </c>
      <c r="E236" s="566" t="s">
        <v>3526</v>
      </c>
      <c r="F236" s="500" t="s">
        <v>3527</v>
      </c>
      <c r="G236" s="500" t="s">
        <v>3528</v>
      </c>
      <c r="H236" s="490"/>
    </row>
    <row r="237" spans="1:8" ht="15.75" thickBot="1" x14ac:dyDescent="0.3">
      <c r="A237" s="522" t="s">
        <v>1673</v>
      </c>
      <c r="B237" s="522" t="s">
        <v>2322</v>
      </c>
      <c r="C237" s="523">
        <v>107879</v>
      </c>
      <c r="D237" s="501">
        <f t="shared" si="3"/>
        <v>60412.240000000005</v>
      </c>
      <c r="E237" s="566" t="s">
        <v>3529</v>
      </c>
      <c r="F237" s="500" t="s">
        <v>3530</v>
      </c>
      <c r="G237" s="500" t="s">
        <v>3531</v>
      </c>
      <c r="H237" s="490"/>
    </row>
    <row r="238" spans="1:8" ht="15.75" thickBot="1" x14ac:dyDescent="0.3">
      <c r="A238" s="522" t="s">
        <v>1674</v>
      </c>
      <c r="B238" s="522" t="s">
        <v>2323</v>
      </c>
      <c r="C238" s="523">
        <v>36655</v>
      </c>
      <c r="D238" s="501">
        <f t="shared" si="3"/>
        <v>20526.800000000003</v>
      </c>
      <c r="E238" s="566" t="s">
        <v>3532</v>
      </c>
      <c r="F238" s="500" t="s">
        <v>3533</v>
      </c>
      <c r="G238" s="500" t="s">
        <v>3534</v>
      </c>
      <c r="H238" s="490"/>
    </row>
    <row r="239" spans="1:8" ht="15.75" thickBot="1" x14ac:dyDescent="0.3">
      <c r="A239" s="522" t="s">
        <v>1675</v>
      </c>
      <c r="B239" s="522" t="s">
        <v>2324</v>
      </c>
      <c r="C239" s="523">
        <v>179403</v>
      </c>
      <c r="D239" s="501">
        <f t="shared" si="3"/>
        <v>100465.68000000001</v>
      </c>
      <c r="E239" s="566" t="s">
        <v>3535</v>
      </c>
      <c r="F239" s="500" t="s">
        <v>3536</v>
      </c>
      <c r="G239" s="500" t="s">
        <v>3537</v>
      </c>
      <c r="H239" s="490"/>
    </row>
    <row r="240" spans="1:8" ht="15.75" thickBot="1" x14ac:dyDescent="0.3">
      <c r="A240" s="522" t="s">
        <v>1676</v>
      </c>
      <c r="B240" s="522" t="s">
        <v>2325</v>
      </c>
      <c r="C240" s="523">
        <v>21319</v>
      </c>
      <c r="D240" s="501">
        <f t="shared" si="3"/>
        <v>11938.640000000001</v>
      </c>
      <c r="E240" s="566" t="s">
        <v>3538</v>
      </c>
      <c r="F240" s="500" t="s">
        <v>3539</v>
      </c>
      <c r="G240" s="500" t="s">
        <v>3540</v>
      </c>
      <c r="H240" s="490"/>
    </row>
    <row r="241" spans="1:8" ht="15.75" thickBot="1" x14ac:dyDescent="0.3">
      <c r="A241" s="522" t="s">
        <v>1677</v>
      </c>
      <c r="B241" s="522" t="s">
        <v>2326</v>
      </c>
      <c r="C241" s="523">
        <v>20344</v>
      </c>
      <c r="D241" s="501">
        <f t="shared" si="3"/>
        <v>11392.640000000001</v>
      </c>
      <c r="E241" s="566" t="s">
        <v>3541</v>
      </c>
      <c r="F241" s="500" t="s">
        <v>3542</v>
      </c>
      <c r="G241" s="500" t="s">
        <v>3543</v>
      </c>
      <c r="H241" s="490"/>
    </row>
    <row r="242" spans="1:8" ht="15.75" thickBot="1" x14ac:dyDescent="0.3">
      <c r="A242" s="522" t="s">
        <v>1678</v>
      </c>
      <c r="B242" s="522" t="s">
        <v>2327</v>
      </c>
      <c r="C242" s="523">
        <v>39073</v>
      </c>
      <c r="D242" s="501">
        <f t="shared" si="3"/>
        <v>21880.880000000001</v>
      </c>
      <c r="E242" s="566" t="s">
        <v>3544</v>
      </c>
      <c r="F242" s="500" t="s">
        <v>3545</v>
      </c>
      <c r="G242" s="500" t="s">
        <v>3546</v>
      </c>
      <c r="H242" s="490"/>
    </row>
    <row r="243" spans="1:8" ht="15.75" thickBot="1" x14ac:dyDescent="0.3">
      <c r="A243" s="522" t="s">
        <v>1679</v>
      </c>
      <c r="B243" s="522" t="s">
        <v>2328</v>
      </c>
      <c r="C243" s="523">
        <v>28281</v>
      </c>
      <c r="D243" s="501">
        <f t="shared" si="3"/>
        <v>15837.360000000002</v>
      </c>
      <c r="E243" s="566" t="s">
        <v>3547</v>
      </c>
      <c r="F243" s="500" t="s">
        <v>3548</v>
      </c>
      <c r="G243" s="500" t="s">
        <v>3549</v>
      </c>
      <c r="H243" s="490"/>
    </row>
    <row r="244" spans="1:8" ht="15.75" thickBot="1" x14ac:dyDescent="0.3">
      <c r="A244" s="522" t="s">
        <v>1680</v>
      </c>
      <c r="B244" s="522" t="s">
        <v>2329</v>
      </c>
      <c r="C244" s="523">
        <v>109908</v>
      </c>
      <c r="D244" s="501">
        <f t="shared" si="3"/>
        <v>61548.480000000003</v>
      </c>
      <c r="E244" s="566" t="s">
        <v>3550</v>
      </c>
      <c r="F244" s="500" t="s">
        <v>3551</v>
      </c>
      <c r="G244" s="500" t="s">
        <v>3552</v>
      </c>
      <c r="H244" s="490"/>
    </row>
    <row r="245" spans="1:8" ht="15.75" thickBot="1" x14ac:dyDescent="0.3">
      <c r="A245" s="522" t="s">
        <v>1681</v>
      </c>
      <c r="B245" s="522" t="s">
        <v>2330</v>
      </c>
      <c r="C245" s="523">
        <v>6526</v>
      </c>
      <c r="D245" s="501">
        <f t="shared" si="3"/>
        <v>3654.5600000000004</v>
      </c>
      <c r="E245" s="566" t="s">
        <v>3553</v>
      </c>
      <c r="F245" s="500" t="s">
        <v>3554</v>
      </c>
      <c r="G245" s="500" t="s">
        <v>3555</v>
      </c>
      <c r="H245" s="490"/>
    </row>
    <row r="246" spans="1:8" ht="15.75" thickBot="1" x14ac:dyDescent="0.3">
      <c r="A246" s="522" t="s">
        <v>1682</v>
      </c>
      <c r="B246" s="522" t="s">
        <v>2331</v>
      </c>
      <c r="C246" s="523">
        <v>29675</v>
      </c>
      <c r="D246" s="501">
        <f t="shared" si="3"/>
        <v>16618</v>
      </c>
      <c r="E246" s="566" t="s">
        <v>3556</v>
      </c>
      <c r="F246" s="500" t="s">
        <v>3557</v>
      </c>
      <c r="G246" s="500" t="s">
        <v>3558</v>
      </c>
      <c r="H246" s="490"/>
    </row>
    <row r="247" spans="1:8" ht="15.75" thickBot="1" x14ac:dyDescent="0.3">
      <c r="A247" s="522" t="s">
        <v>1683</v>
      </c>
      <c r="B247" s="522" t="s">
        <v>2332</v>
      </c>
      <c r="C247" s="523">
        <v>498319</v>
      </c>
      <c r="D247" s="501">
        <f t="shared" si="3"/>
        <v>279058.64</v>
      </c>
      <c r="E247" s="566" t="s">
        <v>3559</v>
      </c>
      <c r="F247" s="500" t="s">
        <v>3560</v>
      </c>
      <c r="G247" s="500" t="s">
        <v>3561</v>
      </c>
      <c r="H247" s="490"/>
    </row>
    <row r="248" spans="1:8" ht="15.75" thickBot="1" x14ac:dyDescent="0.3">
      <c r="A248" s="522" t="s">
        <v>1684</v>
      </c>
      <c r="B248" s="522" t="s">
        <v>2333</v>
      </c>
      <c r="C248" s="523">
        <v>1310646</v>
      </c>
      <c r="D248" s="501">
        <f t="shared" si="3"/>
        <v>733961.76000000013</v>
      </c>
      <c r="E248" s="566" t="s">
        <v>3562</v>
      </c>
      <c r="F248" s="500" t="s">
        <v>3563</v>
      </c>
      <c r="G248" s="500" t="s">
        <v>3564</v>
      </c>
      <c r="H248" s="490"/>
    </row>
    <row r="249" spans="1:8" ht="15.75" thickBot="1" x14ac:dyDescent="0.3">
      <c r="A249" s="522" t="s">
        <v>1685</v>
      </c>
      <c r="B249" s="522" t="s">
        <v>2334</v>
      </c>
      <c r="C249" s="523">
        <v>397969</v>
      </c>
      <c r="D249" s="501">
        <f t="shared" si="3"/>
        <v>222862.64</v>
      </c>
      <c r="E249" s="566" t="s">
        <v>3565</v>
      </c>
      <c r="F249" s="500" t="s">
        <v>3566</v>
      </c>
      <c r="G249" s="500" t="s">
        <v>3567</v>
      </c>
      <c r="H249" s="490"/>
    </row>
    <row r="250" spans="1:8" ht="15.75" thickBot="1" x14ac:dyDescent="0.3">
      <c r="A250" s="522" t="s">
        <v>1686</v>
      </c>
      <c r="B250" s="522" t="s">
        <v>2335</v>
      </c>
      <c r="C250" s="523">
        <v>153868</v>
      </c>
      <c r="D250" s="501">
        <f t="shared" si="3"/>
        <v>86166.080000000002</v>
      </c>
      <c r="E250" s="566" t="s">
        <v>3568</v>
      </c>
      <c r="F250" s="500" t="s">
        <v>3569</v>
      </c>
      <c r="G250" s="500" t="s">
        <v>3570</v>
      </c>
      <c r="H250" s="490"/>
    </row>
    <row r="251" spans="1:8" ht="15.75" thickBot="1" x14ac:dyDescent="0.3">
      <c r="A251" s="522" t="s">
        <v>1687</v>
      </c>
      <c r="B251" s="522" t="s">
        <v>2336</v>
      </c>
      <c r="C251" s="523">
        <v>1411589</v>
      </c>
      <c r="D251" s="501">
        <f t="shared" si="3"/>
        <v>790489.84000000008</v>
      </c>
      <c r="E251" s="566" t="s">
        <v>3571</v>
      </c>
      <c r="F251" s="500" t="s">
        <v>3572</v>
      </c>
      <c r="G251" s="500" t="s">
        <v>3573</v>
      </c>
      <c r="H251" s="490"/>
    </row>
    <row r="252" spans="1:8" ht="15.75" thickBot="1" x14ac:dyDescent="0.3">
      <c r="A252" s="522" t="s">
        <v>1688</v>
      </c>
      <c r="B252" s="522" t="s">
        <v>2337</v>
      </c>
      <c r="C252" s="523">
        <v>569147</v>
      </c>
      <c r="D252" s="501">
        <f t="shared" si="3"/>
        <v>318722.32</v>
      </c>
      <c r="E252" s="566" t="s">
        <v>3574</v>
      </c>
      <c r="F252" s="500" t="s">
        <v>3575</v>
      </c>
      <c r="G252" s="500" t="s">
        <v>3576</v>
      </c>
      <c r="H252" s="490"/>
    </row>
    <row r="253" spans="1:8" ht="15.75" thickBot="1" x14ac:dyDescent="0.3">
      <c r="A253" s="522" t="s">
        <v>1689</v>
      </c>
      <c r="B253" s="522" t="s">
        <v>2338</v>
      </c>
      <c r="C253" s="523">
        <v>706310</v>
      </c>
      <c r="D253" s="501">
        <f t="shared" si="3"/>
        <v>395533.60000000003</v>
      </c>
      <c r="E253" s="566" t="s">
        <v>3577</v>
      </c>
      <c r="F253" s="500" t="s">
        <v>3578</v>
      </c>
      <c r="G253" s="500" t="s">
        <v>3579</v>
      </c>
      <c r="H253" s="490"/>
    </row>
    <row r="254" spans="1:8" ht="15.75" thickBot="1" x14ac:dyDescent="0.3">
      <c r="A254" s="522" t="s">
        <v>1690</v>
      </c>
      <c r="B254" s="522" t="s">
        <v>2339</v>
      </c>
      <c r="C254" s="523">
        <v>342509</v>
      </c>
      <c r="D254" s="501">
        <f t="shared" si="3"/>
        <v>191805.04</v>
      </c>
      <c r="E254" s="566" t="s">
        <v>3580</v>
      </c>
      <c r="F254" s="500" t="s">
        <v>3581</v>
      </c>
      <c r="G254" s="500" t="s">
        <v>3582</v>
      </c>
      <c r="H254" s="490"/>
    </row>
    <row r="255" spans="1:8" ht="15.75" thickBot="1" x14ac:dyDescent="0.3">
      <c r="A255" s="522" t="s">
        <v>1691</v>
      </c>
      <c r="B255" s="522" t="s">
        <v>2340</v>
      </c>
      <c r="C255" s="523">
        <v>54049</v>
      </c>
      <c r="D255" s="501">
        <f t="shared" si="3"/>
        <v>30267.440000000002</v>
      </c>
      <c r="E255" s="566" t="s">
        <v>3583</v>
      </c>
      <c r="F255" s="500" t="s">
        <v>3584</v>
      </c>
      <c r="G255" s="500" t="s">
        <v>3585</v>
      </c>
      <c r="H255" s="490"/>
    </row>
    <row r="256" spans="1:8" ht="15.75" thickBot="1" x14ac:dyDescent="0.3">
      <c r="A256" s="522" t="s">
        <v>1692</v>
      </c>
      <c r="B256" s="522" t="s">
        <v>2341</v>
      </c>
      <c r="C256" s="523">
        <v>1492426</v>
      </c>
      <c r="D256" s="501">
        <f t="shared" si="3"/>
        <v>835758.56</v>
      </c>
      <c r="E256" s="566" t="s">
        <v>3586</v>
      </c>
      <c r="F256" s="500" t="s">
        <v>3587</v>
      </c>
      <c r="G256" s="500" t="s">
        <v>3588</v>
      </c>
      <c r="H256" s="490"/>
    </row>
    <row r="257" spans="1:8" ht="15.75" thickBot="1" x14ac:dyDescent="0.3">
      <c r="A257" s="522" t="s">
        <v>1693</v>
      </c>
      <c r="B257" s="522" t="s">
        <v>2342</v>
      </c>
      <c r="C257" s="523">
        <v>1732581</v>
      </c>
      <c r="D257" s="501">
        <f t="shared" si="3"/>
        <v>970245.3600000001</v>
      </c>
      <c r="E257" s="566" t="s">
        <v>3589</v>
      </c>
      <c r="F257" s="500" t="s">
        <v>3590</v>
      </c>
      <c r="G257" s="500" t="s">
        <v>3591</v>
      </c>
      <c r="H257" s="490"/>
    </row>
    <row r="258" spans="1:8" ht="15.75" thickBot="1" x14ac:dyDescent="0.3">
      <c r="A258" s="522" t="s">
        <v>1694</v>
      </c>
      <c r="B258" s="522" t="s">
        <v>2343</v>
      </c>
      <c r="C258" s="523">
        <v>274529</v>
      </c>
      <c r="D258" s="501">
        <f t="shared" ref="D258:D321" si="4">IF(C258*$C$696&lt;1500,1500,C258*$C$696)</f>
        <v>153736.24000000002</v>
      </c>
      <c r="E258" s="566" t="s">
        <v>3592</v>
      </c>
      <c r="F258" s="500" t="s">
        <v>3593</v>
      </c>
      <c r="G258" s="500" t="s">
        <v>3594</v>
      </c>
      <c r="H258" s="490"/>
    </row>
    <row r="259" spans="1:8" ht="15.75" thickBot="1" x14ac:dyDescent="0.3">
      <c r="A259" s="522" t="s">
        <v>1695</v>
      </c>
      <c r="B259" s="522" t="s">
        <v>2344</v>
      </c>
      <c r="C259" s="523">
        <v>18486</v>
      </c>
      <c r="D259" s="501">
        <f t="shared" si="4"/>
        <v>10352.160000000002</v>
      </c>
      <c r="E259" s="566" t="s">
        <v>3595</v>
      </c>
      <c r="F259" s="500" t="s">
        <v>3596</v>
      </c>
      <c r="G259" s="500" t="s">
        <v>3597</v>
      </c>
      <c r="H259" s="490"/>
    </row>
    <row r="260" spans="1:8" ht="15.75" thickBot="1" x14ac:dyDescent="0.3">
      <c r="A260" s="522" t="s">
        <v>1696</v>
      </c>
      <c r="B260" s="522" t="s">
        <v>2345</v>
      </c>
      <c r="C260" s="523">
        <v>13140</v>
      </c>
      <c r="D260" s="501">
        <f t="shared" si="4"/>
        <v>7358.4000000000005</v>
      </c>
      <c r="E260" s="566" t="s">
        <v>3598</v>
      </c>
      <c r="F260" s="500" t="s">
        <v>3596</v>
      </c>
      <c r="G260" s="500" t="s">
        <v>3597</v>
      </c>
      <c r="H260" s="490"/>
    </row>
    <row r="261" spans="1:8" ht="15.75" thickBot="1" x14ac:dyDescent="0.3">
      <c r="A261" s="522" t="s">
        <v>1697</v>
      </c>
      <c r="B261" s="522" t="s">
        <v>2346</v>
      </c>
      <c r="C261" s="523">
        <v>50427</v>
      </c>
      <c r="D261" s="501">
        <f t="shared" si="4"/>
        <v>28239.120000000003</v>
      </c>
      <c r="E261" s="566" t="s">
        <v>3599</v>
      </c>
      <c r="F261" s="500" t="s">
        <v>3600</v>
      </c>
      <c r="G261" s="500" t="s">
        <v>3601</v>
      </c>
      <c r="H261" s="490"/>
    </row>
    <row r="262" spans="1:8" ht="15.75" thickBot="1" x14ac:dyDescent="0.3">
      <c r="A262" s="522" t="s">
        <v>1698</v>
      </c>
      <c r="B262" s="522" t="s">
        <v>2347</v>
      </c>
      <c r="C262" s="523">
        <v>5227</v>
      </c>
      <c r="D262" s="501">
        <f t="shared" si="4"/>
        <v>2927.1200000000003</v>
      </c>
      <c r="E262" s="566" t="s">
        <v>3602</v>
      </c>
      <c r="F262" s="500" t="s">
        <v>3603</v>
      </c>
      <c r="G262" s="500" t="s">
        <v>3604</v>
      </c>
      <c r="H262" s="490"/>
    </row>
    <row r="263" spans="1:8" ht="15.75" thickBot="1" x14ac:dyDescent="0.3">
      <c r="A263" s="522" t="s">
        <v>1699</v>
      </c>
      <c r="B263" s="522" t="s">
        <v>2348</v>
      </c>
      <c r="C263" s="523">
        <v>12715</v>
      </c>
      <c r="D263" s="501">
        <f t="shared" si="4"/>
        <v>7120.4000000000005</v>
      </c>
      <c r="E263" s="566" t="s">
        <v>3605</v>
      </c>
      <c r="F263" s="500" t="s">
        <v>3606</v>
      </c>
      <c r="G263" s="500" t="s">
        <v>3607</v>
      </c>
      <c r="H263" s="490"/>
    </row>
    <row r="264" spans="1:8" ht="15.75" thickBot="1" x14ac:dyDescent="0.3">
      <c r="A264" s="522" t="s">
        <v>2822</v>
      </c>
      <c r="B264" s="522" t="s">
        <v>2349</v>
      </c>
      <c r="C264" s="523">
        <v>19251</v>
      </c>
      <c r="D264" s="501">
        <f t="shared" si="4"/>
        <v>10780.560000000001</v>
      </c>
      <c r="E264" s="566" t="s">
        <v>3608</v>
      </c>
      <c r="F264" s="500" t="s">
        <v>3609</v>
      </c>
      <c r="G264" s="500" t="s">
        <v>3610</v>
      </c>
      <c r="H264" s="490"/>
    </row>
    <row r="265" spans="1:8" ht="15.75" thickBot="1" x14ac:dyDescent="0.3">
      <c r="A265" s="522" t="s">
        <v>1700</v>
      </c>
      <c r="B265" s="522" t="s">
        <v>2350</v>
      </c>
      <c r="C265" s="523">
        <v>14886</v>
      </c>
      <c r="D265" s="501">
        <f t="shared" si="4"/>
        <v>8336.1600000000017</v>
      </c>
      <c r="E265" s="566" t="s">
        <v>3611</v>
      </c>
      <c r="F265" s="500" t="s">
        <v>3612</v>
      </c>
      <c r="G265" s="500" t="s">
        <v>3613</v>
      </c>
      <c r="H265" s="490"/>
    </row>
    <row r="266" spans="1:8" ht="15.75" thickBot="1" x14ac:dyDescent="0.3">
      <c r="A266" s="522" t="s">
        <v>1701</v>
      </c>
      <c r="B266" s="522" t="s">
        <v>2351</v>
      </c>
      <c r="C266" s="523">
        <v>10083</v>
      </c>
      <c r="D266" s="501">
        <f t="shared" si="4"/>
        <v>5646.4800000000005</v>
      </c>
      <c r="E266" s="566" t="s">
        <v>3614</v>
      </c>
      <c r="F266" s="500" t="s">
        <v>3615</v>
      </c>
      <c r="G266" s="500">
        <v>0</v>
      </c>
      <c r="H266" s="490"/>
    </row>
    <row r="267" spans="1:8" ht="15.75" thickBot="1" x14ac:dyDescent="0.3">
      <c r="A267" s="522" t="s">
        <v>1702</v>
      </c>
      <c r="B267" s="522" t="s">
        <v>2352</v>
      </c>
      <c r="C267" s="523">
        <v>5540</v>
      </c>
      <c r="D267" s="501">
        <f t="shared" si="4"/>
        <v>3102.4</v>
      </c>
      <c r="E267" s="566" t="s">
        <v>3616</v>
      </c>
      <c r="F267" s="500" t="s">
        <v>3617</v>
      </c>
      <c r="G267" s="500" t="s">
        <v>3618</v>
      </c>
      <c r="H267" s="490"/>
    </row>
    <row r="268" spans="1:8" ht="15.75" thickBot="1" x14ac:dyDescent="0.3">
      <c r="A268" s="522" t="s">
        <v>1703</v>
      </c>
      <c r="B268" s="522" t="s">
        <v>2353</v>
      </c>
      <c r="C268" s="523">
        <v>5554</v>
      </c>
      <c r="D268" s="501">
        <f t="shared" si="4"/>
        <v>3110.2400000000002</v>
      </c>
      <c r="E268" s="566" t="s">
        <v>3619</v>
      </c>
      <c r="F268" s="500" t="s">
        <v>3620</v>
      </c>
      <c r="G268" s="500" t="s">
        <v>3621</v>
      </c>
      <c r="H268" s="490"/>
    </row>
    <row r="269" spans="1:8" ht="15.75" thickBot="1" x14ac:dyDescent="0.3">
      <c r="A269" s="522" t="s">
        <v>1704</v>
      </c>
      <c r="B269" s="522" t="s">
        <v>2354</v>
      </c>
      <c r="C269" s="523">
        <v>13862</v>
      </c>
      <c r="D269" s="501">
        <f t="shared" si="4"/>
        <v>7762.7200000000012</v>
      </c>
      <c r="E269" s="566" t="s">
        <v>3622</v>
      </c>
      <c r="F269" s="500" t="s">
        <v>3623</v>
      </c>
      <c r="G269" s="500" t="s">
        <v>3624</v>
      </c>
      <c r="H269" s="490"/>
    </row>
    <row r="270" spans="1:8" ht="15.75" thickBot="1" x14ac:dyDescent="0.3">
      <c r="A270" s="522" t="s">
        <v>1705</v>
      </c>
      <c r="B270" s="522" t="s">
        <v>2355</v>
      </c>
      <c r="C270" s="523">
        <v>119488</v>
      </c>
      <c r="D270" s="501">
        <f t="shared" si="4"/>
        <v>66913.280000000013</v>
      </c>
      <c r="E270" s="566" t="s">
        <v>3625</v>
      </c>
      <c r="F270" s="500" t="s">
        <v>3626</v>
      </c>
      <c r="G270" s="500" t="s">
        <v>3627</v>
      </c>
      <c r="H270" s="490"/>
    </row>
    <row r="271" spans="1:8" ht="15.75" thickBot="1" x14ac:dyDescent="0.3">
      <c r="A271" s="522" t="s">
        <v>1706</v>
      </c>
      <c r="B271" s="522" t="s">
        <v>2356</v>
      </c>
      <c r="C271" s="523">
        <v>172556</v>
      </c>
      <c r="D271" s="501">
        <f t="shared" si="4"/>
        <v>96631.360000000015</v>
      </c>
      <c r="E271" s="566" t="s">
        <v>3628</v>
      </c>
      <c r="F271" s="500" t="s">
        <v>3629</v>
      </c>
      <c r="G271" s="500" t="s">
        <v>3630</v>
      </c>
      <c r="H271" s="490"/>
    </row>
    <row r="272" spans="1:8" ht="15.75" thickBot="1" x14ac:dyDescent="0.3">
      <c r="A272" s="522" t="s">
        <v>1707</v>
      </c>
      <c r="B272" s="522" t="s">
        <v>2357</v>
      </c>
      <c r="C272" s="523">
        <v>89648</v>
      </c>
      <c r="D272" s="501">
        <f t="shared" si="4"/>
        <v>50202.880000000005</v>
      </c>
      <c r="E272" s="566" t="s">
        <v>3631</v>
      </c>
      <c r="F272" s="500" t="s">
        <v>3632</v>
      </c>
      <c r="G272" s="500" t="s">
        <v>3633</v>
      </c>
      <c r="H272" s="490"/>
    </row>
    <row r="273" spans="1:8" ht="15.75" thickBot="1" x14ac:dyDescent="0.3">
      <c r="A273" s="522" t="s">
        <v>1708</v>
      </c>
      <c r="B273" s="522" t="s">
        <v>2358</v>
      </c>
      <c r="C273" s="523">
        <v>25467</v>
      </c>
      <c r="D273" s="501">
        <f t="shared" si="4"/>
        <v>14261.520000000002</v>
      </c>
      <c r="E273" s="566" t="s">
        <v>3634</v>
      </c>
      <c r="F273" s="500" t="s">
        <v>3635</v>
      </c>
      <c r="G273" s="500" t="s">
        <v>3636</v>
      </c>
      <c r="H273" s="490"/>
    </row>
    <row r="274" spans="1:8" ht="15.75" thickBot="1" x14ac:dyDescent="0.3">
      <c r="A274" s="522" t="s">
        <v>1709</v>
      </c>
      <c r="B274" s="522" t="s">
        <v>2359</v>
      </c>
      <c r="C274" s="523">
        <v>38130</v>
      </c>
      <c r="D274" s="501">
        <f t="shared" si="4"/>
        <v>21352.800000000003</v>
      </c>
      <c r="E274" s="566" t="s">
        <v>3637</v>
      </c>
      <c r="F274" s="500" t="s">
        <v>3638</v>
      </c>
      <c r="G274" s="500" t="s">
        <v>3639</v>
      </c>
      <c r="H274" s="490"/>
    </row>
    <row r="275" spans="1:8" ht="15.75" thickBot="1" x14ac:dyDescent="0.3">
      <c r="A275" s="522" t="s">
        <v>1710</v>
      </c>
      <c r="B275" s="522" t="s">
        <v>2360</v>
      </c>
      <c r="C275" s="523">
        <v>20216</v>
      </c>
      <c r="D275" s="501">
        <f t="shared" si="4"/>
        <v>11320.960000000001</v>
      </c>
      <c r="E275" s="566" t="s">
        <v>3640</v>
      </c>
      <c r="F275" s="500" t="s">
        <v>3641</v>
      </c>
      <c r="G275" s="500" t="s">
        <v>3642</v>
      </c>
      <c r="H275" s="490"/>
    </row>
    <row r="276" spans="1:8" ht="15.75" thickBot="1" x14ac:dyDescent="0.3">
      <c r="A276" s="522" t="s">
        <v>1711</v>
      </c>
      <c r="B276" s="522" t="s">
        <v>2361</v>
      </c>
      <c r="C276" s="523">
        <v>93810</v>
      </c>
      <c r="D276" s="501">
        <f t="shared" si="4"/>
        <v>52533.600000000006</v>
      </c>
      <c r="E276" s="566" t="s">
        <v>3643</v>
      </c>
      <c r="F276" s="500" t="s">
        <v>3644</v>
      </c>
      <c r="G276" s="500" t="s">
        <v>3645</v>
      </c>
      <c r="H276" s="490"/>
    </row>
    <row r="277" spans="1:8" ht="15.75" thickBot="1" x14ac:dyDescent="0.3">
      <c r="A277" s="522" t="s">
        <v>1712</v>
      </c>
      <c r="B277" s="522" t="s">
        <v>2362</v>
      </c>
      <c r="C277" s="523">
        <v>16918</v>
      </c>
      <c r="D277" s="501">
        <f t="shared" si="4"/>
        <v>9474.0800000000017</v>
      </c>
      <c r="E277" s="566" t="s">
        <v>3646</v>
      </c>
      <c r="F277" s="500" t="s">
        <v>3647</v>
      </c>
      <c r="G277" s="500" t="s">
        <v>3648</v>
      </c>
      <c r="H277" s="490"/>
    </row>
    <row r="278" spans="1:8" ht="15.75" thickBot="1" x14ac:dyDescent="0.3">
      <c r="A278" s="522" t="s">
        <v>1713</v>
      </c>
      <c r="B278" s="522" t="s">
        <v>2363</v>
      </c>
      <c r="C278" s="523">
        <v>53257</v>
      </c>
      <c r="D278" s="501">
        <f t="shared" si="4"/>
        <v>29823.920000000002</v>
      </c>
      <c r="E278" s="566" t="s">
        <v>3649</v>
      </c>
      <c r="F278" s="500" t="s">
        <v>3650</v>
      </c>
      <c r="G278" s="500" t="s">
        <v>3651</v>
      </c>
      <c r="H278" s="490"/>
    </row>
    <row r="279" spans="1:8" ht="15.75" thickBot="1" x14ac:dyDescent="0.3">
      <c r="A279" s="522" t="s">
        <v>1714</v>
      </c>
      <c r="B279" s="522" t="s">
        <v>2364</v>
      </c>
      <c r="C279" s="523">
        <v>52564</v>
      </c>
      <c r="D279" s="501">
        <f t="shared" si="4"/>
        <v>29435.840000000004</v>
      </c>
      <c r="E279" s="566" t="s">
        <v>3652</v>
      </c>
      <c r="F279" s="500" t="s">
        <v>3653</v>
      </c>
      <c r="G279" s="500" t="s">
        <v>3654</v>
      </c>
      <c r="H279" s="490"/>
    </row>
    <row r="280" spans="1:8" ht="15.75" thickBot="1" x14ac:dyDescent="0.3">
      <c r="A280" s="522" t="s">
        <v>1715</v>
      </c>
      <c r="B280" s="522" t="s">
        <v>2365</v>
      </c>
      <c r="C280" s="523">
        <v>78966</v>
      </c>
      <c r="D280" s="501">
        <f t="shared" si="4"/>
        <v>44220.960000000006</v>
      </c>
      <c r="E280" s="566" t="s">
        <v>3655</v>
      </c>
      <c r="F280" s="500" t="s">
        <v>3656</v>
      </c>
      <c r="G280" s="500" t="s">
        <v>3657</v>
      </c>
      <c r="H280" s="490"/>
    </row>
    <row r="281" spans="1:8" ht="15.75" thickBot="1" x14ac:dyDescent="0.3">
      <c r="A281" s="522" t="s">
        <v>1716</v>
      </c>
      <c r="B281" s="522" t="s">
        <v>2366</v>
      </c>
      <c r="C281" s="523">
        <v>96481</v>
      </c>
      <c r="D281" s="501">
        <f t="shared" si="4"/>
        <v>54029.360000000008</v>
      </c>
      <c r="E281" s="566" t="s">
        <v>3658</v>
      </c>
      <c r="F281" s="500" t="s">
        <v>3659</v>
      </c>
      <c r="G281" s="500" t="s">
        <v>3660</v>
      </c>
      <c r="H281" s="490"/>
    </row>
    <row r="282" spans="1:8" ht="15.75" thickBot="1" x14ac:dyDescent="0.3">
      <c r="A282" s="522" t="s">
        <v>1717</v>
      </c>
      <c r="B282" s="522" t="s">
        <v>2367</v>
      </c>
      <c r="C282" s="523">
        <v>148454</v>
      </c>
      <c r="D282" s="501">
        <f t="shared" si="4"/>
        <v>83134.240000000005</v>
      </c>
      <c r="E282" s="566" t="s">
        <v>3661</v>
      </c>
      <c r="F282" s="500" t="s">
        <v>3662</v>
      </c>
      <c r="G282" s="500" t="s">
        <v>3663</v>
      </c>
      <c r="H282" s="490"/>
    </row>
    <row r="283" spans="1:8" ht="15.75" thickBot="1" x14ac:dyDescent="0.3">
      <c r="A283" s="522" t="s">
        <v>1718</v>
      </c>
      <c r="B283" s="522" t="s">
        <v>2368</v>
      </c>
      <c r="C283" s="523">
        <v>10682</v>
      </c>
      <c r="D283" s="501">
        <f t="shared" si="4"/>
        <v>5981.920000000001</v>
      </c>
      <c r="E283" s="566" t="s">
        <v>3664</v>
      </c>
      <c r="F283" s="500" t="s">
        <v>3665</v>
      </c>
      <c r="G283" s="500" t="s">
        <v>3666</v>
      </c>
      <c r="H283" s="490"/>
    </row>
    <row r="284" spans="1:8" ht="15.75" thickBot="1" x14ac:dyDescent="0.3">
      <c r="A284" s="522" t="s">
        <v>1719</v>
      </c>
      <c r="B284" s="522" t="s">
        <v>2369</v>
      </c>
      <c r="C284" s="523">
        <v>69675</v>
      </c>
      <c r="D284" s="501">
        <f t="shared" si="4"/>
        <v>39018.000000000007</v>
      </c>
      <c r="E284" s="566" t="s">
        <v>3667</v>
      </c>
      <c r="F284" s="500" t="s">
        <v>3668</v>
      </c>
      <c r="G284" s="500" t="s">
        <v>3669</v>
      </c>
      <c r="H284" s="490"/>
    </row>
    <row r="285" spans="1:8" ht="15.75" thickBot="1" x14ac:dyDescent="0.3">
      <c r="A285" s="522" t="s">
        <v>1720</v>
      </c>
      <c r="B285" s="522" t="s">
        <v>2370</v>
      </c>
      <c r="C285" s="523">
        <v>11293</v>
      </c>
      <c r="D285" s="501">
        <f t="shared" si="4"/>
        <v>6324.0800000000008</v>
      </c>
      <c r="E285" s="566" t="s">
        <v>3670</v>
      </c>
      <c r="F285" s="500" t="s">
        <v>3671</v>
      </c>
      <c r="G285" s="500" t="s">
        <v>3672</v>
      </c>
      <c r="H285" s="490"/>
    </row>
    <row r="286" spans="1:8" ht="15.75" thickBot="1" x14ac:dyDescent="0.3">
      <c r="A286" s="522" t="s">
        <v>1721</v>
      </c>
      <c r="B286" s="522" t="s">
        <v>2371</v>
      </c>
      <c r="C286" s="523">
        <v>58051</v>
      </c>
      <c r="D286" s="501">
        <f t="shared" si="4"/>
        <v>32508.560000000001</v>
      </c>
      <c r="E286" s="566" t="s">
        <v>3673</v>
      </c>
      <c r="F286" s="500" t="s">
        <v>3674</v>
      </c>
      <c r="G286" s="500" t="s">
        <v>3675</v>
      </c>
      <c r="H286" s="490"/>
    </row>
    <row r="287" spans="1:8" ht="15.75" thickBot="1" x14ac:dyDescent="0.3">
      <c r="A287" s="522" t="s">
        <v>1722</v>
      </c>
      <c r="B287" s="522" t="s">
        <v>2372</v>
      </c>
      <c r="C287" s="523">
        <v>28716</v>
      </c>
      <c r="D287" s="501">
        <f t="shared" si="4"/>
        <v>16080.960000000001</v>
      </c>
      <c r="E287" s="566" t="s">
        <v>3676</v>
      </c>
      <c r="F287" s="500" t="s">
        <v>3677</v>
      </c>
      <c r="G287" s="500" t="s">
        <v>3678</v>
      </c>
      <c r="H287" s="490"/>
    </row>
    <row r="288" spans="1:8" ht="15.75" thickBot="1" x14ac:dyDescent="0.3">
      <c r="A288" s="522" t="s">
        <v>1723</v>
      </c>
      <c r="B288" s="522" t="s">
        <v>2373</v>
      </c>
      <c r="C288" s="523">
        <v>20564</v>
      </c>
      <c r="D288" s="501">
        <f t="shared" si="4"/>
        <v>11515.840000000002</v>
      </c>
      <c r="E288" s="566" t="s">
        <v>3679</v>
      </c>
      <c r="F288" s="500" t="s">
        <v>3680</v>
      </c>
      <c r="G288" s="500" t="s">
        <v>3681</v>
      </c>
      <c r="H288" s="490"/>
    </row>
    <row r="289" spans="1:8" ht="15.75" thickBot="1" x14ac:dyDescent="0.3">
      <c r="A289" s="522" t="s">
        <v>1724</v>
      </c>
      <c r="B289" s="522" t="s">
        <v>2374</v>
      </c>
      <c r="C289" s="523">
        <v>11999</v>
      </c>
      <c r="D289" s="501">
        <f t="shared" si="4"/>
        <v>6719.4400000000005</v>
      </c>
      <c r="E289" s="566" t="s">
        <v>3682</v>
      </c>
      <c r="F289" s="500" t="s">
        <v>3683</v>
      </c>
      <c r="G289" s="500" t="s">
        <v>3684</v>
      </c>
      <c r="H289" s="490"/>
    </row>
    <row r="290" spans="1:8" ht="15.75" thickBot="1" x14ac:dyDescent="0.3">
      <c r="A290" s="522" t="s">
        <v>1725</v>
      </c>
      <c r="B290" s="522" t="s">
        <v>2375</v>
      </c>
      <c r="C290" s="523">
        <v>305618</v>
      </c>
      <c r="D290" s="501">
        <f t="shared" si="4"/>
        <v>171146.08000000002</v>
      </c>
      <c r="E290" s="566" t="s">
        <v>3685</v>
      </c>
      <c r="F290" s="500" t="s">
        <v>3686</v>
      </c>
      <c r="G290" s="500" t="s">
        <v>3687</v>
      </c>
      <c r="H290" s="490"/>
    </row>
    <row r="291" spans="1:8" ht="15.75" thickBot="1" x14ac:dyDescent="0.3">
      <c r="A291" s="522" t="s">
        <v>1726</v>
      </c>
      <c r="B291" s="522" t="s">
        <v>2376</v>
      </c>
      <c r="C291" s="523">
        <v>13535</v>
      </c>
      <c r="D291" s="501">
        <f t="shared" si="4"/>
        <v>7579.6</v>
      </c>
      <c r="E291" s="566" t="s">
        <v>3688</v>
      </c>
      <c r="F291" s="500" t="s">
        <v>3689</v>
      </c>
      <c r="G291" s="500" t="s">
        <v>3690</v>
      </c>
      <c r="H291" s="490"/>
    </row>
    <row r="292" spans="1:8" ht="15.75" thickBot="1" x14ac:dyDescent="0.3">
      <c r="A292" s="522" t="s">
        <v>1727</v>
      </c>
      <c r="B292" s="522" t="s">
        <v>2377</v>
      </c>
      <c r="C292" s="523">
        <v>32514</v>
      </c>
      <c r="D292" s="501">
        <f t="shared" si="4"/>
        <v>18207.84</v>
      </c>
      <c r="E292" s="566" t="s">
        <v>2897</v>
      </c>
      <c r="F292" s="500" t="s">
        <v>3691</v>
      </c>
      <c r="G292" s="500" t="s">
        <v>3692</v>
      </c>
      <c r="H292" s="490"/>
    </row>
    <row r="293" spans="1:8" ht="15.75" thickBot="1" x14ac:dyDescent="0.3">
      <c r="A293" s="522" t="s">
        <v>1728</v>
      </c>
      <c r="B293" s="522" t="s">
        <v>2378</v>
      </c>
      <c r="C293" s="523">
        <v>57460</v>
      </c>
      <c r="D293" s="501">
        <f t="shared" si="4"/>
        <v>32177.600000000002</v>
      </c>
      <c r="E293" s="566" t="s">
        <v>3693</v>
      </c>
      <c r="F293" s="500" t="s">
        <v>3694</v>
      </c>
      <c r="G293" s="500" t="s">
        <v>3695</v>
      </c>
      <c r="H293" s="490"/>
    </row>
    <row r="294" spans="1:8" ht="15.75" thickBot="1" x14ac:dyDescent="0.3">
      <c r="A294" s="522" t="s">
        <v>1729</v>
      </c>
      <c r="B294" s="522" t="s">
        <v>2379</v>
      </c>
      <c r="C294" s="523">
        <v>524259</v>
      </c>
      <c r="D294" s="501">
        <f t="shared" si="4"/>
        <v>293585.04000000004</v>
      </c>
      <c r="E294" s="566" t="s">
        <v>3696</v>
      </c>
      <c r="F294" s="500" t="s">
        <v>3697</v>
      </c>
      <c r="G294" s="500" t="s">
        <v>3698</v>
      </c>
      <c r="H294" s="490"/>
    </row>
    <row r="295" spans="1:8" ht="15.75" thickBot="1" x14ac:dyDescent="0.3">
      <c r="A295" s="522" t="s">
        <v>1730</v>
      </c>
      <c r="B295" s="522" t="s">
        <v>2380</v>
      </c>
      <c r="C295" s="523">
        <v>382244</v>
      </c>
      <c r="D295" s="501">
        <f t="shared" si="4"/>
        <v>214056.64</v>
      </c>
      <c r="E295" s="566" t="s">
        <v>3699</v>
      </c>
      <c r="F295" s="500" t="s">
        <v>3700</v>
      </c>
      <c r="G295" s="500" t="s">
        <v>3701</v>
      </c>
      <c r="H295" s="490"/>
    </row>
    <row r="296" spans="1:8" ht="15.75" thickBot="1" x14ac:dyDescent="0.3">
      <c r="A296" s="522" t="s">
        <v>1731</v>
      </c>
      <c r="B296" s="522" t="s">
        <v>2381</v>
      </c>
      <c r="C296" s="523">
        <v>750283</v>
      </c>
      <c r="D296" s="501">
        <f t="shared" si="4"/>
        <v>420158.48000000004</v>
      </c>
      <c r="E296" s="566" t="s">
        <v>3702</v>
      </c>
      <c r="F296" s="500" t="s">
        <v>3703</v>
      </c>
      <c r="G296" s="500" t="s">
        <v>3704</v>
      </c>
      <c r="H296" s="490"/>
    </row>
    <row r="297" spans="1:8" ht="15.75" thickBot="1" x14ac:dyDescent="0.3">
      <c r="A297" s="522" t="s">
        <v>1732</v>
      </c>
      <c r="B297" s="522" t="s">
        <v>2171</v>
      </c>
      <c r="C297" s="523">
        <v>14613</v>
      </c>
      <c r="D297" s="501">
        <f t="shared" si="4"/>
        <v>8183.2800000000007</v>
      </c>
      <c r="E297" s="566" t="s">
        <v>3705</v>
      </c>
      <c r="F297" s="500" t="s">
        <v>3706</v>
      </c>
      <c r="G297" s="500" t="s">
        <v>3707</v>
      </c>
      <c r="H297" s="490"/>
    </row>
    <row r="298" spans="1:8" ht="15.75" thickBot="1" x14ac:dyDescent="0.3">
      <c r="A298" s="522" t="s">
        <v>1733</v>
      </c>
      <c r="B298" s="522" t="s">
        <v>2382</v>
      </c>
      <c r="C298" s="523">
        <v>497600</v>
      </c>
      <c r="D298" s="501">
        <f t="shared" si="4"/>
        <v>278656</v>
      </c>
      <c r="E298" s="566" t="s">
        <v>3708</v>
      </c>
      <c r="F298" s="500" t="s">
        <v>3709</v>
      </c>
      <c r="G298" s="500" t="s">
        <v>3710</v>
      </c>
      <c r="H298" s="490"/>
    </row>
    <row r="299" spans="1:8" ht="15.75" thickBot="1" x14ac:dyDescent="0.3">
      <c r="A299" s="522" t="s">
        <v>1734</v>
      </c>
      <c r="B299" s="522" t="s">
        <v>2383</v>
      </c>
      <c r="C299" s="523">
        <v>50245</v>
      </c>
      <c r="D299" s="501">
        <f t="shared" si="4"/>
        <v>28137.200000000004</v>
      </c>
      <c r="E299" s="566" t="s">
        <v>3711</v>
      </c>
      <c r="F299" s="500" t="s">
        <v>3712</v>
      </c>
      <c r="G299" s="500" t="s">
        <v>3713</v>
      </c>
      <c r="H299" s="490"/>
    </row>
    <row r="300" spans="1:8" ht="15.75" thickBot="1" x14ac:dyDescent="0.3">
      <c r="A300" s="522" t="s">
        <v>1735</v>
      </c>
      <c r="B300" s="522" t="s">
        <v>2384</v>
      </c>
      <c r="C300" s="523">
        <v>279027</v>
      </c>
      <c r="D300" s="501">
        <f t="shared" si="4"/>
        <v>156255.12000000002</v>
      </c>
      <c r="E300" s="566" t="s">
        <v>3714</v>
      </c>
      <c r="F300" s="500" t="s">
        <v>3715</v>
      </c>
      <c r="G300" s="500" t="s">
        <v>3716</v>
      </c>
      <c r="H300" s="490"/>
    </row>
    <row r="301" spans="1:8" ht="15.75" thickBot="1" x14ac:dyDescent="0.3">
      <c r="A301" s="522" t="s">
        <v>1736</v>
      </c>
      <c r="B301" s="522" t="s">
        <v>2385</v>
      </c>
      <c r="C301" s="523">
        <v>174920</v>
      </c>
      <c r="D301" s="501">
        <f t="shared" si="4"/>
        <v>97955.200000000012</v>
      </c>
      <c r="E301" s="566" t="s">
        <v>3717</v>
      </c>
      <c r="F301" s="500" t="s">
        <v>3718</v>
      </c>
      <c r="G301" s="500" t="s">
        <v>3719</v>
      </c>
      <c r="H301" s="490"/>
    </row>
    <row r="302" spans="1:8" ht="15.75" thickBot="1" x14ac:dyDescent="0.3">
      <c r="A302" s="522" t="s">
        <v>1737</v>
      </c>
      <c r="B302" s="522" t="s">
        <v>2386</v>
      </c>
      <c r="C302" s="523">
        <v>295399</v>
      </c>
      <c r="D302" s="501">
        <f t="shared" si="4"/>
        <v>165423.44</v>
      </c>
      <c r="E302" s="566" t="s">
        <v>3720</v>
      </c>
      <c r="F302" s="500" t="s">
        <v>3721</v>
      </c>
      <c r="G302" s="500" t="s">
        <v>3722</v>
      </c>
      <c r="H302" s="490"/>
    </row>
    <row r="303" spans="1:8" ht="15.75" thickBot="1" x14ac:dyDescent="0.3">
      <c r="A303" s="522" t="s">
        <v>1738</v>
      </c>
      <c r="B303" s="522" t="s">
        <v>2387</v>
      </c>
      <c r="C303" s="523">
        <v>94770</v>
      </c>
      <c r="D303" s="501">
        <f t="shared" si="4"/>
        <v>53071.200000000004</v>
      </c>
      <c r="E303" s="566" t="s">
        <v>3723</v>
      </c>
      <c r="F303" s="500" t="s">
        <v>3724</v>
      </c>
      <c r="G303" s="500" t="s">
        <v>3725</v>
      </c>
      <c r="H303" s="490"/>
    </row>
    <row r="304" spans="1:8" ht="15.75" thickBot="1" x14ac:dyDescent="0.3">
      <c r="A304" s="522" t="s">
        <v>1739</v>
      </c>
      <c r="B304" s="522" t="s">
        <v>2388</v>
      </c>
      <c r="C304" s="523">
        <v>28181</v>
      </c>
      <c r="D304" s="501">
        <f t="shared" si="4"/>
        <v>15781.360000000002</v>
      </c>
      <c r="E304" s="566" t="s">
        <v>3726</v>
      </c>
      <c r="F304" s="500" t="s">
        <v>3727</v>
      </c>
      <c r="G304" s="500" t="s">
        <v>3728</v>
      </c>
      <c r="H304" s="490"/>
    </row>
    <row r="305" spans="1:8" ht="15.75" thickBot="1" x14ac:dyDescent="0.3">
      <c r="A305" s="522" t="s">
        <v>1740</v>
      </c>
      <c r="B305" s="522" t="s">
        <v>2389</v>
      </c>
      <c r="C305" s="523">
        <v>244306</v>
      </c>
      <c r="D305" s="501">
        <f t="shared" si="4"/>
        <v>136811.36000000002</v>
      </c>
      <c r="E305" s="566" t="s">
        <v>3729</v>
      </c>
      <c r="F305" s="500" t="s">
        <v>3730</v>
      </c>
      <c r="G305" s="500" t="s">
        <v>3731</v>
      </c>
      <c r="H305" s="490"/>
    </row>
    <row r="306" spans="1:8" ht="15.75" thickBot="1" x14ac:dyDescent="0.3">
      <c r="A306" s="522" t="s">
        <v>1741</v>
      </c>
      <c r="B306" s="522" t="s">
        <v>2390</v>
      </c>
      <c r="C306" s="523">
        <v>827868</v>
      </c>
      <c r="D306" s="501">
        <f t="shared" si="4"/>
        <v>463606.08</v>
      </c>
      <c r="E306" s="566" t="s">
        <v>3732</v>
      </c>
      <c r="F306" s="500" t="s">
        <v>3733</v>
      </c>
      <c r="G306" s="500" t="s">
        <v>3734</v>
      </c>
      <c r="H306" s="490"/>
    </row>
    <row r="307" spans="1:8" ht="15.75" thickBot="1" x14ac:dyDescent="0.3">
      <c r="A307" s="522" t="s">
        <v>1742</v>
      </c>
      <c r="B307" s="522" t="s">
        <v>2391</v>
      </c>
      <c r="C307" s="523">
        <v>43605</v>
      </c>
      <c r="D307" s="501">
        <f t="shared" si="4"/>
        <v>24418.800000000003</v>
      </c>
      <c r="E307" s="566" t="s">
        <v>3735</v>
      </c>
      <c r="F307" s="500" t="s">
        <v>3736</v>
      </c>
      <c r="G307" s="500" t="s">
        <v>3737</v>
      </c>
      <c r="H307" s="490"/>
    </row>
    <row r="308" spans="1:8" ht="15.75" thickBot="1" x14ac:dyDescent="0.3">
      <c r="A308" s="522" t="s">
        <v>1743</v>
      </c>
      <c r="B308" s="522" t="s">
        <v>2392</v>
      </c>
      <c r="C308" s="523">
        <v>223530</v>
      </c>
      <c r="D308" s="501">
        <f t="shared" si="4"/>
        <v>125176.80000000002</v>
      </c>
      <c r="E308" s="566" t="s">
        <v>3738</v>
      </c>
      <c r="F308" s="500" t="s">
        <v>3739</v>
      </c>
      <c r="G308" s="500" t="s">
        <v>3740</v>
      </c>
      <c r="H308" s="490"/>
    </row>
    <row r="309" spans="1:8" ht="15.75" thickBot="1" x14ac:dyDescent="0.3">
      <c r="A309" s="522" t="s">
        <v>1744</v>
      </c>
      <c r="B309" s="522" t="s">
        <v>2393</v>
      </c>
      <c r="C309" s="523">
        <v>26354</v>
      </c>
      <c r="D309" s="501">
        <f t="shared" si="4"/>
        <v>14758.240000000002</v>
      </c>
      <c r="E309" s="566" t="s">
        <v>3741</v>
      </c>
      <c r="F309" s="500" t="s">
        <v>3742</v>
      </c>
      <c r="G309" s="500" t="s">
        <v>3743</v>
      </c>
      <c r="H309" s="490"/>
    </row>
    <row r="310" spans="1:8" ht="15.75" thickBot="1" x14ac:dyDescent="0.3">
      <c r="A310" s="522" t="s">
        <v>1745</v>
      </c>
      <c r="B310" s="522" t="s">
        <v>2394</v>
      </c>
      <c r="C310" s="523">
        <v>101476</v>
      </c>
      <c r="D310" s="501">
        <f t="shared" si="4"/>
        <v>56826.560000000005</v>
      </c>
      <c r="E310" s="566" t="s">
        <v>3744</v>
      </c>
      <c r="F310" s="500" t="s">
        <v>3745</v>
      </c>
      <c r="G310" s="500" t="s">
        <v>3746</v>
      </c>
      <c r="H310" s="490"/>
    </row>
    <row r="311" spans="1:8" ht="15.75" thickBot="1" x14ac:dyDescent="0.3">
      <c r="A311" s="522" t="s">
        <v>1746</v>
      </c>
      <c r="B311" s="522" t="s">
        <v>2395</v>
      </c>
      <c r="C311" s="523">
        <v>14130</v>
      </c>
      <c r="D311" s="501">
        <f t="shared" si="4"/>
        <v>7912.8000000000011</v>
      </c>
      <c r="E311" s="566" t="s">
        <v>3747</v>
      </c>
      <c r="F311" s="500" t="s">
        <v>3748</v>
      </c>
      <c r="G311" s="500" t="s">
        <v>3749</v>
      </c>
      <c r="H311" s="490"/>
    </row>
    <row r="312" spans="1:8" ht="15.75" thickBot="1" x14ac:dyDescent="0.3">
      <c r="A312" s="522" t="s">
        <v>1747</v>
      </c>
      <c r="B312" s="522" t="s">
        <v>2396</v>
      </c>
      <c r="C312" s="523">
        <v>51090</v>
      </c>
      <c r="D312" s="501">
        <f t="shared" si="4"/>
        <v>28610.400000000001</v>
      </c>
      <c r="E312" s="566" t="s">
        <v>3750</v>
      </c>
      <c r="F312" s="500" t="s">
        <v>3751</v>
      </c>
      <c r="G312" s="500" t="s">
        <v>3752</v>
      </c>
      <c r="H312" s="490"/>
    </row>
    <row r="313" spans="1:8" ht="15.75" thickBot="1" x14ac:dyDescent="0.3">
      <c r="A313" s="522" t="s">
        <v>1748</v>
      </c>
      <c r="B313" s="522" t="s">
        <v>2397</v>
      </c>
      <c r="C313" s="523">
        <v>158453</v>
      </c>
      <c r="D313" s="501">
        <f t="shared" si="4"/>
        <v>88733.680000000008</v>
      </c>
      <c r="E313" s="566" t="s">
        <v>3753</v>
      </c>
      <c r="F313" s="500" t="s">
        <v>3754</v>
      </c>
      <c r="G313" s="500" t="s">
        <v>3755</v>
      </c>
      <c r="H313" s="490"/>
    </row>
    <row r="314" spans="1:8" ht="15.75" thickBot="1" x14ac:dyDescent="0.3">
      <c r="A314" s="522" t="s">
        <v>1749</v>
      </c>
      <c r="B314" s="522" t="s">
        <v>2398</v>
      </c>
      <c r="C314" s="523">
        <v>32234</v>
      </c>
      <c r="D314" s="501">
        <f t="shared" si="4"/>
        <v>18051.04</v>
      </c>
      <c r="E314" s="566" t="s">
        <v>3756</v>
      </c>
      <c r="F314" s="500" t="s">
        <v>3757</v>
      </c>
      <c r="G314" s="500" t="s">
        <v>3758</v>
      </c>
      <c r="H314" s="490"/>
    </row>
    <row r="315" spans="1:8" ht="15.75" thickBot="1" x14ac:dyDescent="0.3">
      <c r="A315" s="522" t="s">
        <v>1750</v>
      </c>
      <c r="B315" s="522" t="s">
        <v>2399</v>
      </c>
      <c r="C315" s="523">
        <v>254902</v>
      </c>
      <c r="D315" s="501">
        <f t="shared" si="4"/>
        <v>142745.12000000002</v>
      </c>
      <c r="E315" s="566" t="s">
        <v>3759</v>
      </c>
      <c r="F315" s="500" t="s">
        <v>3760</v>
      </c>
      <c r="G315" s="500" t="s">
        <v>3761</v>
      </c>
      <c r="H315" s="490"/>
    </row>
    <row r="316" spans="1:8" ht="15.75" thickBot="1" x14ac:dyDescent="0.3">
      <c r="A316" s="522" t="s">
        <v>1751</v>
      </c>
      <c r="B316" s="522" t="s">
        <v>2400</v>
      </c>
      <c r="C316" s="523">
        <v>53728</v>
      </c>
      <c r="D316" s="501">
        <f t="shared" si="4"/>
        <v>30087.680000000004</v>
      </c>
      <c r="E316" s="566" t="s">
        <v>3762</v>
      </c>
      <c r="F316" s="500" t="s">
        <v>3763</v>
      </c>
      <c r="G316" s="500" t="s">
        <v>3764</v>
      </c>
      <c r="H316" s="490"/>
    </row>
    <row r="317" spans="1:8" ht="15.75" thickBot="1" x14ac:dyDescent="0.3">
      <c r="A317" s="522" t="s">
        <v>1752</v>
      </c>
      <c r="B317" s="522" t="s">
        <v>2401</v>
      </c>
      <c r="C317" s="523">
        <v>71999</v>
      </c>
      <c r="D317" s="501">
        <f t="shared" si="4"/>
        <v>40319.440000000002</v>
      </c>
      <c r="E317" s="566" t="s">
        <v>3765</v>
      </c>
      <c r="F317" s="500" t="s">
        <v>3766</v>
      </c>
      <c r="G317" s="500" t="s">
        <v>3767</v>
      </c>
      <c r="H317" s="490"/>
    </row>
    <row r="318" spans="1:8" ht="15.75" thickBot="1" x14ac:dyDescent="0.3">
      <c r="A318" s="522" t="s">
        <v>1753</v>
      </c>
      <c r="B318" s="522" t="s">
        <v>2402</v>
      </c>
      <c r="C318" s="523">
        <v>9973</v>
      </c>
      <c r="D318" s="501">
        <f t="shared" si="4"/>
        <v>5584.88</v>
      </c>
      <c r="E318" s="566" t="s">
        <v>3768</v>
      </c>
      <c r="F318" s="500" t="s">
        <v>3769</v>
      </c>
      <c r="G318" s="500" t="s">
        <v>3770</v>
      </c>
      <c r="H318" s="490"/>
    </row>
    <row r="319" spans="1:8" ht="15.75" thickBot="1" x14ac:dyDescent="0.3">
      <c r="A319" s="522" t="s">
        <v>1754</v>
      </c>
      <c r="B319" s="522" t="s">
        <v>2403</v>
      </c>
      <c r="C319" s="523">
        <v>480496</v>
      </c>
      <c r="D319" s="501">
        <f t="shared" si="4"/>
        <v>269077.76000000001</v>
      </c>
      <c r="E319" s="566" t="s">
        <v>3771</v>
      </c>
      <c r="F319" s="500" t="s">
        <v>3772</v>
      </c>
      <c r="G319" s="500" t="s">
        <v>3773</v>
      </c>
      <c r="H319" s="490"/>
    </row>
    <row r="320" spans="1:8" ht="15.75" thickBot="1" x14ac:dyDescent="0.3">
      <c r="A320" s="522" t="s">
        <v>1755</v>
      </c>
      <c r="B320" s="522" t="s">
        <v>2404</v>
      </c>
      <c r="C320" s="523">
        <v>49392</v>
      </c>
      <c r="D320" s="501">
        <f t="shared" si="4"/>
        <v>27659.520000000004</v>
      </c>
      <c r="E320" s="566" t="s">
        <v>3774</v>
      </c>
      <c r="F320" s="500" t="s">
        <v>3775</v>
      </c>
      <c r="G320" s="500" t="s">
        <v>3776</v>
      </c>
      <c r="H320" s="490"/>
    </row>
    <row r="321" spans="1:8" ht="15.75" thickBot="1" x14ac:dyDescent="0.3">
      <c r="A321" s="522" t="s">
        <v>1756</v>
      </c>
      <c r="B321" s="522" t="s">
        <v>2405</v>
      </c>
      <c r="C321" s="523">
        <v>51274</v>
      </c>
      <c r="D321" s="501">
        <f t="shared" si="4"/>
        <v>28713.440000000002</v>
      </c>
      <c r="E321" s="566" t="s">
        <v>3777</v>
      </c>
      <c r="F321" s="500" t="s">
        <v>3778</v>
      </c>
      <c r="G321" s="500" t="s">
        <v>3779</v>
      </c>
      <c r="H321" s="490"/>
    </row>
    <row r="322" spans="1:8" ht="15.75" thickBot="1" x14ac:dyDescent="0.3">
      <c r="A322" s="522" t="s">
        <v>1757</v>
      </c>
      <c r="B322" s="522" t="s">
        <v>2406</v>
      </c>
      <c r="C322" s="523">
        <v>96781</v>
      </c>
      <c r="D322" s="501">
        <f t="shared" ref="D322:D385" si="5">IF(C322*$C$696&lt;1500,1500,C322*$C$696)</f>
        <v>54197.360000000008</v>
      </c>
      <c r="E322" s="566" t="s">
        <v>3780</v>
      </c>
      <c r="F322" s="500" t="s">
        <v>3781</v>
      </c>
      <c r="G322" s="500" t="s">
        <v>3782</v>
      </c>
      <c r="H322" s="490"/>
    </row>
    <row r="323" spans="1:8" ht="15.75" thickBot="1" x14ac:dyDescent="0.3">
      <c r="A323" s="522" t="s">
        <v>1758</v>
      </c>
      <c r="B323" s="522" t="s">
        <v>2407</v>
      </c>
      <c r="C323" s="523">
        <v>189164</v>
      </c>
      <c r="D323" s="501">
        <f t="shared" si="5"/>
        <v>105931.84000000001</v>
      </c>
      <c r="E323" s="566" t="s">
        <v>3783</v>
      </c>
      <c r="F323" s="500" t="s">
        <v>3784</v>
      </c>
      <c r="G323" s="500" t="s">
        <v>3785</v>
      </c>
      <c r="H323" s="490"/>
    </row>
    <row r="324" spans="1:8" ht="15.75" thickBot="1" x14ac:dyDescent="0.3">
      <c r="A324" s="522" t="s">
        <v>1759</v>
      </c>
      <c r="B324" s="522" t="s">
        <v>2408</v>
      </c>
      <c r="C324" s="523">
        <v>41740</v>
      </c>
      <c r="D324" s="501">
        <f t="shared" si="5"/>
        <v>23374.400000000001</v>
      </c>
      <c r="E324" s="566" t="s">
        <v>3786</v>
      </c>
      <c r="F324" s="500" t="s">
        <v>3787</v>
      </c>
      <c r="G324" s="500" t="s">
        <v>3788</v>
      </c>
      <c r="H324" s="490"/>
    </row>
    <row r="325" spans="1:8" ht="15.75" thickBot="1" x14ac:dyDescent="0.3">
      <c r="A325" s="522" t="s">
        <v>1760</v>
      </c>
      <c r="B325" s="522" t="s">
        <v>2409</v>
      </c>
      <c r="C325" s="523">
        <v>31975</v>
      </c>
      <c r="D325" s="501">
        <f t="shared" si="5"/>
        <v>17906</v>
      </c>
      <c r="E325" s="566" t="s">
        <v>3789</v>
      </c>
      <c r="F325" s="500" t="s">
        <v>3790</v>
      </c>
      <c r="G325" s="500" t="s">
        <v>3791</v>
      </c>
      <c r="H325" s="490"/>
    </row>
    <row r="326" spans="1:8" ht="15.75" thickBot="1" x14ac:dyDescent="0.3">
      <c r="A326" s="522" t="s">
        <v>1761</v>
      </c>
      <c r="B326" s="522" t="s">
        <v>2410</v>
      </c>
      <c r="C326" s="523">
        <v>77530</v>
      </c>
      <c r="D326" s="501">
        <f t="shared" si="5"/>
        <v>43416.800000000003</v>
      </c>
      <c r="E326" s="566" t="s">
        <v>3792</v>
      </c>
      <c r="F326" s="500" t="s">
        <v>3793</v>
      </c>
      <c r="G326" s="500" t="s">
        <v>3794</v>
      </c>
      <c r="H326" s="490"/>
    </row>
    <row r="327" spans="1:8" ht="15.75" thickBot="1" x14ac:dyDescent="0.3">
      <c r="A327" s="522" t="s">
        <v>1762</v>
      </c>
      <c r="B327" s="522" t="s">
        <v>2220</v>
      </c>
      <c r="C327" s="523">
        <v>10157</v>
      </c>
      <c r="D327" s="501">
        <f t="shared" si="5"/>
        <v>5687.920000000001</v>
      </c>
      <c r="E327" s="566" t="s">
        <v>3795</v>
      </c>
      <c r="F327" s="500" t="s">
        <v>3796</v>
      </c>
      <c r="G327" s="500" t="s">
        <v>3797</v>
      </c>
      <c r="H327" s="490"/>
    </row>
    <row r="328" spans="1:8" ht="15.75" thickBot="1" x14ac:dyDescent="0.3">
      <c r="A328" s="522" t="s">
        <v>1763</v>
      </c>
      <c r="B328" s="522" t="s">
        <v>2411</v>
      </c>
      <c r="C328" s="523">
        <v>49266</v>
      </c>
      <c r="D328" s="501">
        <f t="shared" si="5"/>
        <v>27588.960000000003</v>
      </c>
      <c r="E328" s="566" t="s">
        <v>3798</v>
      </c>
      <c r="F328" s="500" t="s">
        <v>3799</v>
      </c>
      <c r="G328" s="500" t="s">
        <v>3800</v>
      </c>
      <c r="H328" s="490"/>
    </row>
    <row r="329" spans="1:8" ht="15.75" thickBot="1" x14ac:dyDescent="0.3">
      <c r="A329" s="522" t="s">
        <v>1764</v>
      </c>
      <c r="B329" s="522" t="s">
        <v>2412</v>
      </c>
      <c r="C329" s="523">
        <v>46512</v>
      </c>
      <c r="D329" s="501">
        <f t="shared" si="5"/>
        <v>26046.720000000001</v>
      </c>
      <c r="E329" s="566" t="s">
        <v>3801</v>
      </c>
      <c r="F329" s="500" t="s">
        <v>3802</v>
      </c>
      <c r="G329" s="500" t="s">
        <v>3803</v>
      </c>
      <c r="H329" s="490"/>
    </row>
    <row r="330" spans="1:8" ht="15.75" thickBot="1" x14ac:dyDescent="0.3">
      <c r="A330" s="522" t="s">
        <v>1765</v>
      </c>
      <c r="B330" s="522" t="s">
        <v>2413</v>
      </c>
      <c r="C330" s="523">
        <v>71762</v>
      </c>
      <c r="D330" s="501">
        <f t="shared" si="5"/>
        <v>40186.720000000001</v>
      </c>
      <c r="E330" s="566" t="s">
        <v>3804</v>
      </c>
      <c r="F330" s="500" t="s">
        <v>3805</v>
      </c>
      <c r="G330" s="500" t="s">
        <v>3806</v>
      </c>
      <c r="H330" s="490"/>
    </row>
    <row r="331" spans="1:8" ht="15.75" thickBot="1" x14ac:dyDescent="0.3">
      <c r="A331" s="522" t="s">
        <v>1766</v>
      </c>
      <c r="B331" s="522" t="s">
        <v>2414</v>
      </c>
      <c r="C331" s="523">
        <v>133321</v>
      </c>
      <c r="D331" s="501">
        <f t="shared" si="5"/>
        <v>74659.760000000009</v>
      </c>
      <c r="E331" s="566" t="s">
        <v>3801</v>
      </c>
      <c r="F331" s="500" t="s">
        <v>3802</v>
      </c>
      <c r="G331" s="500" t="s">
        <v>3807</v>
      </c>
      <c r="H331" s="490"/>
    </row>
    <row r="332" spans="1:8" ht="15.75" thickBot="1" x14ac:dyDescent="0.3">
      <c r="A332" s="522" t="s">
        <v>1767</v>
      </c>
      <c r="B332" s="522" t="s">
        <v>2415</v>
      </c>
      <c r="C332" s="523">
        <v>142089</v>
      </c>
      <c r="D332" s="501">
        <f t="shared" si="5"/>
        <v>79569.840000000011</v>
      </c>
      <c r="E332" s="566" t="s">
        <v>3808</v>
      </c>
      <c r="F332" s="500" t="s">
        <v>3809</v>
      </c>
      <c r="G332" s="500" t="s">
        <v>3810</v>
      </c>
      <c r="H332" s="490"/>
    </row>
    <row r="333" spans="1:8" ht="15.75" thickBot="1" x14ac:dyDescent="0.3">
      <c r="A333" s="522" t="s">
        <v>1768</v>
      </c>
      <c r="B333" s="522" t="s">
        <v>2416</v>
      </c>
      <c r="C333" s="523">
        <v>39201</v>
      </c>
      <c r="D333" s="501">
        <f t="shared" si="5"/>
        <v>21952.560000000001</v>
      </c>
      <c r="E333" s="566" t="s">
        <v>3811</v>
      </c>
      <c r="F333" s="500" t="s">
        <v>3812</v>
      </c>
      <c r="G333" s="500" t="s">
        <v>3813</v>
      </c>
      <c r="H333" s="490"/>
    </row>
    <row r="334" spans="1:8" ht="15.75" thickBot="1" x14ac:dyDescent="0.3">
      <c r="A334" s="522" t="s">
        <v>1769</v>
      </c>
      <c r="B334" s="522" t="s">
        <v>2171</v>
      </c>
      <c r="C334" s="523">
        <v>10312</v>
      </c>
      <c r="D334" s="501">
        <f t="shared" si="5"/>
        <v>5774.72</v>
      </c>
      <c r="E334" s="566" t="s">
        <v>3814</v>
      </c>
      <c r="F334" s="500" t="s">
        <v>3815</v>
      </c>
      <c r="G334" s="500" t="s">
        <v>3816</v>
      </c>
      <c r="H334" s="490"/>
    </row>
    <row r="335" spans="1:8" ht="15.75" thickBot="1" x14ac:dyDescent="0.3">
      <c r="A335" s="522" t="s">
        <v>1770</v>
      </c>
      <c r="B335" s="522" t="s">
        <v>2417</v>
      </c>
      <c r="C335" s="523">
        <v>46070</v>
      </c>
      <c r="D335" s="501">
        <f t="shared" si="5"/>
        <v>25799.200000000001</v>
      </c>
      <c r="E335" s="566" t="s">
        <v>3817</v>
      </c>
      <c r="F335" s="500" t="s">
        <v>3818</v>
      </c>
      <c r="G335" s="500" t="s">
        <v>3819</v>
      </c>
      <c r="H335" s="490"/>
    </row>
    <row r="336" spans="1:8" ht="15.75" thickBot="1" x14ac:dyDescent="0.3">
      <c r="A336" s="522" t="s">
        <v>1771</v>
      </c>
      <c r="B336" s="522" t="s">
        <v>2418</v>
      </c>
      <c r="C336" s="523">
        <v>92672</v>
      </c>
      <c r="D336" s="501">
        <f t="shared" si="5"/>
        <v>51896.320000000007</v>
      </c>
      <c r="E336" s="566" t="s">
        <v>3820</v>
      </c>
      <c r="F336" s="500" t="s">
        <v>3821</v>
      </c>
      <c r="G336" s="500" t="s">
        <v>3822</v>
      </c>
      <c r="H336" s="490"/>
    </row>
    <row r="337" spans="1:8" ht="15.75" thickBot="1" x14ac:dyDescent="0.3">
      <c r="A337" s="522" t="s">
        <v>1772</v>
      </c>
      <c r="B337" s="522" t="s">
        <v>2419</v>
      </c>
      <c r="C337" s="523">
        <v>33735</v>
      </c>
      <c r="D337" s="501">
        <f t="shared" si="5"/>
        <v>18891.600000000002</v>
      </c>
      <c r="E337" s="566" t="s">
        <v>3823</v>
      </c>
      <c r="F337" s="500" t="s">
        <v>3824</v>
      </c>
      <c r="G337" s="500" t="s">
        <v>3825</v>
      </c>
      <c r="H337" s="490"/>
    </row>
    <row r="338" spans="1:8" ht="15.75" thickBot="1" x14ac:dyDescent="0.3">
      <c r="A338" s="522" t="s">
        <v>1773</v>
      </c>
      <c r="B338" s="522" t="s">
        <v>2420</v>
      </c>
      <c r="C338" s="523">
        <v>70380</v>
      </c>
      <c r="D338" s="501">
        <f t="shared" si="5"/>
        <v>39412.800000000003</v>
      </c>
      <c r="E338" s="566" t="s">
        <v>3826</v>
      </c>
      <c r="F338" s="500" t="s">
        <v>3827</v>
      </c>
      <c r="G338" s="500" t="s">
        <v>3828</v>
      </c>
      <c r="H338" s="490"/>
    </row>
    <row r="339" spans="1:8" ht="15.75" thickBot="1" x14ac:dyDescent="0.3">
      <c r="A339" s="522" t="s">
        <v>1774</v>
      </c>
      <c r="B339" s="522" t="s">
        <v>2421</v>
      </c>
      <c r="C339" s="523">
        <v>494814</v>
      </c>
      <c r="D339" s="501">
        <f t="shared" si="5"/>
        <v>277095.84000000003</v>
      </c>
      <c r="E339" s="566" t="s">
        <v>3829</v>
      </c>
      <c r="F339" s="500" t="s">
        <v>3830</v>
      </c>
      <c r="G339" s="500" t="s">
        <v>3831</v>
      </c>
      <c r="H339" s="490"/>
    </row>
    <row r="340" spans="1:8" ht="15.75" thickBot="1" x14ac:dyDescent="0.3">
      <c r="A340" s="522" t="s">
        <v>1775</v>
      </c>
      <c r="B340" s="522" t="s">
        <v>2422</v>
      </c>
      <c r="C340" s="523">
        <v>150736</v>
      </c>
      <c r="D340" s="501">
        <f t="shared" si="5"/>
        <v>84412.160000000003</v>
      </c>
      <c r="E340" s="566" t="s">
        <v>3832</v>
      </c>
      <c r="F340" s="500" t="s">
        <v>3833</v>
      </c>
      <c r="G340" s="500" t="s">
        <v>3834</v>
      </c>
      <c r="H340" s="490"/>
    </row>
    <row r="341" spans="1:8" ht="15.75" thickBot="1" x14ac:dyDescent="0.3">
      <c r="A341" s="522" t="s">
        <v>1776</v>
      </c>
      <c r="B341" s="522" t="s">
        <v>2423</v>
      </c>
      <c r="C341" s="523">
        <v>20849</v>
      </c>
      <c r="D341" s="501">
        <f t="shared" si="5"/>
        <v>11675.44</v>
      </c>
      <c r="E341" s="566" t="s">
        <v>3835</v>
      </c>
      <c r="F341" s="500" t="s">
        <v>3836</v>
      </c>
      <c r="G341" s="500" t="s">
        <v>3837</v>
      </c>
      <c r="H341" s="490"/>
    </row>
    <row r="342" spans="1:8" ht="15.75" thickBot="1" x14ac:dyDescent="0.3">
      <c r="A342" s="522" t="s">
        <v>1777</v>
      </c>
      <c r="B342" s="522" t="s">
        <v>2424</v>
      </c>
      <c r="C342" s="523">
        <v>10995</v>
      </c>
      <c r="D342" s="501">
        <f t="shared" si="5"/>
        <v>6157.2000000000007</v>
      </c>
      <c r="E342" s="566" t="s">
        <v>3838</v>
      </c>
      <c r="F342" s="500" t="s">
        <v>3839</v>
      </c>
      <c r="G342" s="500" t="s">
        <v>3840</v>
      </c>
      <c r="H342" s="490"/>
    </row>
    <row r="343" spans="1:8" ht="15.75" thickBot="1" x14ac:dyDescent="0.3">
      <c r="A343" s="522" t="s">
        <v>1778</v>
      </c>
      <c r="B343" s="522" t="s">
        <v>2425</v>
      </c>
      <c r="C343" s="523">
        <v>20794</v>
      </c>
      <c r="D343" s="501">
        <f t="shared" si="5"/>
        <v>11644.640000000001</v>
      </c>
      <c r="E343" s="566" t="s">
        <v>3841</v>
      </c>
      <c r="F343" s="500" t="s">
        <v>3842</v>
      </c>
      <c r="G343" s="500" t="s">
        <v>3843</v>
      </c>
      <c r="H343" s="490"/>
    </row>
    <row r="344" spans="1:8" ht="15.75" thickBot="1" x14ac:dyDescent="0.3">
      <c r="A344" s="522" t="s">
        <v>1779</v>
      </c>
      <c r="B344" s="522" t="s">
        <v>2426</v>
      </c>
      <c r="C344" s="523">
        <v>75953</v>
      </c>
      <c r="D344" s="501">
        <f t="shared" si="5"/>
        <v>42533.680000000008</v>
      </c>
      <c r="E344" s="566" t="s">
        <v>3844</v>
      </c>
      <c r="F344" s="500" t="s">
        <v>3845</v>
      </c>
      <c r="G344" s="500" t="s">
        <v>3846</v>
      </c>
      <c r="H344" s="490"/>
    </row>
    <row r="345" spans="1:8" ht="15.75" thickBot="1" x14ac:dyDescent="0.3">
      <c r="A345" s="522" t="s">
        <v>1780</v>
      </c>
      <c r="B345" s="522" t="s">
        <v>2427</v>
      </c>
      <c r="C345" s="523">
        <v>78906</v>
      </c>
      <c r="D345" s="501">
        <f t="shared" si="5"/>
        <v>44187.360000000001</v>
      </c>
      <c r="E345" s="566" t="s">
        <v>3847</v>
      </c>
      <c r="F345" s="500" t="s">
        <v>3848</v>
      </c>
      <c r="G345" s="500" t="s">
        <v>3849</v>
      </c>
      <c r="H345" s="490"/>
    </row>
    <row r="346" spans="1:8" ht="15.75" thickBot="1" x14ac:dyDescent="0.3">
      <c r="A346" s="522" t="s">
        <v>1781</v>
      </c>
      <c r="B346" s="522" t="s">
        <v>2428</v>
      </c>
      <c r="C346" s="523">
        <v>6207</v>
      </c>
      <c r="D346" s="501">
        <f t="shared" si="5"/>
        <v>3475.9200000000005</v>
      </c>
      <c r="E346" s="566" t="s">
        <v>3850</v>
      </c>
      <c r="F346" s="500" t="s">
        <v>3851</v>
      </c>
      <c r="G346" s="500" t="s">
        <v>3852</v>
      </c>
      <c r="H346" s="490"/>
    </row>
    <row r="347" spans="1:8" ht="15.75" thickBot="1" x14ac:dyDescent="0.3">
      <c r="A347" s="522" t="s">
        <v>1782</v>
      </c>
      <c r="B347" s="522" t="s">
        <v>2429</v>
      </c>
      <c r="C347" s="523">
        <v>19877</v>
      </c>
      <c r="D347" s="501">
        <f t="shared" si="5"/>
        <v>11131.12</v>
      </c>
      <c r="E347" s="566" t="s">
        <v>3853</v>
      </c>
      <c r="F347" s="500" t="s">
        <v>3854</v>
      </c>
      <c r="G347" s="500" t="s">
        <v>3855</v>
      </c>
      <c r="H347" s="490"/>
    </row>
    <row r="348" spans="1:8" ht="15.75" thickBot="1" x14ac:dyDescent="0.3">
      <c r="A348" s="522" t="s">
        <v>1783</v>
      </c>
      <c r="B348" s="522" t="s">
        <v>2430</v>
      </c>
      <c r="C348" s="523">
        <v>8404</v>
      </c>
      <c r="D348" s="501">
        <f t="shared" si="5"/>
        <v>4706.2400000000007</v>
      </c>
      <c r="E348" s="566" t="s">
        <v>3856</v>
      </c>
      <c r="F348" s="500" t="s">
        <v>3857</v>
      </c>
      <c r="G348" s="500" t="s">
        <v>3858</v>
      </c>
      <c r="H348" s="490"/>
    </row>
    <row r="349" spans="1:8" ht="15.75" thickBot="1" x14ac:dyDescent="0.3">
      <c r="A349" s="522" t="s">
        <v>1784</v>
      </c>
      <c r="B349" s="522" t="s">
        <v>2431</v>
      </c>
      <c r="C349" s="523">
        <v>159358</v>
      </c>
      <c r="D349" s="501">
        <f t="shared" si="5"/>
        <v>89240.48000000001</v>
      </c>
      <c r="E349" s="566" t="s">
        <v>3859</v>
      </c>
      <c r="F349" s="500" t="s">
        <v>3860</v>
      </c>
      <c r="G349" s="500" t="s">
        <v>3861</v>
      </c>
      <c r="H349" s="490"/>
    </row>
    <row r="350" spans="1:8" ht="15.75" thickBot="1" x14ac:dyDescent="0.3">
      <c r="A350" s="522" t="s">
        <v>1785</v>
      </c>
      <c r="B350" s="522" t="s">
        <v>2432</v>
      </c>
      <c r="C350" s="523">
        <v>12669</v>
      </c>
      <c r="D350" s="501">
        <f t="shared" si="5"/>
        <v>7094.64</v>
      </c>
      <c r="E350" s="566" t="s">
        <v>3862</v>
      </c>
      <c r="F350" s="500" t="s">
        <v>3863</v>
      </c>
      <c r="G350" s="500" t="s">
        <v>3864</v>
      </c>
      <c r="H350" s="490"/>
    </row>
    <row r="351" spans="1:8" ht="15.75" thickBot="1" x14ac:dyDescent="0.3">
      <c r="A351" s="522" t="s">
        <v>1786</v>
      </c>
      <c r="B351" s="522" t="s">
        <v>2433</v>
      </c>
      <c r="C351" s="523">
        <v>359795</v>
      </c>
      <c r="D351" s="501">
        <f t="shared" si="5"/>
        <v>201485.2</v>
      </c>
      <c r="E351" s="566" t="s">
        <v>3865</v>
      </c>
      <c r="F351" s="500" t="s">
        <v>3866</v>
      </c>
      <c r="G351" s="500" t="s">
        <v>3867</v>
      </c>
      <c r="H351" s="490"/>
    </row>
    <row r="352" spans="1:8" ht="15.75" thickBot="1" x14ac:dyDescent="0.3">
      <c r="A352" s="522" t="s">
        <v>1787</v>
      </c>
      <c r="B352" s="522" t="s">
        <v>2434</v>
      </c>
      <c r="C352" s="523">
        <v>23252</v>
      </c>
      <c r="D352" s="501">
        <f t="shared" si="5"/>
        <v>13021.12</v>
      </c>
      <c r="E352" s="566" t="s">
        <v>3868</v>
      </c>
      <c r="F352" s="500" t="s">
        <v>3869</v>
      </c>
      <c r="G352" s="500" t="s">
        <v>3870</v>
      </c>
      <c r="H352" s="490"/>
    </row>
    <row r="353" spans="1:8" ht="15.75" thickBot="1" x14ac:dyDescent="0.3">
      <c r="A353" s="522" t="s">
        <v>1788</v>
      </c>
      <c r="B353" s="522" t="s">
        <v>2435</v>
      </c>
      <c r="C353" s="523">
        <v>18795</v>
      </c>
      <c r="D353" s="501">
        <f t="shared" si="5"/>
        <v>10525.2</v>
      </c>
      <c r="E353" s="566" t="s">
        <v>3871</v>
      </c>
      <c r="F353" s="500" t="s">
        <v>3872</v>
      </c>
      <c r="G353" s="500" t="s">
        <v>3873</v>
      </c>
      <c r="H353" s="490"/>
    </row>
    <row r="354" spans="1:8" ht="15.75" thickBot="1" x14ac:dyDescent="0.3">
      <c r="A354" s="522" t="s">
        <v>1789</v>
      </c>
      <c r="B354" s="522" t="s">
        <v>2436</v>
      </c>
      <c r="C354" s="523">
        <v>29301</v>
      </c>
      <c r="D354" s="501">
        <f t="shared" si="5"/>
        <v>16408.560000000001</v>
      </c>
      <c r="E354" s="566" t="s">
        <v>3874</v>
      </c>
      <c r="F354" s="500" t="s">
        <v>3875</v>
      </c>
      <c r="G354" s="500" t="s">
        <v>3876</v>
      </c>
      <c r="H354" s="490"/>
    </row>
    <row r="355" spans="1:8" ht="15.75" thickBot="1" x14ac:dyDescent="0.3">
      <c r="A355" s="522" t="s">
        <v>1790</v>
      </c>
      <c r="B355" s="522" t="s">
        <v>2437</v>
      </c>
      <c r="C355" s="523">
        <v>119682</v>
      </c>
      <c r="D355" s="501">
        <f t="shared" si="5"/>
        <v>67021.920000000013</v>
      </c>
      <c r="E355" s="566" t="s">
        <v>3877</v>
      </c>
      <c r="F355" s="500" t="s">
        <v>3878</v>
      </c>
      <c r="G355" s="500" t="s">
        <v>3879</v>
      </c>
      <c r="H355" s="490"/>
    </row>
    <row r="356" spans="1:8" ht="15.75" thickBot="1" x14ac:dyDescent="0.3">
      <c r="A356" s="522" t="s">
        <v>1791</v>
      </c>
      <c r="B356" s="522" t="s">
        <v>2438</v>
      </c>
      <c r="C356" s="523">
        <v>4900</v>
      </c>
      <c r="D356" s="501">
        <f t="shared" si="5"/>
        <v>2744.0000000000005</v>
      </c>
      <c r="E356" s="566" t="s">
        <v>3880</v>
      </c>
      <c r="F356" s="500" t="s">
        <v>3881</v>
      </c>
      <c r="G356" s="500" t="s">
        <v>3882</v>
      </c>
      <c r="H356" s="490"/>
    </row>
    <row r="357" spans="1:8" ht="15.75" thickBot="1" x14ac:dyDescent="0.3">
      <c r="A357" s="522" t="s">
        <v>1792</v>
      </c>
      <c r="B357" s="522" t="s">
        <v>2439</v>
      </c>
      <c r="C357" s="523">
        <v>10031</v>
      </c>
      <c r="D357" s="501">
        <f t="shared" si="5"/>
        <v>5617.3600000000006</v>
      </c>
      <c r="E357" s="566" t="s">
        <v>3883</v>
      </c>
      <c r="F357" s="500" t="s">
        <v>3884</v>
      </c>
      <c r="G357" s="500" t="s">
        <v>3885</v>
      </c>
      <c r="H357" s="490"/>
    </row>
    <row r="358" spans="1:8" ht="15.75" thickBot="1" x14ac:dyDescent="0.3">
      <c r="A358" s="522" t="s">
        <v>1793</v>
      </c>
      <c r="B358" s="522" t="s">
        <v>2440</v>
      </c>
      <c r="C358" s="523">
        <v>16835</v>
      </c>
      <c r="D358" s="501">
        <f t="shared" si="5"/>
        <v>9427.6</v>
      </c>
      <c r="E358" s="566" t="s">
        <v>3886</v>
      </c>
      <c r="F358" s="500" t="s">
        <v>3887</v>
      </c>
      <c r="G358" s="500" t="s">
        <v>3888</v>
      </c>
      <c r="H358" s="490"/>
    </row>
    <row r="359" spans="1:8" ht="15.75" thickBot="1" x14ac:dyDescent="0.3">
      <c r="A359" s="522" t="s">
        <v>1794</v>
      </c>
      <c r="B359" s="522" t="s">
        <v>2441</v>
      </c>
      <c r="C359" s="523">
        <v>174182</v>
      </c>
      <c r="D359" s="501">
        <f t="shared" si="5"/>
        <v>97541.920000000013</v>
      </c>
      <c r="E359" s="566" t="s">
        <v>3889</v>
      </c>
      <c r="F359" s="500" t="s">
        <v>3890</v>
      </c>
      <c r="G359" s="500" t="s">
        <v>3891</v>
      </c>
      <c r="H359" s="490"/>
    </row>
    <row r="360" spans="1:8" ht="15.75" thickBot="1" x14ac:dyDescent="0.3">
      <c r="A360" s="522" t="s">
        <v>1795</v>
      </c>
      <c r="B360" s="522" t="s">
        <v>2442</v>
      </c>
      <c r="C360" s="523">
        <v>50568</v>
      </c>
      <c r="D360" s="501">
        <f t="shared" si="5"/>
        <v>28318.080000000002</v>
      </c>
      <c r="E360" s="566" t="s">
        <v>3892</v>
      </c>
      <c r="F360" s="500" t="s">
        <v>3893</v>
      </c>
      <c r="G360" s="500" t="s">
        <v>3894</v>
      </c>
      <c r="H360" s="490"/>
    </row>
    <row r="361" spans="1:8" ht="15.75" thickBot="1" x14ac:dyDescent="0.3">
      <c r="A361" s="522" t="s">
        <v>1796</v>
      </c>
      <c r="B361" s="522" t="s">
        <v>2443</v>
      </c>
      <c r="C361" s="523">
        <v>67241</v>
      </c>
      <c r="D361" s="501">
        <f t="shared" si="5"/>
        <v>37654.960000000006</v>
      </c>
      <c r="E361" s="566" t="s">
        <v>3895</v>
      </c>
      <c r="F361" s="500" t="s">
        <v>3896</v>
      </c>
      <c r="G361" s="500" t="s">
        <v>3897</v>
      </c>
      <c r="H361" s="490"/>
    </row>
    <row r="362" spans="1:8" ht="15.75" thickBot="1" x14ac:dyDescent="0.3">
      <c r="A362" s="522" t="s">
        <v>1797</v>
      </c>
      <c r="B362" s="522" t="s">
        <v>2444</v>
      </c>
      <c r="C362" s="523">
        <v>5623</v>
      </c>
      <c r="D362" s="501">
        <f t="shared" si="5"/>
        <v>3148.88</v>
      </c>
      <c r="E362" s="566" t="s">
        <v>3898</v>
      </c>
      <c r="F362" s="500" t="s">
        <v>3899</v>
      </c>
      <c r="G362" s="500" t="s">
        <v>3900</v>
      </c>
      <c r="H362" s="490"/>
    </row>
    <row r="363" spans="1:8" ht="15.75" thickBot="1" x14ac:dyDescent="0.3">
      <c r="A363" s="522" t="s">
        <v>1798</v>
      </c>
      <c r="B363" s="522" t="s">
        <v>2445</v>
      </c>
      <c r="C363" s="523">
        <v>25203</v>
      </c>
      <c r="D363" s="501">
        <f t="shared" si="5"/>
        <v>14113.680000000002</v>
      </c>
      <c r="E363" s="566" t="s">
        <v>3901</v>
      </c>
      <c r="F363" s="500" t="s">
        <v>3902</v>
      </c>
      <c r="G363" s="500" t="s">
        <v>3903</v>
      </c>
      <c r="H363" s="490"/>
    </row>
    <row r="364" spans="1:8" ht="15.75" thickBot="1" x14ac:dyDescent="0.3">
      <c r="A364" s="522" t="s">
        <v>1799</v>
      </c>
      <c r="B364" s="522" t="s">
        <v>2446</v>
      </c>
      <c r="C364" s="523">
        <v>118135</v>
      </c>
      <c r="D364" s="501">
        <f t="shared" si="5"/>
        <v>66155.600000000006</v>
      </c>
      <c r="E364" s="566" t="s">
        <v>3817</v>
      </c>
      <c r="F364" s="500" t="s">
        <v>3904</v>
      </c>
      <c r="G364" s="500" t="s">
        <v>3905</v>
      </c>
      <c r="H364" s="490"/>
    </row>
    <row r="365" spans="1:8" ht="15.75" thickBot="1" x14ac:dyDescent="0.3">
      <c r="A365" s="522" t="s">
        <v>1800</v>
      </c>
      <c r="B365" s="522" t="s">
        <v>2447</v>
      </c>
      <c r="C365" s="523">
        <v>390879</v>
      </c>
      <c r="D365" s="501">
        <f t="shared" si="5"/>
        <v>218892.24000000002</v>
      </c>
      <c r="E365" s="566" t="s">
        <v>3906</v>
      </c>
      <c r="F365" s="500" t="s">
        <v>3907</v>
      </c>
      <c r="G365" s="500" t="s">
        <v>3908</v>
      </c>
      <c r="H365" s="490"/>
    </row>
    <row r="366" spans="1:8" ht="15.75" thickBot="1" x14ac:dyDescent="0.3">
      <c r="A366" s="522" t="s">
        <v>1801</v>
      </c>
      <c r="B366" s="522" t="s">
        <v>2448</v>
      </c>
      <c r="C366" s="523">
        <v>20131</v>
      </c>
      <c r="D366" s="501">
        <f t="shared" si="5"/>
        <v>11273.36</v>
      </c>
      <c r="E366" s="566" t="s">
        <v>3909</v>
      </c>
      <c r="F366" s="500" t="s">
        <v>3910</v>
      </c>
      <c r="G366" s="500" t="s">
        <v>3911</v>
      </c>
      <c r="H366" s="490"/>
    </row>
    <row r="367" spans="1:8" ht="15.75" thickBot="1" x14ac:dyDescent="0.3">
      <c r="A367" s="522" t="s">
        <v>1802</v>
      </c>
      <c r="B367" s="522" t="s">
        <v>2449</v>
      </c>
      <c r="C367" s="523">
        <v>13794</v>
      </c>
      <c r="D367" s="501">
        <f t="shared" si="5"/>
        <v>7724.64</v>
      </c>
      <c r="E367" s="566" t="s">
        <v>3912</v>
      </c>
      <c r="F367" s="500" t="s">
        <v>3913</v>
      </c>
      <c r="G367" s="500" t="s">
        <v>3914</v>
      </c>
      <c r="H367" s="490"/>
    </row>
    <row r="368" spans="1:8" ht="15.75" thickBot="1" x14ac:dyDescent="0.3">
      <c r="A368" s="522" t="s">
        <v>1803</v>
      </c>
      <c r="B368" s="522" t="s">
        <v>2450</v>
      </c>
      <c r="C368" s="523">
        <v>18359</v>
      </c>
      <c r="D368" s="501">
        <f t="shared" si="5"/>
        <v>10281.040000000001</v>
      </c>
      <c r="E368" s="566" t="s">
        <v>3915</v>
      </c>
      <c r="F368" s="500" t="s">
        <v>3916</v>
      </c>
      <c r="G368" s="500" t="s">
        <v>3917</v>
      </c>
      <c r="H368" s="490"/>
    </row>
    <row r="369" spans="1:8" ht="15.75" thickBot="1" x14ac:dyDescent="0.3">
      <c r="A369" s="522" t="s">
        <v>1804</v>
      </c>
      <c r="B369" s="522" t="s">
        <v>2451</v>
      </c>
      <c r="C369" s="523">
        <v>38585</v>
      </c>
      <c r="D369" s="501">
        <f t="shared" si="5"/>
        <v>21607.600000000002</v>
      </c>
      <c r="E369" s="566" t="s">
        <v>3918</v>
      </c>
      <c r="F369" s="500" t="s">
        <v>3919</v>
      </c>
      <c r="G369" s="500" t="s">
        <v>3920</v>
      </c>
      <c r="H369" s="490"/>
    </row>
    <row r="370" spans="1:8" ht="15.75" thickBot="1" x14ac:dyDescent="0.3">
      <c r="A370" s="522" t="s">
        <v>1805</v>
      </c>
      <c r="B370" s="522" t="s">
        <v>2452</v>
      </c>
      <c r="C370" s="523">
        <v>243287</v>
      </c>
      <c r="D370" s="501">
        <f t="shared" si="5"/>
        <v>136240.72</v>
      </c>
      <c r="E370" s="566" t="s">
        <v>3921</v>
      </c>
      <c r="F370" s="500" t="s">
        <v>3922</v>
      </c>
      <c r="G370" s="500" t="s">
        <v>3923</v>
      </c>
      <c r="H370" s="490"/>
    </row>
    <row r="371" spans="1:8" ht="15.75" thickBot="1" x14ac:dyDescent="0.3">
      <c r="A371" s="522" t="s">
        <v>1806</v>
      </c>
      <c r="B371" s="522" t="s">
        <v>2453</v>
      </c>
      <c r="C371" s="523">
        <v>21891</v>
      </c>
      <c r="D371" s="501">
        <f t="shared" si="5"/>
        <v>12258.960000000001</v>
      </c>
      <c r="E371" s="566" t="s">
        <v>3924</v>
      </c>
      <c r="F371" s="500" t="s">
        <v>3925</v>
      </c>
      <c r="G371" s="500" t="s">
        <v>3926</v>
      </c>
      <c r="H371" s="490"/>
    </row>
    <row r="372" spans="1:8" ht="15.75" thickBot="1" x14ac:dyDescent="0.3">
      <c r="A372" s="522" t="s">
        <v>1807</v>
      </c>
      <c r="B372" s="522" t="s">
        <v>2454</v>
      </c>
      <c r="C372" s="523">
        <v>40660</v>
      </c>
      <c r="D372" s="501">
        <f t="shared" si="5"/>
        <v>22769.600000000002</v>
      </c>
      <c r="E372" s="566" t="s">
        <v>3927</v>
      </c>
      <c r="F372" s="500" t="s">
        <v>3928</v>
      </c>
      <c r="G372" s="500" t="s">
        <v>3929</v>
      </c>
      <c r="H372" s="490"/>
    </row>
    <row r="373" spans="1:8" ht="15.75" thickBot="1" x14ac:dyDescent="0.3">
      <c r="A373" s="522" t="s">
        <v>1808</v>
      </c>
      <c r="B373" s="522" t="s">
        <v>2455</v>
      </c>
      <c r="C373" s="523">
        <v>154811</v>
      </c>
      <c r="D373" s="501">
        <f t="shared" si="5"/>
        <v>86694.16</v>
      </c>
      <c r="E373" s="566" t="s">
        <v>3930</v>
      </c>
      <c r="F373" s="500" t="s">
        <v>3931</v>
      </c>
      <c r="G373" s="500" t="s">
        <v>3932</v>
      </c>
      <c r="H373" s="490"/>
    </row>
    <row r="374" spans="1:8" ht="15.75" thickBot="1" x14ac:dyDescent="0.3">
      <c r="A374" s="522" t="s">
        <v>1809</v>
      </c>
      <c r="B374" s="522" t="s">
        <v>2456</v>
      </c>
      <c r="C374" s="523">
        <v>72859</v>
      </c>
      <c r="D374" s="501">
        <f t="shared" si="5"/>
        <v>40801.040000000001</v>
      </c>
      <c r="E374" s="566" t="s">
        <v>3933</v>
      </c>
      <c r="F374" s="500" t="s">
        <v>3934</v>
      </c>
      <c r="G374" s="500" t="s">
        <v>3935</v>
      </c>
      <c r="H374" s="490"/>
    </row>
    <row r="375" spans="1:8" ht="15.75" thickBot="1" x14ac:dyDescent="0.3">
      <c r="A375" s="522" t="s">
        <v>1810</v>
      </c>
      <c r="B375" s="522" t="s">
        <v>2457</v>
      </c>
      <c r="C375" s="523">
        <v>7376</v>
      </c>
      <c r="D375" s="501">
        <f t="shared" si="5"/>
        <v>4130.5600000000004</v>
      </c>
      <c r="E375" s="566" t="s">
        <v>3936</v>
      </c>
      <c r="F375" s="500" t="s">
        <v>3937</v>
      </c>
      <c r="G375" s="500" t="s">
        <v>3938</v>
      </c>
      <c r="H375" s="490"/>
    </row>
    <row r="376" spans="1:8" ht="15.75" thickBot="1" x14ac:dyDescent="0.3">
      <c r="A376" s="522" t="s">
        <v>1811</v>
      </c>
      <c r="B376" s="522" t="s">
        <v>2458</v>
      </c>
      <c r="C376" s="523">
        <v>111629</v>
      </c>
      <c r="D376" s="501">
        <f t="shared" si="5"/>
        <v>62512.240000000005</v>
      </c>
      <c r="E376" s="566" t="s">
        <v>3939</v>
      </c>
      <c r="F376" s="500" t="s">
        <v>3940</v>
      </c>
      <c r="G376" s="500" t="s">
        <v>3941</v>
      </c>
      <c r="H376" s="490"/>
    </row>
    <row r="377" spans="1:8" ht="15.75" thickBot="1" x14ac:dyDescent="0.3">
      <c r="A377" s="522" t="s">
        <v>1812</v>
      </c>
      <c r="B377" s="522" t="s">
        <v>2459</v>
      </c>
      <c r="C377" s="523">
        <v>111409</v>
      </c>
      <c r="D377" s="501">
        <f t="shared" si="5"/>
        <v>62389.040000000008</v>
      </c>
      <c r="E377" s="566" t="s">
        <v>3942</v>
      </c>
      <c r="F377" s="500" t="s">
        <v>3943</v>
      </c>
      <c r="G377" s="500" t="s">
        <v>3944</v>
      </c>
      <c r="H377" s="490"/>
    </row>
    <row r="378" spans="1:8" ht="15.75" thickBot="1" x14ac:dyDescent="0.3">
      <c r="A378" s="522" t="s">
        <v>1813</v>
      </c>
      <c r="B378" s="522" t="s">
        <v>2460</v>
      </c>
      <c r="C378" s="523">
        <v>147224</v>
      </c>
      <c r="D378" s="501">
        <f t="shared" si="5"/>
        <v>82445.440000000002</v>
      </c>
      <c r="E378" s="566" t="s">
        <v>3945</v>
      </c>
      <c r="F378" s="500" t="s">
        <v>3946</v>
      </c>
      <c r="G378" s="500" t="s">
        <v>3947</v>
      </c>
      <c r="H378" s="490"/>
    </row>
    <row r="379" spans="1:8" ht="15.75" thickBot="1" x14ac:dyDescent="0.3">
      <c r="A379" s="522" t="s">
        <v>1814</v>
      </c>
      <c r="B379" s="522" t="s">
        <v>2461</v>
      </c>
      <c r="C379" s="523">
        <v>9666</v>
      </c>
      <c r="D379" s="501">
        <f t="shared" si="5"/>
        <v>5412.9600000000009</v>
      </c>
      <c r="E379" s="566" t="s">
        <v>3948</v>
      </c>
      <c r="F379" s="500" t="s">
        <v>3949</v>
      </c>
      <c r="G379" s="500" t="s">
        <v>3950</v>
      </c>
      <c r="H379" s="490"/>
    </row>
    <row r="380" spans="1:8" ht="15.75" thickBot="1" x14ac:dyDescent="0.3">
      <c r="A380" s="522" t="s">
        <v>1815</v>
      </c>
      <c r="B380" s="522" t="s">
        <v>2462</v>
      </c>
      <c r="C380" s="523">
        <v>3293</v>
      </c>
      <c r="D380" s="501">
        <f t="shared" si="5"/>
        <v>1844.0800000000002</v>
      </c>
      <c r="E380" s="566" t="s">
        <v>3951</v>
      </c>
      <c r="F380" s="500" t="s">
        <v>3952</v>
      </c>
      <c r="G380" s="500" t="s">
        <v>3953</v>
      </c>
      <c r="H380" s="490"/>
    </row>
    <row r="381" spans="1:8" ht="15.75" thickBot="1" x14ac:dyDescent="0.3">
      <c r="A381" s="522" t="s">
        <v>1816</v>
      </c>
      <c r="B381" s="522" t="s">
        <v>2463</v>
      </c>
      <c r="C381" s="523">
        <v>57520</v>
      </c>
      <c r="D381" s="501">
        <f t="shared" si="5"/>
        <v>32211.200000000004</v>
      </c>
      <c r="E381" s="566" t="s">
        <v>3954</v>
      </c>
      <c r="F381" s="500" t="s">
        <v>3955</v>
      </c>
      <c r="G381" s="500" t="s">
        <v>3956</v>
      </c>
      <c r="H381" s="490"/>
    </row>
    <row r="382" spans="1:8" ht="15.75" thickBot="1" x14ac:dyDescent="0.3">
      <c r="A382" s="522" t="s">
        <v>1817</v>
      </c>
      <c r="B382" s="522" t="s">
        <v>2464</v>
      </c>
      <c r="C382" s="523">
        <v>18732</v>
      </c>
      <c r="D382" s="501">
        <f t="shared" si="5"/>
        <v>10489.920000000002</v>
      </c>
      <c r="E382" s="566" t="s">
        <v>3957</v>
      </c>
      <c r="F382" s="500" t="s">
        <v>3958</v>
      </c>
      <c r="G382" s="500" t="s">
        <v>3959</v>
      </c>
      <c r="H382" s="490"/>
    </row>
    <row r="383" spans="1:8" ht="15.75" thickBot="1" x14ac:dyDescent="0.3">
      <c r="A383" s="522" t="s">
        <v>1818</v>
      </c>
      <c r="B383" s="522" t="s">
        <v>2465</v>
      </c>
      <c r="C383" s="523">
        <v>7490</v>
      </c>
      <c r="D383" s="501">
        <f t="shared" si="5"/>
        <v>4194.4000000000005</v>
      </c>
      <c r="E383" s="566" t="s">
        <v>3960</v>
      </c>
      <c r="F383" s="500" t="s">
        <v>3961</v>
      </c>
      <c r="G383" s="500" t="s">
        <v>3962</v>
      </c>
      <c r="H383" s="490"/>
    </row>
    <row r="384" spans="1:8" ht="15.75" thickBot="1" x14ac:dyDescent="0.3">
      <c r="A384" s="522" t="s">
        <v>1819</v>
      </c>
      <c r="B384" s="522" t="s">
        <v>2466</v>
      </c>
      <c r="C384" s="523">
        <v>14278</v>
      </c>
      <c r="D384" s="501">
        <f t="shared" si="5"/>
        <v>7995.6800000000012</v>
      </c>
      <c r="E384" s="566" t="s">
        <v>3963</v>
      </c>
      <c r="F384" s="500" t="s">
        <v>3964</v>
      </c>
      <c r="G384" s="500" t="s">
        <v>3965</v>
      </c>
      <c r="H384" s="490"/>
    </row>
    <row r="385" spans="1:8" ht="15.75" thickBot="1" x14ac:dyDescent="0.3">
      <c r="A385" s="522" t="s">
        <v>1820</v>
      </c>
      <c r="B385" s="522" t="s">
        <v>2467</v>
      </c>
      <c r="C385" s="523">
        <v>3748</v>
      </c>
      <c r="D385" s="501">
        <f t="shared" si="5"/>
        <v>2098.88</v>
      </c>
      <c r="E385" s="566" t="s">
        <v>3966</v>
      </c>
      <c r="F385" s="500" t="s">
        <v>3967</v>
      </c>
      <c r="G385" s="500" t="s">
        <v>3968</v>
      </c>
      <c r="H385" s="490"/>
    </row>
    <row r="386" spans="1:8" ht="15.75" thickBot="1" x14ac:dyDescent="0.3">
      <c r="A386" s="522" t="s">
        <v>1821</v>
      </c>
      <c r="B386" s="522" t="s">
        <v>2468</v>
      </c>
      <c r="C386" s="523">
        <v>94912</v>
      </c>
      <c r="D386" s="501">
        <f t="shared" ref="D386:D449" si="6">IF(C386*$C$696&lt;1500,1500,C386*$C$696)</f>
        <v>53150.720000000008</v>
      </c>
      <c r="E386" s="566" t="s">
        <v>3969</v>
      </c>
      <c r="F386" s="500" t="s">
        <v>3970</v>
      </c>
      <c r="G386" s="500" t="s">
        <v>3971</v>
      </c>
      <c r="H386" s="490"/>
    </row>
    <row r="387" spans="1:8" ht="15.75" thickBot="1" x14ac:dyDescent="0.3">
      <c r="A387" s="522" t="s">
        <v>1822</v>
      </c>
      <c r="B387" s="522" t="s">
        <v>2469</v>
      </c>
      <c r="C387" s="523">
        <v>5687</v>
      </c>
      <c r="D387" s="501">
        <f t="shared" si="6"/>
        <v>3184.7200000000003</v>
      </c>
      <c r="E387" s="566" t="s">
        <v>3972</v>
      </c>
      <c r="F387" s="500" t="s">
        <v>3973</v>
      </c>
      <c r="G387" s="500" t="s">
        <v>3974</v>
      </c>
      <c r="H387" s="490"/>
    </row>
    <row r="388" spans="1:8" ht="15.75" thickBot="1" x14ac:dyDescent="0.3">
      <c r="A388" s="522" t="s">
        <v>1823</v>
      </c>
      <c r="B388" s="522" t="s">
        <v>2470</v>
      </c>
      <c r="C388" s="523">
        <v>16717</v>
      </c>
      <c r="D388" s="501">
        <f t="shared" si="6"/>
        <v>9361.52</v>
      </c>
      <c r="E388" s="566" t="s">
        <v>3975</v>
      </c>
      <c r="F388" s="500" t="s">
        <v>3976</v>
      </c>
      <c r="G388" s="500" t="s">
        <v>3977</v>
      </c>
      <c r="H388" s="490"/>
    </row>
    <row r="389" spans="1:8" ht="15.75" thickBot="1" x14ac:dyDescent="0.3">
      <c r="A389" s="522" t="s">
        <v>1824</v>
      </c>
      <c r="B389" s="522" t="s">
        <v>2471</v>
      </c>
      <c r="C389" s="523">
        <v>50339</v>
      </c>
      <c r="D389" s="501">
        <f t="shared" si="6"/>
        <v>28189.840000000004</v>
      </c>
      <c r="E389" s="566" t="s">
        <v>3978</v>
      </c>
      <c r="F389" s="500" t="s">
        <v>3979</v>
      </c>
      <c r="G389" s="500" t="s">
        <v>3980</v>
      </c>
      <c r="H389" s="490"/>
    </row>
    <row r="390" spans="1:8" ht="15.75" thickBot="1" x14ac:dyDescent="0.3">
      <c r="A390" s="522" t="s">
        <v>1825</v>
      </c>
      <c r="B390" s="522" t="s">
        <v>2472</v>
      </c>
      <c r="C390" s="523">
        <v>26394</v>
      </c>
      <c r="D390" s="501">
        <f t="shared" si="6"/>
        <v>14780.640000000001</v>
      </c>
      <c r="E390" s="566" t="s">
        <v>3981</v>
      </c>
      <c r="F390" s="500" t="s">
        <v>3982</v>
      </c>
      <c r="G390" s="500" t="s">
        <v>3983</v>
      </c>
      <c r="H390" s="490"/>
    </row>
    <row r="391" spans="1:8" ht="15.75" thickBot="1" x14ac:dyDescent="0.3">
      <c r="A391" s="522" t="s">
        <v>1826</v>
      </c>
      <c r="B391" s="522" t="s">
        <v>2473</v>
      </c>
      <c r="C391" s="523">
        <v>24728</v>
      </c>
      <c r="D391" s="501">
        <f t="shared" si="6"/>
        <v>13847.680000000002</v>
      </c>
      <c r="E391" s="566" t="s">
        <v>2858</v>
      </c>
      <c r="F391" s="500" t="s">
        <v>3984</v>
      </c>
      <c r="G391" s="500" t="s">
        <v>2863</v>
      </c>
      <c r="H391" s="490"/>
    </row>
    <row r="392" spans="1:8" ht="15.75" thickBot="1" x14ac:dyDescent="0.3">
      <c r="A392" s="522" t="s">
        <v>1827</v>
      </c>
      <c r="B392" s="522" t="s">
        <v>2474</v>
      </c>
      <c r="C392" s="523">
        <v>87295</v>
      </c>
      <c r="D392" s="501">
        <f t="shared" si="6"/>
        <v>48885.200000000004</v>
      </c>
      <c r="E392" s="566" t="s">
        <v>3985</v>
      </c>
      <c r="F392" s="500" t="s">
        <v>3986</v>
      </c>
      <c r="G392" s="500" t="s">
        <v>3987</v>
      </c>
      <c r="H392" s="490"/>
    </row>
    <row r="393" spans="1:8" ht="15.75" thickBot="1" x14ac:dyDescent="0.3">
      <c r="A393" s="522" t="s">
        <v>1828</v>
      </c>
      <c r="B393" s="522" t="s">
        <v>2475</v>
      </c>
      <c r="C393" s="523">
        <v>92859</v>
      </c>
      <c r="D393" s="501">
        <f t="shared" si="6"/>
        <v>52001.040000000008</v>
      </c>
      <c r="E393" s="566" t="s">
        <v>3988</v>
      </c>
      <c r="F393" s="500" t="s">
        <v>3989</v>
      </c>
      <c r="G393" s="500" t="s">
        <v>3990</v>
      </c>
      <c r="H393" s="490"/>
    </row>
    <row r="394" spans="1:8" ht="15.75" thickBot="1" x14ac:dyDescent="0.3">
      <c r="A394" s="522" t="s">
        <v>1829</v>
      </c>
      <c r="B394" s="522" t="s">
        <v>2476</v>
      </c>
      <c r="C394" s="523">
        <v>108699</v>
      </c>
      <c r="D394" s="501">
        <f t="shared" si="6"/>
        <v>60871.44</v>
      </c>
      <c r="E394" s="566" t="s">
        <v>3991</v>
      </c>
      <c r="F394" s="500" t="s">
        <v>3992</v>
      </c>
      <c r="G394" s="500" t="s">
        <v>3993</v>
      </c>
      <c r="H394" s="490"/>
    </row>
    <row r="395" spans="1:8" ht="15.75" thickBot="1" x14ac:dyDescent="0.3">
      <c r="A395" s="522" t="s">
        <v>1830</v>
      </c>
      <c r="B395" s="522" t="s">
        <v>2477</v>
      </c>
      <c r="C395" s="523">
        <v>23954</v>
      </c>
      <c r="D395" s="501">
        <f t="shared" si="6"/>
        <v>13414.240000000002</v>
      </c>
      <c r="E395" s="566" t="s">
        <v>3994</v>
      </c>
      <c r="F395" s="500" t="s">
        <v>3995</v>
      </c>
      <c r="G395" s="500" t="s">
        <v>3996</v>
      </c>
      <c r="H395" s="490"/>
    </row>
    <row r="396" spans="1:8" ht="15.75" thickBot="1" x14ac:dyDescent="0.3">
      <c r="A396" s="522" t="s">
        <v>1831</v>
      </c>
      <c r="B396" s="522" t="s">
        <v>2478</v>
      </c>
      <c r="C396" s="523">
        <v>74747</v>
      </c>
      <c r="D396" s="501">
        <f t="shared" si="6"/>
        <v>41858.320000000007</v>
      </c>
      <c r="E396" s="566" t="s">
        <v>3997</v>
      </c>
      <c r="F396" s="500" t="s">
        <v>3998</v>
      </c>
      <c r="G396" s="500" t="s">
        <v>3999</v>
      </c>
      <c r="H396" s="490"/>
    </row>
    <row r="397" spans="1:8" ht="15.75" thickBot="1" x14ac:dyDescent="0.3">
      <c r="A397" s="522" t="s">
        <v>1832</v>
      </c>
      <c r="B397" s="522" t="s">
        <v>2479</v>
      </c>
      <c r="C397" s="523">
        <v>28065</v>
      </c>
      <c r="D397" s="501">
        <f t="shared" si="6"/>
        <v>15716.400000000001</v>
      </c>
      <c r="E397" s="566" t="s">
        <v>4000</v>
      </c>
      <c r="F397" s="500" t="s">
        <v>4001</v>
      </c>
      <c r="G397" s="500" t="s">
        <v>4002</v>
      </c>
      <c r="H397" s="490"/>
    </row>
    <row r="398" spans="1:8" ht="15.75" thickBot="1" x14ac:dyDescent="0.3">
      <c r="A398" s="522" t="s">
        <v>1833</v>
      </c>
      <c r="B398" s="522" t="s">
        <v>2480</v>
      </c>
      <c r="C398" s="523">
        <v>145190</v>
      </c>
      <c r="D398" s="501">
        <f t="shared" si="6"/>
        <v>81306.400000000009</v>
      </c>
      <c r="E398" s="566" t="s">
        <v>4003</v>
      </c>
      <c r="F398" s="500" t="s">
        <v>4004</v>
      </c>
      <c r="G398" s="500" t="s">
        <v>4005</v>
      </c>
      <c r="H398" s="490"/>
    </row>
    <row r="399" spans="1:8" ht="15.75" thickBot="1" x14ac:dyDescent="0.3">
      <c r="A399" s="522" t="s">
        <v>1834</v>
      </c>
      <c r="B399" s="522" t="s">
        <v>2481</v>
      </c>
      <c r="C399" s="523">
        <v>111949</v>
      </c>
      <c r="D399" s="501">
        <f t="shared" si="6"/>
        <v>62691.44</v>
      </c>
      <c r="E399" s="566" t="s">
        <v>4006</v>
      </c>
      <c r="F399" s="500" t="s">
        <v>4007</v>
      </c>
      <c r="G399" s="500" t="s">
        <v>4008</v>
      </c>
      <c r="H399" s="490"/>
    </row>
    <row r="400" spans="1:8" ht="15.75" thickBot="1" x14ac:dyDescent="0.3">
      <c r="A400" s="522" t="s">
        <v>1835</v>
      </c>
      <c r="B400" s="522" t="s">
        <v>2482</v>
      </c>
      <c r="C400" s="523">
        <v>59654</v>
      </c>
      <c r="D400" s="501">
        <f t="shared" si="6"/>
        <v>33406.240000000005</v>
      </c>
      <c r="E400" s="566" t="s">
        <v>4009</v>
      </c>
      <c r="F400" s="500" t="s">
        <v>4010</v>
      </c>
      <c r="G400" s="500" t="s">
        <v>4011</v>
      </c>
      <c r="H400" s="490"/>
    </row>
    <row r="401" spans="1:8" ht="15.75" thickBot="1" x14ac:dyDescent="0.3">
      <c r="A401" s="522" t="s">
        <v>1836</v>
      </c>
      <c r="B401" s="522" t="s">
        <v>2483</v>
      </c>
      <c r="C401" s="523">
        <v>10887</v>
      </c>
      <c r="D401" s="501">
        <f t="shared" si="6"/>
        <v>6096.72</v>
      </c>
      <c r="E401" s="566" t="s">
        <v>2870</v>
      </c>
      <c r="F401" s="500" t="s">
        <v>4012</v>
      </c>
      <c r="G401" s="500" t="s">
        <v>2872</v>
      </c>
      <c r="H401" s="490"/>
    </row>
    <row r="402" spans="1:8" ht="15.75" thickBot="1" x14ac:dyDescent="0.3">
      <c r="A402" s="522" t="s">
        <v>1837</v>
      </c>
      <c r="B402" s="522" t="s">
        <v>2484</v>
      </c>
      <c r="C402" s="523">
        <v>142271</v>
      </c>
      <c r="D402" s="501">
        <f t="shared" si="6"/>
        <v>79671.760000000009</v>
      </c>
      <c r="E402" s="566" t="s">
        <v>4013</v>
      </c>
      <c r="F402" s="500" t="s">
        <v>4014</v>
      </c>
      <c r="G402" s="500" t="s">
        <v>4015</v>
      </c>
      <c r="H402" s="490"/>
    </row>
    <row r="403" spans="1:8" ht="15.75" thickBot="1" x14ac:dyDescent="0.3">
      <c r="A403" s="522" t="s">
        <v>1838</v>
      </c>
      <c r="B403" s="522" t="s">
        <v>2485</v>
      </c>
      <c r="C403" s="523">
        <v>419200</v>
      </c>
      <c r="D403" s="501">
        <f t="shared" si="6"/>
        <v>234752.00000000003</v>
      </c>
      <c r="E403" s="566" t="s">
        <v>4016</v>
      </c>
      <c r="F403" s="500" t="s">
        <v>4017</v>
      </c>
      <c r="G403" s="500" t="s">
        <v>4018</v>
      </c>
      <c r="H403" s="490"/>
    </row>
    <row r="404" spans="1:8" ht="15.75" thickBot="1" x14ac:dyDescent="0.3">
      <c r="A404" s="522" t="s">
        <v>1839</v>
      </c>
      <c r="B404" s="522" t="s">
        <v>2486</v>
      </c>
      <c r="C404" s="523">
        <v>23744</v>
      </c>
      <c r="D404" s="501">
        <f t="shared" si="6"/>
        <v>13296.640000000001</v>
      </c>
      <c r="E404" s="566" t="s">
        <v>4019</v>
      </c>
      <c r="F404" s="500" t="s">
        <v>4020</v>
      </c>
      <c r="G404" s="500" t="s">
        <v>4021</v>
      </c>
      <c r="H404" s="490"/>
    </row>
    <row r="405" spans="1:8" ht="15.75" thickBot="1" x14ac:dyDescent="0.3">
      <c r="A405" s="522" t="s">
        <v>1840</v>
      </c>
      <c r="B405" s="522" t="s">
        <v>2487</v>
      </c>
      <c r="C405" s="523">
        <v>24343</v>
      </c>
      <c r="D405" s="501">
        <f t="shared" si="6"/>
        <v>13632.080000000002</v>
      </c>
      <c r="E405" s="566" t="s">
        <v>4022</v>
      </c>
      <c r="F405" s="500" t="s">
        <v>4023</v>
      </c>
      <c r="G405" s="500" t="s">
        <v>4024</v>
      </c>
      <c r="H405" s="490"/>
    </row>
    <row r="406" spans="1:8" ht="15.75" thickBot="1" x14ac:dyDescent="0.3">
      <c r="A406" s="522" t="s">
        <v>1841</v>
      </c>
      <c r="B406" s="522" t="s">
        <v>2488</v>
      </c>
      <c r="C406" s="523">
        <v>26273</v>
      </c>
      <c r="D406" s="501">
        <f t="shared" si="6"/>
        <v>14712.880000000001</v>
      </c>
      <c r="E406" s="566" t="s">
        <v>4025</v>
      </c>
      <c r="F406" s="500" t="s">
        <v>4026</v>
      </c>
      <c r="G406" s="500" t="s">
        <v>4027</v>
      </c>
      <c r="H406" s="490"/>
    </row>
    <row r="407" spans="1:8" ht="15.75" thickBot="1" x14ac:dyDescent="0.3">
      <c r="A407" s="522" t="s">
        <v>1842</v>
      </c>
      <c r="B407" s="522" t="s">
        <v>2489</v>
      </c>
      <c r="C407" s="523">
        <v>20263</v>
      </c>
      <c r="D407" s="501">
        <f t="shared" si="6"/>
        <v>11347.28</v>
      </c>
      <c r="E407" s="566" t="s">
        <v>4028</v>
      </c>
      <c r="F407" s="500" t="s">
        <v>4029</v>
      </c>
      <c r="G407" s="500" t="s">
        <v>4030</v>
      </c>
      <c r="H407" s="490"/>
    </row>
    <row r="408" spans="1:8" ht="15.75" thickBot="1" x14ac:dyDescent="0.3">
      <c r="A408" s="522" t="s">
        <v>1843</v>
      </c>
      <c r="B408" s="522" t="s">
        <v>2490</v>
      </c>
      <c r="C408" s="523">
        <v>27578</v>
      </c>
      <c r="D408" s="501">
        <f t="shared" si="6"/>
        <v>15443.680000000002</v>
      </c>
      <c r="E408" s="566" t="s">
        <v>4031</v>
      </c>
      <c r="F408" s="500" t="s">
        <v>4032</v>
      </c>
      <c r="G408" s="500" t="s">
        <v>4033</v>
      </c>
      <c r="H408" s="490"/>
    </row>
    <row r="409" spans="1:8" ht="15.75" thickBot="1" x14ac:dyDescent="0.3">
      <c r="A409" s="522" t="s">
        <v>1844</v>
      </c>
      <c r="B409" s="522" t="s">
        <v>2491</v>
      </c>
      <c r="C409" s="523">
        <v>146396</v>
      </c>
      <c r="D409" s="501">
        <f t="shared" si="6"/>
        <v>81981.760000000009</v>
      </c>
      <c r="E409" s="566" t="s">
        <v>4034</v>
      </c>
      <c r="F409" s="500" t="s">
        <v>4035</v>
      </c>
      <c r="G409" s="500" t="s">
        <v>4036</v>
      </c>
      <c r="H409" s="490"/>
    </row>
    <row r="410" spans="1:8" ht="15.75" thickBot="1" x14ac:dyDescent="0.3">
      <c r="A410" s="522" t="s">
        <v>1845</v>
      </c>
      <c r="B410" s="522" t="s">
        <v>2492</v>
      </c>
      <c r="C410" s="523">
        <v>23543</v>
      </c>
      <c r="D410" s="501">
        <f t="shared" si="6"/>
        <v>13184.080000000002</v>
      </c>
      <c r="E410" s="566" t="s">
        <v>4037</v>
      </c>
      <c r="F410" s="500" t="s">
        <v>4038</v>
      </c>
      <c r="G410" s="500" t="s">
        <v>4039</v>
      </c>
      <c r="H410" s="490"/>
    </row>
    <row r="411" spans="1:8" ht="15.75" thickBot="1" x14ac:dyDescent="0.3">
      <c r="A411" s="522" t="s">
        <v>1846</v>
      </c>
      <c r="B411" s="522" t="s">
        <v>2493</v>
      </c>
      <c r="C411" s="523">
        <v>18942</v>
      </c>
      <c r="D411" s="501">
        <f t="shared" si="6"/>
        <v>10607.52</v>
      </c>
      <c r="E411" s="566" t="s">
        <v>4040</v>
      </c>
      <c r="F411" s="500" t="s">
        <v>4041</v>
      </c>
      <c r="G411" s="500" t="s">
        <v>4042</v>
      </c>
      <c r="H411" s="490"/>
    </row>
    <row r="412" spans="1:8" ht="15.75" thickBot="1" x14ac:dyDescent="0.3">
      <c r="A412" s="522" t="s">
        <v>1847</v>
      </c>
      <c r="B412" s="522" t="s">
        <v>2494</v>
      </c>
      <c r="C412" s="523">
        <v>16428</v>
      </c>
      <c r="D412" s="501">
        <f t="shared" si="6"/>
        <v>9199.68</v>
      </c>
      <c r="E412" s="566" t="s">
        <v>4043</v>
      </c>
      <c r="F412" s="500" t="s">
        <v>4044</v>
      </c>
      <c r="G412" s="500" t="s">
        <v>4045</v>
      </c>
      <c r="H412" s="490"/>
    </row>
    <row r="413" spans="1:8" ht="15.75" thickBot="1" x14ac:dyDescent="0.3">
      <c r="A413" s="522" t="s">
        <v>1848</v>
      </c>
      <c r="B413" s="522" t="s">
        <v>2495</v>
      </c>
      <c r="C413" s="523">
        <v>74098</v>
      </c>
      <c r="D413" s="501">
        <f t="shared" si="6"/>
        <v>41494.880000000005</v>
      </c>
      <c r="E413" s="566" t="s">
        <v>4046</v>
      </c>
      <c r="F413" s="500" t="s">
        <v>4047</v>
      </c>
      <c r="G413" s="500" t="s">
        <v>4048</v>
      </c>
      <c r="H413" s="490"/>
    </row>
    <row r="414" spans="1:8" ht="15.75" thickBot="1" x14ac:dyDescent="0.3">
      <c r="A414" s="522" t="s">
        <v>1849</v>
      </c>
      <c r="B414" s="522" t="s">
        <v>2496</v>
      </c>
      <c r="C414" s="523">
        <v>25927</v>
      </c>
      <c r="D414" s="501">
        <f t="shared" si="6"/>
        <v>14519.12</v>
      </c>
      <c r="E414" s="566" t="s">
        <v>4049</v>
      </c>
      <c r="F414" s="500" t="s">
        <v>4050</v>
      </c>
      <c r="G414" s="500" t="s">
        <v>4051</v>
      </c>
      <c r="H414" s="490"/>
    </row>
    <row r="415" spans="1:8" ht="15.75" thickBot="1" x14ac:dyDescent="0.3">
      <c r="A415" s="522" t="s">
        <v>1850</v>
      </c>
      <c r="B415" s="522" t="s">
        <v>2497</v>
      </c>
      <c r="C415" s="523">
        <v>34155</v>
      </c>
      <c r="D415" s="501">
        <f t="shared" si="6"/>
        <v>19126.800000000003</v>
      </c>
      <c r="E415" s="566" t="s">
        <v>4052</v>
      </c>
      <c r="F415" s="500" t="s">
        <v>4053</v>
      </c>
      <c r="G415" s="500" t="s">
        <v>4054</v>
      </c>
      <c r="H415" s="490"/>
    </row>
    <row r="416" spans="1:8" ht="15.75" thickBot="1" x14ac:dyDescent="0.3">
      <c r="A416" s="522" t="s">
        <v>1851</v>
      </c>
      <c r="B416" s="522" t="s">
        <v>2498</v>
      </c>
      <c r="C416" s="523">
        <v>17084</v>
      </c>
      <c r="D416" s="501">
        <f t="shared" si="6"/>
        <v>9567.0400000000009</v>
      </c>
      <c r="E416" s="566" t="s">
        <v>4055</v>
      </c>
      <c r="F416" s="500" t="s">
        <v>4056</v>
      </c>
      <c r="G416" s="500" t="s">
        <v>4057</v>
      </c>
      <c r="H416" s="490"/>
    </row>
    <row r="417" spans="1:8" ht="15.75" thickBot="1" x14ac:dyDescent="0.3">
      <c r="A417" s="522" t="s">
        <v>1852</v>
      </c>
      <c r="B417" s="522" t="s">
        <v>2499</v>
      </c>
      <c r="C417" s="523">
        <v>55123</v>
      </c>
      <c r="D417" s="501">
        <f t="shared" si="6"/>
        <v>30868.880000000005</v>
      </c>
      <c r="E417" s="566" t="s">
        <v>4058</v>
      </c>
      <c r="F417" s="500" t="s">
        <v>4059</v>
      </c>
      <c r="G417" s="500" t="s">
        <v>4060</v>
      </c>
      <c r="H417" s="490"/>
    </row>
    <row r="418" spans="1:8" ht="15.75" thickBot="1" x14ac:dyDescent="0.3">
      <c r="A418" s="522" t="s">
        <v>1853</v>
      </c>
      <c r="B418" s="522" t="s">
        <v>2500</v>
      </c>
      <c r="C418" s="523">
        <v>112372</v>
      </c>
      <c r="D418" s="501">
        <f t="shared" si="6"/>
        <v>62928.320000000007</v>
      </c>
      <c r="E418" s="566" t="s">
        <v>4061</v>
      </c>
      <c r="F418" s="500" t="s">
        <v>4062</v>
      </c>
      <c r="G418" s="500" t="s">
        <v>4063</v>
      </c>
      <c r="H418" s="490"/>
    </row>
    <row r="419" spans="1:8" ht="15.75" thickBot="1" x14ac:dyDescent="0.3">
      <c r="A419" s="522" t="s">
        <v>1854</v>
      </c>
      <c r="B419" s="522" t="s">
        <v>2501</v>
      </c>
      <c r="C419" s="523">
        <v>23595</v>
      </c>
      <c r="D419" s="501">
        <f t="shared" si="6"/>
        <v>13213.2</v>
      </c>
      <c r="E419" s="566" t="s">
        <v>4064</v>
      </c>
      <c r="F419" s="500" t="s">
        <v>4065</v>
      </c>
      <c r="G419" s="500" t="s">
        <v>4066</v>
      </c>
      <c r="H419" s="490"/>
    </row>
    <row r="420" spans="1:8" ht="15.75" thickBot="1" x14ac:dyDescent="0.3">
      <c r="A420" s="522" t="s">
        <v>1855</v>
      </c>
      <c r="B420" s="522" t="s">
        <v>2502</v>
      </c>
      <c r="C420" s="523">
        <v>14355</v>
      </c>
      <c r="D420" s="501">
        <f t="shared" si="6"/>
        <v>8038.8000000000011</v>
      </c>
      <c r="E420" s="566" t="s">
        <v>4067</v>
      </c>
      <c r="F420" s="500" t="s">
        <v>4068</v>
      </c>
      <c r="G420" s="500" t="s">
        <v>4069</v>
      </c>
      <c r="H420" s="490"/>
    </row>
    <row r="421" spans="1:8" ht="15.75" thickBot="1" x14ac:dyDescent="0.3">
      <c r="A421" s="522" t="s">
        <v>1856</v>
      </c>
      <c r="B421" s="522" t="s">
        <v>2222</v>
      </c>
      <c r="C421" s="523">
        <v>16723</v>
      </c>
      <c r="D421" s="501">
        <f t="shared" si="6"/>
        <v>9364.880000000001</v>
      </c>
      <c r="E421" s="566" t="s">
        <v>4070</v>
      </c>
      <c r="F421" s="500" t="s">
        <v>4071</v>
      </c>
      <c r="G421" s="500" t="s">
        <v>4072</v>
      </c>
      <c r="H421" s="490"/>
    </row>
    <row r="422" spans="1:8" ht="15.75" thickBot="1" x14ac:dyDescent="0.3">
      <c r="A422" s="522" t="s">
        <v>1857</v>
      </c>
      <c r="B422" s="522" t="s">
        <v>2503</v>
      </c>
      <c r="C422" s="523">
        <v>26545</v>
      </c>
      <c r="D422" s="501">
        <f t="shared" si="6"/>
        <v>14865.2</v>
      </c>
      <c r="E422" s="566" t="s">
        <v>4073</v>
      </c>
      <c r="F422" s="500" t="s">
        <v>4074</v>
      </c>
      <c r="G422" s="500" t="s">
        <v>4075</v>
      </c>
      <c r="H422" s="490"/>
    </row>
    <row r="423" spans="1:8" ht="15.75" thickBot="1" x14ac:dyDescent="0.3">
      <c r="A423" s="522" t="s">
        <v>1858</v>
      </c>
      <c r="B423" s="522" t="s">
        <v>2147</v>
      </c>
      <c r="C423" s="523">
        <v>6106</v>
      </c>
      <c r="D423" s="501">
        <f t="shared" si="6"/>
        <v>3419.36</v>
      </c>
      <c r="E423" s="566" t="s">
        <v>4076</v>
      </c>
      <c r="F423" s="500" t="s">
        <v>4077</v>
      </c>
      <c r="G423" s="500" t="s">
        <v>4078</v>
      </c>
      <c r="H423" s="490"/>
    </row>
    <row r="424" spans="1:8" ht="15.75" thickBot="1" x14ac:dyDescent="0.3">
      <c r="A424" s="522" t="s">
        <v>1859</v>
      </c>
      <c r="B424" s="522" t="s">
        <v>2504</v>
      </c>
      <c r="C424" s="523">
        <v>5237</v>
      </c>
      <c r="D424" s="501">
        <f t="shared" si="6"/>
        <v>2932.7200000000003</v>
      </c>
      <c r="E424" s="566" t="s">
        <v>4079</v>
      </c>
      <c r="F424" s="500" t="s">
        <v>4080</v>
      </c>
      <c r="G424" s="500" t="s">
        <v>4081</v>
      </c>
      <c r="H424" s="490"/>
    </row>
    <row r="425" spans="1:8" ht="15.75" thickBot="1" x14ac:dyDescent="0.3">
      <c r="A425" s="522" t="s">
        <v>1860</v>
      </c>
      <c r="B425" s="522" t="s">
        <v>2505</v>
      </c>
      <c r="C425" s="523">
        <v>37051</v>
      </c>
      <c r="D425" s="501">
        <f t="shared" si="6"/>
        <v>20748.560000000001</v>
      </c>
      <c r="E425" s="566" t="s">
        <v>4082</v>
      </c>
      <c r="F425" s="500" t="s">
        <v>4083</v>
      </c>
      <c r="G425" s="500" t="s">
        <v>4084</v>
      </c>
      <c r="H425" s="490"/>
    </row>
    <row r="426" spans="1:8" ht="15.75" thickBot="1" x14ac:dyDescent="0.3">
      <c r="A426" s="522" t="s">
        <v>1861</v>
      </c>
      <c r="B426" s="522" t="s">
        <v>2506</v>
      </c>
      <c r="C426" s="523">
        <v>75452</v>
      </c>
      <c r="D426" s="501">
        <f t="shared" si="6"/>
        <v>42253.120000000003</v>
      </c>
      <c r="E426" s="566" t="s">
        <v>4085</v>
      </c>
      <c r="F426" s="500" t="s">
        <v>4086</v>
      </c>
      <c r="G426" s="500" t="s">
        <v>4087</v>
      </c>
      <c r="H426" s="490"/>
    </row>
    <row r="427" spans="1:8" ht="15.75" thickBot="1" x14ac:dyDescent="0.3">
      <c r="A427" s="522" t="s">
        <v>1862</v>
      </c>
      <c r="B427" s="522" t="s">
        <v>2507</v>
      </c>
      <c r="C427" s="523">
        <v>28351</v>
      </c>
      <c r="D427" s="501">
        <f t="shared" si="6"/>
        <v>15876.560000000001</v>
      </c>
      <c r="E427" s="566" t="s">
        <v>4088</v>
      </c>
      <c r="F427" s="500" t="s">
        <v>4089</v>
      </c>
      <c r="G427" s="500" t="s">
        <v>4090</v>
      </c>
      <c r="H427" s="490"/>
    </row>
    <row r="428" spans="1:8" ht="15.75" thickBot="1" x14ac:dyDescent="0.3">
      <c r="A428" s="522" t="s">
        <v>1863</v>
      </c>
      <c r="B428" s="522" t="s">
        <v>2508</v>
      </c>
      <c r="C428" s="523">
        <v>11299</v>
      </c>
      <c r="D428" s="501">
        <f t="shared" si="6"/>
        <v>6327.4400000000005</v>
      </c>
      <c r="E428" s="566" t="s">
        <v>4091</v>
      </c>
      <c r="F428" s="500" t="s">
        <v>4092</v>
      </c>
      <c r="G428" s="500" t="s">
        <v>4093</v>
      </c>
      <c r="H428" s="490"/>
    </row>
    <row r="429" spans="1:8" ht="15.75" thickBot="1" x14ac:dyDescent="0.3">
      <c r="A429" s="522" t="s">
        <v>1864</v>
      </c>
      <c r="B429" s="522" t="s">
        <v>2509</v>
      </c>
      <c r="C429" s="523">
        <v>19559</v>
      </c>
      <c r="D429" s="501">
        <f t="shared" si="6"/>
        <v>10953.04</v>
      </c>
      <c r="E429" s="566" t="s">
        <v>4094</v>
      </c>
      <c r="F429" s="500" t="s">
        <v>4095</v>
      </c>
      <c r="G429" s="500" t="s">
        <v>4096</v>
      </c>
      <c r="H429" s="490"/>
    </row>
    <row r="430" spans="1:8" ht="15.75" thickBot="1" x14ac:dyDescent="0.3">
      <c r="A430" s="522" t="s">
        <v>1865</v>
      </c>
      <c r="B430" s="522" t="s">
        <v>2510</v>
      </c>
      <c r="C430" s="523">
        <v>65131</v>
      </c>
      <c r="D430" s="501">
        <f t="shared" si="6"/>
        <v>36473.360000000001</v>
      </c>
      <c r="E430" s="566" t="s">
        <v>4097</v>
      </c>
      <c r="F430" s="500" t="s">
        <v>4098</v>
      </c>
      <c r="G430" s="500" t="s">
        <v>4099</v>
      </c>
      <c r="H430" s="490"/>
    </row>
    <row r="431" spans="1:8" ht="15.75" thickBot="1" x14ac:dyDescent="0.3">
      <c r="A431" s="522" t="s">
        <v>1866</v>
      </c>
      <c r="B431" s="522" t="s">
        <v>2511</v>
      </c>
      <c r="C431" s="523">
        <v>14284</v>
      </c>
      <c r="D431" s="501">
        <f t="shared" si="6"/>
        <v>7999.0400000000009</v>
      </c>
      <c r="E431" s="566" t="s">
        <v>3351</v>
      </c>
      <c r="F431" s="500" t="s">
        <v>4100</v>
      </c>
      <c r="G431" s="500" t="s">
        <v>4101</v>
      </c>
      <c r="H431" s="490"/>
    </row>
    <row r="432" spans="1:8" ht="15.75" thickBot="1" x14ac:dyDescent="0.3">
      <c r="A432" s="522" t="s">
        <v>1867</v>
      </c>
      <c r="B432" s="522" t="s">
        <v>2512</v>
      </c>
      <c r="C432" s="523">
        <v>9518</v>
      </c>
      <c r="D432" s="501">
        <f t="shared" si="6"/>
        <v>5330.0800000000008</v>
      </c>
      <c r="E432" s="566" t="s">
        <v>4102</v>
      </c>
      <c r="F432" s="500" t="s">
        <v>4103</v>
      </c>
      <c r="G432" s="500" t="s">
        <v>4104</v>
      </c>
      <c r="H432" s="490"/>
    </row>
    <row r="433" spans="1:8" ht="15.75" thickBot="1" x14ac:dyDescent="0.3">
      <c r="A433" s="522" t="s">
        <v>1868</v>
      </c>
      <c r="B433" s="522" t="s">
        <v>2513</v>
      </c>
      <c r="C433" s="523">
        <v>63959</v>
      </c>
      <c r="D433" s="501">
        <f t="shared" si="6"/>
        <v>35817.040000000001</v>
      </c>
      <c r="E433" s="566" t="s">
        <v>4105</v>
      </c>
      <c r="F433" s="500" t="s">
        <v>4106</v>
      </c>
      <c r="G433" s="500" t="s">
        <v>4107</v>
      </c>
      <c r="H433" s="490"/>
    </row>
    <row r="434" spans="1:8" ht="15.75" thickBot="1" x14ac:dyDescent="0.3">
      <c r="A434" s="522" t="s">
        <v>1869</v>
      </c>
      <c r="B434" s="522" t="s">
        <v>2514</v>
      </c>
      <c r="C434" s="523">
        <v>10308</v>
      </c>
      <c r="D434" s="501">
        <f t="shared" si="6"/>
        <v>5772.4800000000005</v>
      </c>
      <c r="E434" s="566" t="s">
        <v>4108</v>
      </c>
      <c r="F434" s="500" t="s">
        <v>4109</v>
      </c>
      <c r="G434" s="500" t="s">
        <v>4110</v>
      </c>
      <c r="H434" s="490"/>
    </row>
    <row r="435" spans="1:8" ht="15.75" thickBot="1" x14ac:dyDescent="0.3">
      <c r="A435" s="522" t="s">
        <v>1870</v>
      </c>
      <c r="B435" s="522" t="s">
        <v>2515</v>
      </c>
      <c r="C435" s="523">
        <v>90401</v>
      </c>
      <c r="D435" s="501">
        <f t="shared" si="6"/>
        <v>50624.560000000005</v>
      </c>
      <c r="E435" s="566" t="s">
        <v>4111</v>
      </c>
      <c r="F435" s="500" t="s">
        <v>4112</v>
      </c>
      <c r="G435" s="500" t="s">
        <v>4113</v>
      </c>
      <c r="H435" s="490"/>
    </row>
    <row r="436" spans="1:8" ht="15.75" thickBot="1" x14ac:dyDescent="0.3">
      <c r="A436" s="522" t="s">
        <v>1871</v>
      </c>
      <c r="B436" s="522" t="s">
        <v>2516</v>
      </c>
      <c r="C436" s="523">
        <v>203564</v>
      </c>
      <c r="D436" s="501">
        <f t="shared" si="6"/>
        <v>113995.84000000001</v>
      </c>
      <c r="E436" s="566" t="s">
        <v>4114</v>
      </c>
      <c r="F436" s="500" t="s">
        <v>4115</v>
      </c>
      <c r="G436" s="500" t="s">
        <v>4116</v>
      </c>
      <c r="H436" s="490"/>
    </row>
    <row r="437" spans="1:8" ht="15.75" thickBot="1" x14ac:dyDescent="0.3">
      <c r="A437" s="522" t="s">
        <v>1872</v>
      </c>
      <c r="B437" s="522" t="s">
        <v>2517</v>
      </c>
      <c r="C437" s="523">
        <v>13883</v>
      </c>
      <c r="D437" s="501">
        <f t="shared" si="6"/>
        <v>7774.4800000000005</v>
      </c>
      <c r="E437" s="566" t="s">
        <v>4117</v>
      </c>
      <c r="F437" s="500" t="s">
        <v>4118</v>
      </c>
      <c r="G437" s="500" t="s">
        <v>4119</v>
      </c>
      <c r="H437" s="490"/>
    </row>
    <row r="438" spans="1:8" ht="15.75" thickBot="1" x14ac:dyDescent="0.3">
      <c r="A438" s="522" t="s">
        <v>1873</v>
      </c>
      <c r="B438" s="522" t="s">
        <v>2518</v>
      </c>
      <c r="C438" s="523">
        <v>9178</v>
      </c>
      <c r="D438" s="501">
        <f t="shared" si="6"/>
        <v>5139.68</v>
      </c>
      <c r="E438" s="566" t="s">
        <v>4120</v>
      </c>
      <c r="F438" s="500" t="s">
        <v>4121</v>
      </c>
      <c r="G438" s="500" t="s">
        <v>4122</v>
      </c>
      <c r="H438" s="490"/>
    </row>
    <row r="439" spans="1:8" ht="15.75" thickBot="1" x14ac:dyDescent="0.3">
      <c r="A439" s="522" t="s">
        <v>1874</v>
      </c>
      <c r="B439" s="522" t="s">
        <v>2519</v>
      </c>
      <c r="C439" s="523">
        <v>31285</v>
      </c>
      <c r="D439" s="501">
        <f t="shared" si="6"/>
        <v>17519.600000000002</v>
      </c>
      <c r="E439" s="566" t="s">
        <v>4123</v>
      </c>
      <c r="F439" s="500" t="s">
        <v>4124</v>
      </c>
      <c r="G439" s="500" t="s">
        <v>4125</v>
      </c>
      <c r="H439" s="490"/>
    </row>
    <row r="440" spans="1:8" ht="15.75" thickBot="1" x14ac:dyDescent="0.3">
      <c r="A440" s="522" t="s">
        <v>1875</v>
      </c>
      <c r="B440" s="522" t="s">
        <v>2520</v>
      </c>
      <c r="C440" s="523">
        <v>31165</v>
      </c>
      <c r="D440" s="501">
        <f t="shared" si="6"/>
        <v>17452.400000000001</v>
      </c>
      <c r="E440" s="566" t="s">
        <v>4126</v>
      </c>
      <c r="F440" s="500" t="s">
        <v>4127</v>
      </c>
      <c r="G440" s="500" t="s">
        <v>4128</v>
      </c>
      <c r="H440" s="490"/>
    </row>
    <row r="441" spans="1:8" ht="15.75" thickBot="1" x14ac:dyDescent="0.3">
      <c r="A441" s="522" t="s">
        <v>1876</v>
      </c>
      <c r="B441" s="522" t="s">
        <v>2521</v>
      </c>
      <c r="C441" s="523">
        <v>52929</v>
      </c>
      <c r="D441" s="501">
        <f t="shared" si="6"/>
        <v>29640.240000000002</v>
      </c>
      <c r="E441" s="566" t="s">
        <v>4129</v>
      </c>
      <c r="F441" s="500" t="s">
        <v>4130</v>
      </c>
      <c r="G441" s="500" t="s">
        <v>4131</v>
      </c>
      <c r="H441" s="490"/>
    </row>
    <row r="442" spans="1:8" ht="15.75" thickBot="1" x14ac:dyDescent="0.3">
      <c r="A442" s="522" t="s">
        <v>1877</v>
      </c>
      <c r="B442" s="522" t="s">
        <v>2522</v>
      </c>
      <c r="C442" s="523">
        <v>37765</v>
      </c>
      <c r="D442" s="501">
        <f t="shared" si="6"/>
        <v>21148.400000000001</v>
      </c>
      <c r="E442" s="566" t="s">
        <v>4132</v>
      </c>
      <c r="F442" s="500" t="s">
        <v>4133</v>
      </c>
      <c r="G442" s="500" t="s">
        <v>4134</v>
      </c>
      <c r="H442" s="490"/>
    </row>
    <row r="443" spans="1:8" ht="15.75" thickBot="1" x14ac:dyDescent="0.3">
      <c r="A443" s="522" t="s">
        <v>1878</v>
      </c>
      <c r="B443" s="522" t="s">
        <v>2523</v>
      </c>
      <c r="C443" s="523">
        <v>14637</v>
      </c>
      <c r="D443" s="501">
        <f t="shared" si="6"/>
        <v>8196.7200000000012</v>
      </c>
      <c r="E443" s="566" t="s">
        <v>4135</v>
      </c>
      <c r="F443" s="500" t="s">
        <v>4136</v>
      </c>
      <c r="G443" s="500" t="s">
        <v>4137</v>
      </c>
      <c r="H443" s="490"/>
    </row>
    <row r="444" spans="1:8" ht="15.75" thickBot="1" x14ac:dyDescent="0.3">
      <c r="A444" s="522" t="s">
        <v>1879</v>
      </c>
      <c r="B444" s="522" t="s">
        <v>2524</v>
      </c>
      <c r="C444" s="523">
        <v>481805</v>
      </c>
      <c r="D444" s="501">
        <f t="shared" si="6"/>
        <v>269810.80000000005</v>
      </c>
      <c r="E444" s="566" t="s">
        <v>4138</v>
      </c>
      <c r="F444" s="500" t="s">
        <v>4139</v>
      </c>
      <c r="G444" s="500" t="s">
        <v>4140</v>
      </c>
      <c r="H444" s="490"/>
    </row>
    <row r="445" spans="1:8" ht="15.75" thickBot="1" x14ac:dyDescent="0.3">
      <c r="A445" s="522" t="s">
        <v>1880</v>
      </c>
      <c r="B445" s="522" t="s">
        <v>2147</v>
      </c>
      <c r="C445" s="523">
        <v>28453</v>
      </c>
      <c r="D445" s="501">
        <f t="shared" si="6"/>
        <v>15933.680000000002</v>
      </c>
      <c r="E445" s="566" t="s">
        <v>4141</v>
      </c>
      <c r="F445" s="500" t="s">
        <v>4142</v>
      </c>
      <c r="G445" s="500" t="s">
        <v>4143</v>
      </c>
      <c r="H445" s="490"/>
    </row>
    <row r="446" spans="1:8" ht="15.75" thickBot="1" x14ac:dyDescent="0.3">
      <c r="A446" s="522" t="s">
        <v>1881</v>
      </c>
      <c r="B446" s="522" t="s">
        <v>2525</v>
      </c>
      <c r="C446" s="523">
        <v>141968</v>
      </c>
      <c r="D446" s="501">
        <f t="shared" si="6"/>
        <v>79502.080000000002</v>
      </c>
      <c r="E446" s="566" t="s">
        <v>4144</v>
      </c>
      <c r="F446" s="500" t="s">
        <v>4145</v>
      </c>
      <c r="G446" s="500" t="s">
        <v>4146</v>
      </c>
      <c r="H446" s="490"/>
    </row>
    <row r="447" spans="1:8" ht="15.75" thickBot="1" x14ac:dyDescent="0.3">
      <c r="A447" s="522" t="s">
        <v>1882</v>
      </c>
      <c r="B447" s="522" t="s">
        <v>2526</v>
      </c>
      <c r="C447" s="523">
        <v>25246</v>
      </c>
      <c r="D447" s="501">
        <f t="shared" si="6"/>
        <v>14137.760000000002</v>
      </c>
      <c r="E447" s="566" t="s">
        <v>4147</v>
      </c>
      <c r="F447" s="500" t="s">
        <v>4148</v>
      </c>
      <c r="G447" s="500" t="s">
        <v>4149</v>
      </c>
      <c r="H447" s="490"/>
    </row>
    <row r="448" spans="1:8" ht="15.75" thickBot="1" x14ac:dyDescent="0.3">
      <c r="A448" s="522" t="s">
        <v>1883</v>
      </c>
      <c r="B448" s="522" t="s">
        <v>2527</v>
      </c>
      <c r="C448" s="523">
        <v>350197</v>
      </c>
      <c r="D448" s="501">
        <f t="shared" si="6"/>
        <v>196110.32</v>
      </c>
      <c r="E448" s="566" t="s">
        <v>4150</v>
      </c>
      <c r="F448" s="500" t="s">
        <v>4151</v>
      </c>
      <c r="G448" s="500" t="s">
        <v>4152</v>
      </c>
      <c r="H448" s="490"/>
    </row>
    <row r="449" spans="1:8" ht="15.75" thickBot="1" x14ac:dyDescent="0.3">
      <c r="A449" s="522" t="s">
        <v>1884</v>
      </c>
      <c r="B449" s="522" t="s">
        <v>2528</v>
      </c>
      <c r="C449" s="523">
        <v>14598</v>
      </c>
      <c r="D449" s="501">
        <f t="shared" si="6"/>
        <v>8174.880000000001</v>
      </c>
      <c r="E449" s="566" t="s">
        <v>4153</v>
      </c>
      <c r="F449" s="500" t="s">
        <v>4154</v>
      </c>
      <c r="G449" s="500" t="s">
        <v>4155</v>
      </c>
      <c r="H449" s="490"/>
    </row>
    <row r="450" spans="1:8" ht="15.75" thickBot="1" x14ac:dyDescent="0.3">
      <c r="A450" s="522" t="s">
        <v>1886</v>
      </c>
      <c r="B450" s="522" t="s">
        <v>2529</v>
      </c>
      <c r="C450" s="523">
        <v>119720</v>
      </c>
      <c r="D450" s="501">
        <f t="shared" ref="D450:D513" si="7">IF(C450*$C$696&lt;1500,1500,C450*$C$696)</f>
        <v>67043.200000000012</v>
      </c>
      <c r="E450" s="566" t="s">
        <v>4156</v>
      </c>
      <c r="F450" s="500" t="s">
        <v>4157</v>
      </c>
      <c r="G450" s="500" t="s">
        <v>4158</v>
      </c>
      <c r="H450" s="490"/>
    </row>
    <row r="451" spans="1:8" ht="15.75" thickBot="1" x14ac:dyDescent="0.3">
      <c r="A451" s="522" t="s">
        <v>1887</v>
      </c>
      <c r="B451" s="522" t="s">
        <v>2530</v>
      </c>
      <c r="C451" s="523">
        <v>38659</v>
      </c>
      <c r="D451" s="501">
        <f t="shared" si="7"/>
        <v>21649.040000000001</v>
      </c>
      <c r="E451" s="566" t="s">
        <v>4159</v>
      </c>
      <c r="F451" s="500" t="s">
        <v>4160</v>
      </c>
      <c r="G451" s="500" t="s">
        <v>4161</v>
      </c>
      <c r="H451" s="490"/>
    </row>
    <row r="452" spans="1:8" ht="15.75" thickBot="1" x14ac:dyDescent="0.3">
      <c r="A452" s="522" t="s">
        <v>1888</v>
      </c>
      <c r="B452" s="522" t="s">
        <v>2531</v>
      </c>
      <c r="C452" s="523">
        <v>5403</v>
      </c>
      <c r="D452" s="501">
        <f t="shared" si="7"/>
        <v>3025.6800000000003</v>
      </c>
      <c r="E452" s="566" t="s">
        <v>4162</v>
      </c>
      <c r="F452" s="500" t="s">
        <v>4163</v>
      </c>
      <c r="G452" s="500" t="s">
        <v>4164</v>
      </c>
      <c r="H452" s="490"/>
    </row>
    <row r="453" spans="1:8" ht="15.75" thickBot="1" x14ac:dyDescent="0.3">
      <c r="A453" s="522" t="s">
        <v>1889</v>
      </c>
      <c r="B453" s="522" t="s">
        <v>2532</v>
      </c>
      <c r="C453" s="523">
        <v>57663</v>
      </c>
      <c r="D453" s="501">
        <f t="shared" si="7"/>
        <v>32291.280000000002</v>
      </c>
      <c r="E453" s="566" t="s">
        <v>4165</v>
      </c>
      <c r="F453" s="500" t="s">
        <v>4166</v>
      </c>
      <c r="G453" s="500" t="s">
        <v>4167</v>
      </c>
      <c r="H453" s="490"/>
    </row>
    <row r="454" spans="1:8" ht="15.75" thickBot="1" x14ac:dyDescent="0.3">
      <c r="A454" s="522" t="s">
        <v>1890</v>
      </c>
      <c r="B454" s="522" t="s">
        <v>2533</v>
      </c>
      <c r="C454" s="523">
        <v>10729</v>
      </c>
      <c r="D454" s="501">
        <f t="shared" si="7"/>
        <v>6008.2400000000007</v>
      </c>
      <c r="E454" s="566" t="s">
        <v>4168</v>
      </c>
      <c r="F454" s="500" t="s">
        <v>4169</v>
      </c>
      <c r="G454" s="500" t="s">
        <v>4170</v>
      </c>
      <c r="H454" s="490"/>
    </row>
    <row r="455" spans="1:8" ht="15.75" thickBot="1" x14ac:dyDescent="0.3">
      <c r="A455" s="522" t="s">
        <v>1891</v>
      </c>
      <c r="B455" s="522" t="s">
        <v>2534</v>
      </c>
      <c r="C455" s="523">
        <v>53696</v>
      </c>
      <c r="D455" s="501">
        <f t="shared" si="7"/>
        <v>30069.760000000002</v>
      </c>
      <c r="E455" s="566" t="s">
        <v>2969</v>
      </c>
      <c r="F455" s="500" t="s">
        <v>4171</v>
      </c>
      <c r="G455" s="500" t="s">
        <v>4172</v>
      </c>
      <c r="H455" s="490"/>
    </row>
    <row r="456" spans="1:8" ht="15.75" thickBot="1" x14ac:dyDescent="0.3">
      <c r="A456" s="522" t="s">
        <v>1892</v>
      </c>
      <c r="B456" s="522" t="s">
        <v>2535</v>
      </c>
      <c r="C456" s="523">
        <v>60208</v>
      </c>
      <c r="D456" s="501">
        <f t="shared" si="7"/>
        <v>33716.480000000003</v>
      </c>
      <c r="E456" s="566" t="s">
        <v>4173</v>
      </c>
      <c r="F456" s="500" t="s">
        <v>4174</v>
      </c>
      <c r="G456" s="500" t="s">
        <v>4175</v>
      </c>
      <c r="H456" s="490"/>
    </row>
    <row r="457" spans="1:8" ht="15.75" thickBot="1" x14ac:dyDescent="0.3">
      <c r="A457" s="522" t="s">
        <v>1893</v>
      </c>
      <c r="B457" s="522" t="s">
        <v>2536</v>
      </c>
      <c r="C457" s="523">
        <v>344828</v>
      </c>
      <c r="D457" s="501">
        <f t="shared" si="7"/>
        <v>193103.68000000002</v>
      </c>
      <c r="E457" s="566" t="s">
        <v>4176</v>
      </c>
      <c r="F457" s="500" t="s">
        <v>4177</v>
      </c>
      <c r="G457" s="500" t="s">
        <v>4178</v>
      </c>
      <c r="H457" s="490"/>
    </row>
    <row r="458" spans="1:8" ht="15.75" thickBot="1" x14ac:dyDescent="0.3">
      <c r="A458" s="522" t="s">
        <v>1894</v>
      </c>
      <c r="B458" s="522" t="s">
        <v>2537</v>
      </c>
      <c r="C458" s="523">
        <v>1250037</v>
      </c>
      <c r="D458" s="501">
        <f t="shared" si="7"/>
        <v>700020.72000000009</v>
      </c>
      <c r="E458" s="566" t="s">
        <v>4179</v>
      </c>
      <c r="F458" s="500" t="s">
        <v>4180</v>
      </c>
      <c r="G458" s="500" t="s">
        <v>4181</v>
      </c>
      <c r="H458" s="490"/>
    </row>
    <row r="459" spans="1:8" ht="15.75" thickBot="1" x14ac:dyDescent="0.3">
      <c r="A459" s="522" t="s">
        <v>1895</v>
      </c>
      <c r="B459" s="522" t="s">
        <v>2538</v>
      </c>
      <c r="C459" s="523">
        <v>46360</v>
      </c>
      <c r="D459" s="501">
        <f t="shared" si="7"/>
        <v>25961.600000000002</v>
      </c>
      <c r="E459" s="566" t="s">
        <v>4182</v>
      </c>
      <c r="F459" s="500" t="s">
        <v>4183</v>
      </c>
      <c r="G459" s="500" t="s">
        <v>4184</v>
      </c>
      <c r="H459" s="490"/>
    </row>
    <row r="460" spans="1:8" ht="15.75" thickBot="1" x14ac:dyDescent="0.3">
      <c r="A460" s="522" t="s">
        <v>1896</v>
      </c>
      <c r="B460" s="522" t="s">
        <v>2539</v>
      </c>
      <c r="C460" s="523">
        <v>215359</v>
      </c>
      <c r="D460" s="501">
        <f t="shared" si="7"/>
        <v>120601.04000000001</v>
      </c>
      <c r="E460" s="566" t="s">
        <v>4185</v>
      </c>
      <c r="F460" s="500" t="s">
        <v>4186</v>
      </c>
      <c r="G460" s="500" t="s">
        <v>4187</v>
      </c>
      <c r="H460" s="490"/>
    </row>
    <row r="461" spans="1:8" ht="15.75" thickBot="1" x14ac:dyDescent="0.3">
      <c r="A461" s="522" t="s">
        <v>1897</v>
      </c>
      <c r="B461" s="522" t="s">
        <v>2540</v>
      </c>
      <c r="C461" s="523">
        <v>42916</v>
      </c>
      <c r="D461" s="501">
        <f t="shared" si="7"/>
        <v>24032.960000000003</v>
      </c>
      <c r="E461" s="566" t="s">
        <v>4188</v>
      </c>
      <c r="F461" s="500" t="s">
        <v>4189</v>
      </c>
      <c r="G461" s="500" t="s">
        <v>4190</v>
      </c>
      <c r="H461" s="490"/>
    </row>
    <row r="462" spans="1:8" ht="15.75" thickBot="1" x14ac:dyDescent="0.3">
      <c r="A462" s="522" t="s">
        <v>1898</v>
      </c>
      <c r="B462" s="522" t="s">
        <v>2541</v>
      </c>
      <c r="C462" s="523">
        <v>21058</v>
      </c>
      <c r="D462" s="501">
        <f t="shared" si="7"/>
        <v>11792.480000000001</v>
      </c>
      <c r="E462" s="566" t="s">
        <v>4191</v>
      </c>
      <c r="F462" s="500" t="s">
        <v>4192</v>
      </c>
      <c r="G462" s="500" t="s">
        <v>4193</v>
      </c>
      <c r="H462" s="490"/>
    </row>
    <row r="463" spans="1:8" ht="15.75" thickBot="1" x14ac:dyDescent="0.3">
      <c r="A463" s="522" t="s">
        <v>1899</v>
      </c>
      <c r="B463" s="522" t="s">
        <v>2542</v>
      </c>
      <c r="C463" s="523">
        <v>47219</v>
      </c>
      <c r="D463" s="501">
        <f t="shared" si="7"/>
        <v>26442.640000000003</v>
      </c>
      <c r="E463" s="566" t="s">
        <v>4194</v>
      </c>
      <c r="F463" s="500" t="s">
        <v>4195</v>
      </c>
      <c r="G463" s="500" t="s">
        <v>4196</v>
      </c>
      <c r="H463" s="490"/>
    </row>
    <row r="464" spans="1:8" ht="15.75" thickBot="1" x14ac:dyDescent="0.3">
      <c r="A464" s="522" t="s">
        <v>1900</v>
      </c>
      <c r="B464" s="522" t="s">
        <v>2543</v>
      </c>
      <c r="C464" s="523">
        <v>43860</v>
      </c>
      <c r="D464" s="501">
        <f t="shared" si="7"/>
        <v>24561.600000000002</v>
      </c>
      <c r="E464" s="566" t="s">
        <v>4197</v>
      </c>
      <c r="F464" s="500" t="s">
        <v>4198</v>
      </c>
      <c r="G464" s="500" t="s">
        <v>4199</v>
      </c>
      <c r="H464" s="490"/>
    </row>
    <row r="465" spans="1:8" ht="15.75" thickBot="1" x14ac:dyDescent="0.3">
      <c r="A465" s="522" t="s">
        <v>1901</v>
      </c>
      <c r="B465" s="522" t="s">
        <v>2544</v>
      </c>
      <c r="C465" s="523">
        <v>50480</v>
      </c>
      <c r="D465" s="501">
        <f t="shared" si="7"/>
        <v>28268.800000000003</v>
      </c>
      <c r="E465" s="566" t="s">
        <v>4200</v>
      </c>
      <c r="F465" s="500" t="s">
        <v>4201</v>
      </c>
      <c r="G465" s="500" t="s">
        <v>4202</v>
      </c>
      <c r="H465" s="490"/>
    </row>
    <row r="466" spans="1:8" ht="15.75" thickBot="1" x14ac:dyDescent="0.3">
      <c r="A466" s="522" t="s">
        <v>1902</v>
      </c>
      <c r="B466" s="522" t="s">
        <v>2545</v>
      </c>
      <c r="C466" s="523">
        <v>50752</v>
      </c>
      <c r="D466" s="501">
        <f t="shared" si="7"/>
        <v>28421.120000000003</v>
      </c>
      <c r="E466" s="566" t="s">
        <v>4203</v>
      </c>
      <c r="F466" s="500" t="s">
        <v>4204</v>
      </c>
      <c r="G466" s="500" t="s">
        <v>4205</v>
      </c>
      <c r="H466" s="490"/>
    </row>
    <row r="467" spans="1:8" ht="15.75" thickBot="1" x14ac:dyDescent="0.3">
      <c r="A467" s="522" t="s">
        <v>1903</v>
      </c>
      <c r="B467" s="522" t="s">
        <v>2546</v>
      </c>
      <c r="C467" s="523">
        <v>56094</v>
      </c>
      <c r="D467" s="501">
        <f t="shared" si="7"/>
        <v>31412.640000000003</v>
      </c>
      <c r="E467" s="566" t="s">
        <v>4206</v>
      </c>
      <c r="F467" s="500" t="s">
        <v>4207</v>
      </c>
      <c r="G467" s="500" t="s">
        <v>4208</v>
      </c>
      <c r="H467" s="490"/>
    </row>
    <row r="468" spans="1:8" ht="15.75" thickBot="1" x14ac:dyDescent="0.3">
      <c r="A468" s="522" t="s">
        <v>1904</v>
      </c>
      <c r="B468" s="522" t="s">
        <v>2547</v>
      </c>
      <c r="C468" s="523">
        <v>526479</v>
      </c>
      <c r="D468" s="501">
        <f t="shared" si="7"/>
        <v>294828.24000000005</v>
      </c>
      <c r="E468" s="566" t="s">
        <v>4209</v>
      </c>
      <c r="F468" s="500" t="s">
        <v>4210</v>
      </c>
      <c r="G468" s="500" t="s">
        <v>4211</v>
      </c>
      <c r="H468" s="490"/>
    </row>
    <row r="469" spans="1:8" ht="15.75" thickBot="1" x14ac:dyDescent="0.3">
      <c r="A469" s="522" t="s">
        <v>1905</v>
      </c>
      <c r="B469" s="522" t="s">
        <v>2548</v>
      </c>
      <c r="C469" s="523">
        <v>82755</v>
      </c>
      <c r="D469" s="501">
        <f t="shared" si="7"/>
        <v>46342.8</v>
      </c>
      <c r="E469" s="566" t="s">
        <v>4212</v>
      </c>
      <c r="F469" s="500" t="s">
        <v>4213</v>
      </c>
      <c r="G469" s="500" t="s">
        <v>4214</v>
      </c>
      <c r="H469" s="490"/>
    </row>
    <row r="470" spans="1:8" ht="15.75" thickBot="1" x14ac:dyDescent="0.3">
      <c r="A470" s="522" t="s">
        <v>1906</v>
      </c>
      <c r="B470" s="522" t="s">
        <v>2549</v>
      </c>
      <c r="C470" s="523">
        <v>64516</v>
      </c>
      <c r="D470" s="501">
        <f t="shared" si="7"/>
        <v>36128.960000000006</v>
      </c>
      <c r="E470" s="566" t="s">
        <v>4215</v>
      </c>
      <c r="F470" s="500" t="s">
        <v>4216</v>
      </c>
      <c r="G470" s="500" t="s">
        <v>4217</v>
      </c>
      <c r="H470" s="490"/>
    </row>
    <row r="471" spans="1:8" ht="15.75" thickBot="1" x14ac:dyDescent="0.3">
      <c r="A471" s="522" t="s">
        <v>1907</v>
      </c>
      <c r="B471" s="522" t="s">
        <v>2550</v>
      </c>
      <c r="C471" s="523">
        <v>71595</v>
      </c>
      <c r="D471" s="501">
        <f t="shared" si="7"/>
        <v>40093.200000000004</v>
      </c>
      <c r="E471" s="566" t="s">
        <v>4218</v>
      </c>
      <c r="F471" s="500" t="s">
        <v>4219</v>
      </c>
      <c r="G471" s="500" t="s">
        <v>4220</v>
      </c>
      <c r="H471" s="490"/>
    </row>
    <row r="472" spans="1:8" ht="15.75" thickBot="1" x14ac:dyDescent="0.3">
      <c r="A472" s="522" t="s">
        <v>1908</v>
      </c>
      <c r="B472" s="522" t="s">
        <v>2551</v>
      </c>
      <c r="C472" s="523">
        <v>86693</v>
      </c>
      <c r="D472" s="501">
        <f t="shared" si="7"/>
        <v>48548.08</v>
      </c>
      <c r="E472" s="566" t="s">
        <v>4221</v>
      </c>
      <c r="F472" s="500" t="s">
        <v>4222</v>
      </c>
      <c r="G472" s="500" t="s">
        <v>4223</v>
      </c>
      <c r="H472" s="490"/>
    </row>
    <row r="473" spans="1:8" ht="15.75" thickBot="1" x14ac:dyDescent="0.3">
      <c r="A473" s="522" t="s">
        <v>1909</v>
      </c>
      <c r="B473" s="522" t="s">
        <v>2552</v>
      </c>
      <c r="C473" s="523">
        <v>24496</v>
      </c>
      <c r="D473" s="501">
        <f t="shared" si="7"/>
        <v>13717.760000000002</v>
      </c>
      <c r="E473" s="566" t="s">
        <v>4224</v>
      </c>
      <c r="F473" s="500" t="s">
        <v>4225</v>
      </c>
      <c r="G473" s="500" t="s">
        <v>4226</v>
      </c>
      <c r="H473" s="490"/>
    </row>
    <row r="474" spans="1:8" ht="15.75" thickBot="1" x14ac:dyDescent="0.3">
      <c r="A474" s="522" t="s">
        <v>1910</v>
      </c>
      <c r="B474" s="522" t="s">
        <v>2553</v>
      </c>
      <c r="C474" s="523">
        <v>9213</v>
      </c>
      <c r="D474" s="501">
        <f t="shared" si="7"/>
        <v>5159.2800000000007</v>
      </c>
      <c r="E474" s="566" t="s">
        <v>4227</v>
      </c>
      <c r="F474" s="500" t="s">
        <v>4228</v>
      </c>
      <c r="G474" s="500" t="s">
        <v>4229</v>
      </c>
      <c r="H474" s="490"/>
    </row>
    <row r="475" spans="1:8" ht="15.75" thickBot="1" x14ac:dyDescent="0.3">
      <c r="A475" s="522" t="s">
        <v>1911</v>
      </c>
      <c r="B475" s="522" t="s">
        <v>2554</v>
      </c>
      <c r="C475" s="523">
        <v>17374</v>
      </c>
      <c r="D475" s="501">
        <f t="shared" si="7"/>
        <v>9729.44</v>
      </c>
      <c r="E475" s="566" t="s">
        <v>4230</v>
      </c>
      <c r="F475" s="500" t="s">
        <v>4231</v>
      </c>
      <c r="G475" s="500" t="s">
        <v>4232</v>
      </c>
      <c r="H475" s="490"/>
    </row>
    <row r="476" spans="1:8" ht="15.75" thickBot="1" x14ac:dyDescent="0.3">
      <c r="A476" s="522" t="s">
        <v>1912</v>
      </c>
      <c r="B476" s="522" t="s">
        <v>2555</v>
      </c>
      <c r="C476" s="523">
        <v>75453</v>
      </c>
      <c r="D476" s="501">
        <f t="shared" si="7"/>
        <v>42253.680000000008</v>
      </c>
      <c r="E476" s="566" t="s">
        <v>4233</v>
      </c>
      <c r="F476" s="500" t="s">
        <v>4234</v>
      </c>
      <c r="G476" s="500" t="s">
        <v>4235</v>
      </c>
      <c r="H476" s="490"/>
    </row>
    <row r="477" spans="1:8" ht="15.75" thickBot="1" x14ac:dyDescent="0.3">
      <c r="A477" s="522" t="s">
        <v>1913</v>
      </c>
      <c r="B477" s="522" t="s">
        <v>2556</v>
      </c>
      <c r="C477" s="523">
        <v>189928</v>
      </c>
      <c r="D477" s="501">
        <f t="shared" si="7"/>
        <v>106359.68000000001</v>
      </c>
      <c r="E477" s="566" t="s">
        <v>4224</v>
      </c>
      <c r="F477" s="500" t="s">
        <v>4236</v>
      </c>
      <c r="G477" s="500" t="s">
        <v>4226</v>
      </c>
      <c r="H477" s="490"/>
    </row>
    <row r="478" spans="1:8" ht="15.75" thickBot="1" x14ac:dyDescent="0.3">
      <c r="A478" s="522" t="s">
        <v>1914</v>
      </c>
      <c r="B478" s="522" t="s">
        <v>2557</v>
      </c>
      <c r="C478" s="523">
        <v>17657</v>
      </c>
      <c r="D478" s="501">
        <f t="shared" si="7"/>
        <v>9887.92</v>
      </c>
      <c r="E478" s="566" t="s">
        <v>4237</v>
      </c>
      <c r="F478" s="500" t="s">
        <v>4238</v>
      </c>
      <c r="G478" s="500" t="s">
        <v>4239</v>
      </c>
      <c r="H478" s="490"/>
    </row>
    <row r="479" spans="1:8" ht="15.75" thickBot="1" x14ac:dyDescent="0.3">
      <c r="A479" s="522" t="s">
        <v>1915</v>
      </c>
      <c r="B479" s="522" t="s">
        <v>2558</v>
      </c>
      <c r="C479" s="523">
        <v>103703</v>
      </c>
      <c r="D479" s="501">
        <f t="shared" si="7"/>
        <v>58073.680000000008</v>
      </c>
      <c r="E479" s="566" t="s">
        <v>4240</v>
      </c>
      <c r="F479" s="500" t="s">
        <v>4241</v>
      </c>
      <c r="G479" s="500" t="s">
        <v>4242</v>
      </c>
      <c r="H479" s="490"/>
    </row>
    <row r="480" spans="1:8" ht="15.75" thickBot="1" x14ac:dyDescent="0.3">
      <c r="A480" s="522" t="s">
        <v>1916</v>
      </c>
      <c r="B480" s="522" t="s">
        <v>2559</v>
      </c>
      <c r="C480" s="523">
        <v>30496</v>
      </c>
      <c r="D480" s="501">
        <f t="shared" si="7"/>
        <v>17077.760000000002</v>
      </c>
      <c r="E480" s="566" t="s">
        <v>4243</v>
      </c>
      <c r="F480" s="500" t="s">
        <v>4244</v>
      </c>
      <c r="G480" s="500" t="s">
        <v>4245</v>
      </c>
      <c r="H480" s="490"/>
    </row>
    <row r="481" spans="1:8" ht="15.75" thickBot="1" x14ac:dyDescent="0.3">
      <c r="A481" s="522" t="s">
        <v>1917</v>
      </c>
      <c r="B481" s="522" t="s">
        <v>2560</v>
      </c>
      <c r="C481" s="523">
        <v>25516</v>
      </c>
      <c r="D481" s="501">
        <f t="shared" si="7"/>
        <v>14288.960000000001</v>
      </c>
      <c r="E481" s="566" t="s">
        <v>4246</v>
      </c>
      <c r="F481" s="500" t="s">
        <v>4247</v>
      </c>
      <c r="G481" s="500" t="s">
        <v>4248</v>
      </c>
      <c r="H481" s="490"/>
    </row>
    <row r="482" spans="1:8" ht="15.75" thickBot="1" x14ac:dyDescent="0.3">
      <c r="A482" s="522" t="s">
        <v>1918</v>
      </c>
      <c r="B482" s="522" t="s">
        <v>2561</v>
      </c>
      <c r="C482" s="523">
        <v>125913</v>
      </c>
      <c r="D482" s="501">
        <f t="shared" si="7"/>
        <v>70511.280000000013</v>
      </c>
      <c r="E482" s="566" t="s">
        <v>4249</v>
      </c>
      <c r="F482" s="500" t="s">
        <v>4250</v>
      </c>
      <c r="G482" s="500" t="s">
        <v>4251</v>
      </c>
      <c r="H482" s="490"/>
    </row>
    <row r="483" spans="1:8" ht="15.75" thickBot="1" x14ac:dyDescent="0.3">
      <c r="A483" s="522" t="s">
        <v>1919</v>
      </c>
      <c r="B483" s="522" t="s">
        <v>2562</v>
      </c>
      <c r="C483" s="523">
        <v>3886</v>
      </c>
      <c r="D483" s="501">
        <f t="shared" si="7"/>
        <v>2176.1600000000003</v>
      </c>
      <c r="E483" s="566" t="s">
        <v>4252</v>
      </c>
      <c r="F483" s="500" t="s">
        <v>4253</v>
      </c>
      <c r="G483" s="500" t="s">
        <v>4254</v>
      </c>
      <c r="H483" s="490"/>
    </row>
    <row r="484" spans="1:8" ht="15.75" thickBot="1" x14ac:dyDescent="0.3">
      <c r="A484" s="522" t="s">
        <v>1920</v>
      </c>
      <c r="B484" s="522" t="s">
        <v>2563</v>
      </c>
      <c r="C484" s="523">
        <v>44389</v>
      </c>
      <c r="D484" s="501">
        <f t="shared" si="7"/>
        <v>24857.840000000004</v>
      </c>
      <c r="E484" s="566" t="s">
        <v>4255</v>
      </c>
      <c r="F484" s="500" t="s">
        <v>4256</v>
      </c>
      <c r="G484" s="500" t="s">
        <v>4257</v>
      </c>
      <c r="H484" s="490"/>
    </row>
    <row r="485" spans="1:8" ht="15.75" thickBot="1" x14ac:dyDescent="0.3">
      <c r="A485" s="522" t="s">
        <v>1921</v>
      </c>
      <c r="B485" s="522" t="s">
        <v>2564</v>
      </c>
      <c r="C485" s="523">
        <v>23506</v>
      </c>
      <c r="D485" s="501">
        <f t="shared" si="7"/>
        <v>13163.36</v>
      </c>
      <c r="E485" s="566" t="s">
        <v>4258</v>
      </c>
      <c r="F485" s="500" t="s">
        <v>4259</v>
      </c>
      <c r="G485" s="500" t="s">
        <v>4260</v>
      </c>
      <c r="H485" s="490"/>
    </row>
    <row r="486" spans="1:8" ht="15.75" thickBot="1" x14ac:dyDescent="0.3">
      <c r="A486" s="522" t="s">
        <v>1922</v>
      </c>
      <c r="B486" s="522" t="s">
        <v>2565</v>
      </c>
      <c r="C486" s="523">
        <v>18311</v>
      </c>
      <c r="D486" s="501">
        <f t="shared" si="7"/>
        <v>10254.160000000002</v>
      </c>
      <c r="E486" s="566" t="s">
        <v>4261</v>
      </c>
      <c r="F486" s="500" t="s">
        <v>4262</v>
      </c>
      <c r="G486" s="500" t="s">
        <v>4263</v>
      </c>
      <c r="H486" s="490"/>
    </row>
    <row r="487" spans="1:8" ht="15.75" thickBot="1" x14ac:dyDescent="0.3">
      <c r="A487" s="522" t="s">
        <v>1923</v>
      </c>
      <c r="B487" s="522" t="s">
        <v>2566</v>
      </c>
      <c r="C487" s="523">
        <v>36599</v>
      </c>
      <c r="D487" s="501">
        <f t="shared" si="7"/>
        <v>20495.440000000002</v>
      </c>
      <c r="E487" s="566" t="s">
        <v>4264</v>
      </c>
      <c r="F487" s="500" t="s">
        <v>4265</v>
      </c>
      <c r="G487" s="500" t="s">
        <v>4266</v>
      </c>
      <c r="H487" s="490"/>
    </row>
    <row r="488" spans="1:8" ht="15.75" thickBot="1" x14ac:dyDescent="0.3">
      <c r="A488" s="522" t="s">
        <v>1924</v>
      </c>
      <c r="B488" s="522" t="s">
        <v>2567</v>
      </c>
      <c r="C488" s="523">
        <v>172256</v>
      </c>
      <c r="D488" s="501">
        <f t="shared" si="7"/>
        <v>96463.360000000015</v>
      </c>
      <c r="E488" s="566" t="s">
        <v>4267</v>
      </c>
      <c r="F488" s="500" t="s">
        <v>4268</v>
      </c>
      <c r="G488" s="500" t="s">
        <v>4269</v>
      </c>
      <c r="H488" s="490"/>
    </row>
    <row r="489" spans="1:8" ht="15.75" thickBot="1" x14ac:dyDescent="0.3">
      <c r="A489" s="522" t="s">
        <v>1925</v>
      </c>
      <c r="B489" s="522" t="s">
        <v>2568</v>
      </c>
      <c r="C489" s="523">
        <v>11396</v>
      </c>
      <c r="D489" s="501">
        <f t="shared" si="7"/>
        <v>6381.76</v>
      </c>
      <c r="E489" s="566" t="s">
        <v>4270</v>
      </c>
      <c r="F489" s="500" t="s">
        <v>4271</v>
      </c>
      <c r="G489" s="500" t="s">
        <v>4272</v>
      </c>
      <c r="H489" s="490"/>
    </row>
    <row r="490" spans="1:8" ht="15.75" thickBot="1" x14ac:dyDescent="0.3">
      <c r="A490" s="522" t="s">
        <v>1926</v>
      </c>
      <c r="B490" s="522" t="s">
        <v>2569</v>
      </c>
      <c r="C490" s="523">
        <v>14403</v>
      </c>
      <c r="D490" s="501">
        <f t="shared" si="7"/>
        <v>8065.6800000000012</v>
      </c>
      <c r="E490" s="566" t="s">
        <v>4273</v>
      </c>
      <c r="F490" s="500" t="s">
        <v>4274</v>
      </c>
      <c r="G490" s="500" t="s">
        <v>4275</v>
      </c>
      <c r="H490" s="490"/>
    </row>
    <row r="491" spans="1:8" ht="15.75" thickBot="1" x14ac:dyDescent="0.3">
      <c r="A491" s="522" t="s">
        <v>1927</v>
      </c>
      <c r="B491" s="522" t="s">
        <v>2570</v>
      </c>
      <c r="C491" s="523">
        <v>1194504</v>
      </c>
      <c r="D491" s="501">
        <f t="shared" si="7"/>
        <v>668922.24000000011</v>
      </c>
      <c r="E491" s="566" t="s">
        <v>4276</v>
      </c>
      <c r="F491" s="500" t="s">
        <v>4277</v>
      </c>
      <c r="G491" s="500" t="s">
        <v>4278</v>
      </c>
      <c r="H491" s="490"/>
    </row>
    <row r="492" spans="1:8" ht="15.75" thickBot="1" x14ac:dyDescent="0.3">
      <c r="A492" s="522" t="s">
        <v>1928</v>
      </c>
      <c r="B492" s="522" t="s">
        <v>2571</v>
      </c>
      <c r="C492" s="523">
        <v>1198843</v>
      </c>
      <c r="D492" s="501">
        <f t="shared" si="7"/>
        <v>671352.08000000007</v>
      </c>
      <c r="E492" s="566" t="s">
        <v>4279</v>
      </c>
      <c r="F492" s="500" t="s">
        <v>4280</v>
      </c>
      <c r="G492" s="500" t="s">
        <v>4281</v>
      </c>
      <c r="H492" s="490"/>
    </row>
    <row r="493" spans="1:8" ht="15.75" thickBot="1" x14ac:dyDescent="0.3">
      <c r="A493" s="522" t="s">
        <v>1929</v>
      </c>
      <c r="B493" s="522" t="s">
        <v>2572</v>
      </c>
      <c r="C493" s="523">
        <v>1116968</v>
      </c>
      <c r="D493" s="501">
        <f t="shared" si="7"/>
        <v>625502.08000000007</v>
      </c>
      <c r="E493" s="566" t="s">
        <v>4282</v>
      </c>
      <c r="F493" s="500" t="s">
        <v>4283</v>
      </c>
      <c r="G493" s="500" t="s">
        <v>4284</v>
      </c>
      <c r="H493" s="490"/>
    </row>
    <row r="494" spans="1:8" ht="15.75" thickBot="1" x14ac:dyDescent="0.3">
      <c r="A494" s="522" t="s">
        <v>1930</v>
      </c>
      <c r="B494" s="522" t="s">
        <v>2573</v>
      </c>
      <c r="C494" s="523">
        <v>415800</v>
      </c>
      <c r="D494" s="501">
        <f t="shared" si="7"/>
        <v>232848.00000000003</v>
      </c>
      <c r="E494" s="566" t="s">
        <v>4285</v>
      </c>
      <c r="F494" s="500" t="s">
        <v>4286</v>
      </c>
      <c r="G494" s="500" t="s">
        <v>4287</v>
      </c>
      <c r="H494" s="490"/>
    </row>
    <row r="495" spans="1:8" ht="15.75" thickBot="1" x14ac:dyDescent="0.3">
      <c r="A495" s="522" t="s">
        <v>1931</v>
      </c>
      <c r="B495" s="522" t="s">
        <v>2574</v>
      </c>
      <c r="C495" s="523">
        <v>181137</v>
      </c>
      <c r="D495" s="501">
        <f t="shared" si="7"/>
        <v>101436.72000000002</v>
      </c>
      <c r="E495" s="566" t="s">
        <v>4288</v>
      </c>
      <c r="F495" s="500" t="s">
        <v>4289</v>
      </c>
      <c r="G495" s="500" t="s">
        <v>4290</v>
      </c>
      <c r="H495" s="490"/>
    </row>
    <row r="496" spans="1:8" ht="15.75" thickBot="1" x14ac:dyDescent="0.3">
      <c r="A496" s="522" t="s">
        <v>1932</v>
      </c>
      <c r="B496" s="522" t="s">
        <v>2277</v>
      </c>
      <c r="C496" s="523">
        <v>44541</v>
      </c>
      <c r="D496" s="501">
        <f t="shared" si="7"/>
        <v>24942.960000000003</v>
      </c>
      <c r="E496" s="566" t="s">
        <v>4291</v>
      </c>
      <c r="F496" s="500" t="s">
        <v>4292</v>
      </c>
      <c r="G496" s="500" t="s">
        <v>4293</v>
      </c>
      <c r="H496" s="490"/>
    </row>
    <row r="497" spans="1:8" ht="15.75" thickBot="1" x14ac:dyDescent="0.3">
      <c r="A497" s="522" t="s">
        <v>1933</v>
      </c>
      <c r="B497" s="522" t="s">
        <v>2575</v>
      </c>
      <c r="C497" s="523">
        <v>29672</v>
      </c>
      <c r="D497" s="501">
        <f t="shared" si="7"/>
        <v>16616.320000000003</v>
      </c>
      <c r="E497" s="566" t="s">
        <v>4294</v>
      </c>
      <c r="F497" s="500" t="s">
        <v>4295</v>
      </c>
      <c r="G497" s="500" t="s">
        <v>4296</v>
      </c>
      <c r="H497" s="490"/>
    </row>
    <row r="498" spans="1:8" ht="15.75" thickBot="1" x14ac:dyDescent="0.3">
      <c r="A498" s="522" t="s">
        <v>1934</v>
      </c>
      <c r="B498" s="522" t="s">
        <v>2576</v>
      </c>
      <c r="C498" s="523">
        <v>5769</v>
      </c>
      <c r="D498" s="501">
        <f t="shared" si="7"/>
        <v>3230.6400000000003</v>
      </c>
      <c r="E498" s="566" t="s">
        <v>4297</v>
      </c>
      <c r="F498" s="500" t="s">
        <v>4298</v>
      </c>
      <c r="G498" s="500" t="s">
        <v>4299</v>
      </c>
      <c r="H498" s="490"/>
    </row>
    <row r="499" spans="1:8" ht="15.75" thickBot="1" x14ac:dyDescent="0.3">
      <c r="A499" s="522" t="s">
        <v>1935</v>
      </c>
      <c r="B499" s="522" t="s">
        <v>2577</v>
      </c>
      <c r="C499" s="523">
        <v>48308</v>
      </c>
      <c r="D499" s="501">
        <f t="shared" si="7"/>
        <v>27052.480000000003</v>
      </c>
      <c r="E499" s="566" t="s">
        <v>4300</v>
      </c>
      <c r="F499" s="500" t="s">
        <v>4301</v>
      </c>
      <c r="G499" s="500" t="s">
        <v>4302</v>
      </c>
      <c r="H499" s="490"/>
    </row>
    <row r="500" spans="1:8" ht="15.75" thickBot="1" x14ac:dyDescent="0.3">
      <c r="A500" s="522" t="s">
        <v>1936</v>
      </c>
      <c r="B500" s="522" t="s">
        <v>2578</v>
      </c>
      <c r="C500" s="523">
        <v>53166</v>
      </c>
      <c r="D500" s="501">
        <f t="shared" si="7"/>
        <v>29772.960000000003</v>
      </c>
      <c r="E500" s="566" t="s">
        <v>4303</v>
      </c>
      <c r="F500" s="500" t="s">
        <v>4304</v>
      </c>
      <c r="G500" s="500" t="s">
        <v>4305</v>
      </c>
      <c r="H500" s="490"/>
    </row>
    <row r="501" spans="1:8" ht="15.75" thickBot="1" x14ac:dyDescent="0.3">
      <c r="A501" s="522" t="s">
        <v>1937</v>
      </c>
      <c r="B501" s="522" t="s">
        <v>2579</v>
      </c>
      <c r="C501" s="523">
        <v>68013</v>
      </c>
      <c r="D501" s="501">
        <f t="shared" si="7"/>
        <v>38087.280000000006</v>
      </c>
      <c r="E501" s="566" t="s">
        <v>4306</v>
      </c>
      <c r="F501" s="500" t="s">
        <v>4307</v>
      </c>
      <c r="G501" s="500" t="s">
        <v>4308</v>
      </c>
      <c r="H501" s="490"/>
    </row>
    <row r="502" spans="1:8" ht="15.75" thickBot="1" x14ac:dyDescent="0.3">
      <c r="A502" s="522" t="s">
        <v>1938</v>
      </c>
      <c r="B502" s="522" t="s">
        <v>2580</v>
      </c>
      <c r="C502" s="523">
        <v>341976</v>
      </c>
      <c r="D502" s="501">
        <f t="shared" si="7"/>
        <v>191506.56000000003</v>
      </c>
      <c r="E502" s="566" t="s">
        <v>4309</v>
      </c>
      <c r="F502" s="500" t="s">
        <v>4310</v>
      </c>
      <c r="G502" s="500" t="s">
        <v>4311</v>
      </c>
      <c r="H502" s="490"/>
    </row>
    <row r="503" spans="1:8" ht="15.75" thickBot="1" x14ac:dyDescent="0.3">
      <c r="A503" s="522" t="s">
        <v>1939</v>
      </c>
      <c r="B503" s="522" t="s">
        <v>2581</v>
      </c>
      <c r="C503" s="523">
        <v>271353</v>
      </c>
      <c r="D503" s="501">
        <f t="shared" si="7"/>
        <v>151957.68000000002</v>
      </c>
      <c r="E503" s="566" t="s">
        <v>4312</v>
      </c>
      <c r="F503" s="500" t="s">
        <v>4313</v>
      </c>
      <c r="G503" s="500" t="s">
        <v>4314</v>
      </c>
      <c r="H503" s="490"/>
    </row>
    <row r="504" spans="1:8" ht="15.75" thickBot="1" x14ac:dyDescent="0.3">
      <c r="A504" s="522" t="s">
        <v>1940</v>
      </c>
      <c r="B504" s="522" t="s">
        <v>2582</v>
      </c>
      <c r="C504" s="523">
        <v>198763</v>
      </c>
      <c r="D504" s="501">
        <f t="shared" si="7"/>
        <v>111307.28000000001</v>
      </c>
      <c r="E504" s="566" t="s">
        <v>4315</v>
      </c>
      <c r="F504" s="500" t="s">
        <v>4316</v>
      </c>
      <c r="G504" s="500" t="s">
        <v>4317</v>
      </c>
      <c r="H504" s="490"/>
    </row>
    <row r="505" spans="1:8" ht="15.75" thickBot="1" x14ac:dyDescent="0.3">
      <c r="A505" s="522" t="s">
        <v>1941</v>
      </c>
      <c r="B505" s="522" t="s">
        <v>2583</v>
      </c>
      <c r="C505" s="523">
        <v>103890</v>
      </c>
      <c r="D505" s="501">
        <f t="shared" si="7"/>
        <v>58178.400000000009</v>
      </c>
      <c r="E505" s="566" t="s">
        <v>4318</v>
      </c>
      <c r="F505" s="500" t="s">
        <v>4319</v>
      </c>
      <c r="G505" s="500" t="s">
        <v>4320</v>
      </c>
      <c r="H505" s="490"/>
    </row>
    <row r="506" spans="1:8" ht="15.75" thickBot="1" x14ac:dyDescent="0.3">
      <c r="A506" s="522" t="s">
        <v>1942</v>
      </c>
      <c r="B506" s="522" t="s">
        <v>2584</v>
      </c>
      <c r="C506" s="523">
        <v>204205</v>
      </c>
      <c r="D506" s="501">
        <f t="shared" si="7"/>
        <v>114354.80000000002</v>
      </c>
      <c r="E506" s="566" t="s">
        <v>4321</v>
      </c>
      <c r="F506" s="500" t="s">
        <v>4322</v>
      </c>
      <c r="G506" s="500" t="s">
        <v>4323</v>
      </c>
      <c r="H506" s="490"/>
    </row>
    <row r="507" spans="1:8" ht="15.75" thickBot="1" x14ac:dyDescent="0.3">
      <c r="A507" s="522" t="s">
        <v>1943</v>
      </c>
      <c r="B507" s="522" t="s">
        <v>2585</v>
      </c>
      <c r="C507" s="523">
        <v>1429503</v>
      </c>
      <c r="D507" s="501">
        <f t="shared" si="7"/>
        <v>800521.68</v>
      </c>
      <c r="E507" s="566" t="s">
        <v>4324</v>
      </c>
      <c r="F507" s="500" t="s">
        <v>4325</v>
      </c>
      <c r="G507" s="500" t="s">
        <v>4326</v>
      </c>
      <c r="H507" s="490"/>
    </row>
    <row r="508" spans="1:8" ht="15.75" thickBot="1" x14ac:dyDescent="0.3">
      <c r="A508" s="522" t="s">
        <v>1944</v>
      </c>
      <c r="B508" s="522" t="s">
        <v>2586</v>
      </c>
      <c r="C508" s="523">
        <v>1031572</v>
      </c>
      <c r="D508" s="501">
        <f t="shared" si="7"/>
        <v>577680.32000000007</v>
      </c>
      <c r="E508" s="566" t="s">
        <v>4327</v>
      </c>
      <c r="F508" s="500" t="s">
        <v>4328</v>
      </c>
      <c r="G508" s="500" t="s">
        <v>4329</v>
      </c>
      <c r="H508" s="490"/>
    </row>
    <row r="509" spans="1:8" ht="15.75" thickBot="1" x14ac:dyDescent="0.3">
      <c r="A509" s="522" t="s">
        <v>1945</v>
      </c>
      <c r="B509" s="522" t="s">
        <v>2587</v>
      </c>
      <c r="C509" s="523">
        <v>523294</v>
      </c>
      <c r="D509" s="501">
        <f t="shared" si="7"/>
        <v>293044.64</v>
      </c>
      <c r="E509" s="566" t="s">
        <v>4330</v>
      </c>
      <c r="F509" s="500" t="s">
        <v>4331</v>
      </c>
      <c r="G509" s="500" t="s">
        <v>4332</v>
      </c>
      <c r="H509" s="490"/>
    </row>
    <row r="510" spans="1:8" ht="15.75" thickBot="1" x14ac:dyDescent="0.3">
      <c r="A510" s="522" t="s">
        <v>1946</v>
      </c>
      <c r="B510" s="522" t="s">
        <v>2588</v>
      </c>
      <c r="C510" s="523">
        <v>1359839</v>
      </c>
      <c r="D510" s="501">
        <f t="shared" si="7"/>
        <v>761509.84000000008</v>
      </c>
      <c r="E510" s="566" t="s">
        <v>4333</v>
      </c>
      <c r="F510" s="500" t="s">
        <v>4334</v>
      </c>
      <c r="G510" s="500" t="s">
        <v>4335</v>
      </c>
      <c r="H510" s="490"/>
    </row>
    <row r="511" spans="1:8" ht="15.75" thickBot="1" x14ac:dyDescent="0.3">
      <c r="A511" s="522" t="s">
        <v>1947</v>
      </c>
      <c r="B511" s="522" t="s">
        <v>2589</v>
      </c>
      <c r="C511" s="523">
        <v>278709</v>
      </c>
      <c r="D511" s="501">
        <f t="shared" si="7"/>
        <v>156077.04</v>
      </c>
      <c r="E511" s="566" t="s">
        <v>4336</v>
      </c>
      <c r="F511" s="500" t="s">
        <v>4337</v>
      </c>
      <c r="G511" s="500" t="s">
        <v>4338</v>
      </c>
      <c r="H511" s="490"/>
    </row>
    <row r="512" spans="1:8" ht="15.75" thickBot="1" x14ac:dyDescent="0.3">
      <c r="A512" s="522" t="s">
        <v>1948</v>
      </c>
      <c r="B512" s="522" t="s">
        <v>2590</v>
      </c>
      <c r="C512" s="523">
        <v>396445</v>
      </c>
      <c r="D512" s="501">
        <f t="shared" si="7"/>
        <v>222009.2</v>
      </c>
      <c r="E512" s="566" t="s">
        <v>4339</v>
      </c>
      <c r="F512" s="500" t="s">
        <v>4340</v>
      </c>
      <c r="G512" s="500" t="s">
        <v>4341</v>
      </c>
      <c r="H512" s="490"/>
    </row>
    <row r="513" spans="1:8" ht="15.75" thickBot="1" x14ac:dyDescent="0.3">
      <c r="A513" s="522" t="s">
        <v>1949</v>
      </c>
      <c r="B513" s="522" t="s">
        <v>2591</v>
      </c>
      <c r="C513" s="523">
        <v>758594</v>
      </c>
      <c r="D513" s="501">
        <f t="shared" si="7"/>
        <v>424812.64</v>
      </c>
      <c r="E513" s="566" t="s">
        <v>4342</v>
      </c>
      <c r="F513" s="500" t="s">
        <v>4343</v>
      </c>
      <c r="G513" s="500" t="s">
        <v>4344</v>
      </c>
      <c r="H513" s="490"/>
    </row>
    <row r="514" spans="1:8" ht="15.75" thickBot="1" x14ac:dyDescent="0.3">
      <c r="A514" s="522" t="s">
        <v>1950</v>
      </c>
      <c r="B514" s="522" t="s">
        <v>2592</v>
      </c>
      <c r="C514" s="523">
        <v>990834</v>
      </c>
      <c r="D514" s="501">
        <f t="shared" ref="D514:D577" si="8">IF(C514*$C$696&lt;1500,1500,C514*$C$696)</f>
        <v>554867.04</v>
      </c>
      <c r="E514" s="566" t="s">
        <v>4345</v>
      </c>
      <c r="F514" s="500" t="s">
        <v>4346</v>
      </c>
      <c r="G514" s="500" t="s">
        <v>4347</v>
      </c>
      <c r="H514" s="490"/>
    </row>
    <row r="515" spans="1:8" ht="15.75" thickBot="1" x14ac:dyDescent="0.3">
      <c r="A515" s="522" t="s">
        <v>1951</v>
      </c>
      <c r="B515" s="522" t="s">
        <v>2593</v>
      </c>
      <c r="C515" s="523">
        <v>192757</v>
      </c>
      <c r="D515" s="501">
        <f t="shared" si="8"/>
        <v>107943.92000000001</v>
      </c>
      <c r="E515" s="566" t="s">
        <v>4348</v>
      </c>
      <c r="F515" s="500" t="s">
        <v>4349</v>
      </c>
      <c r="G515" s="500" t="s">
        <v>4350</v>
      </c>
      <c r="H515" s="490"/>
    </row>
    <row r="516" spans="1:8" ht="15.75" thickBot="1" x14ac:dyDescent="0.3">
      <c r="A516" s="522" t="s">
        <v>1952</v>
      </c>
      <c r="B516" s="522" t="s">
        <v>2594</v>
      </c>
      <c r="C516" s="523">
        <v>183230</v>
      </c>
      <c r="D516" s="501">
        <f t="shared" si="8"/>
        <v>102608.8</v>
      </c>
      <c r="E516" s="566" t="s">
        <v>4351</v>
      </c>
      <c r="F516" s="500" t="s">
        <v>4352</v>
      </c>
      <c r="G516" s="500" t="s">
        <v>4353</v>
      </c>
      <c r="H516" s="490"/>
    </row>
    <row r="517" spans="1:8" ht="15.75" thickBot="1" x14ac:dyDescent="0.3">
      <c r="A517" s="522" t="s">
        <v>1953</v>
      </c>
      <c r="B517" s="522" t="s">
        <v>2595</v>
      </c>
      <c r="C517" s="523">
        <v>56093</v>
      </c>
      <c r="D517" s="501">
        <f t="shared" si="8"/>
        <v>31412.080000000002</v>
      </c>
      <c r="E517" s="566" t="s">
        <v>4354</v>
      </c>
      <c r="F517" s="500" t="s">
        <v>4355</v>
      </c>
      <c r="G517" s="500" t="s">
        <v>4356</v>
      </c>
      <c r="H517" s="490"/>
    </row>
    <row r="518" spans="1:8" ht="15.75" thickBot="1" x14ac:dyDescent="0.3">
      <c r="A518" s="522" t="s">
        <v>1954</v>
      </c>
      <c r="B518" s="522" t="s">
        <v>2596</v>
      </c>
      <c r="C518" s="523">
        <v>161731</v>
      </c>
      <c r="D518" s="501">
        <f t="shared" si="8"/>
        <v>90569.360000000015</v>
      </c>
      <c r="E518" s="566" t="s">
        <v>4357</v>
      </c>
      <c r="F518" s="500" t="s">
        <v>4358</v>
      </c>
      <c r="G518" s="500" t="s">
        <v>4359</v>
      </c>
      <c r="H518" s="490"/>
    </row>
    <row r="519" spans="1:8" ht="15.75" thickBot="1" x14ac:dyDescent="0.3">
      <c r="A519" s="522" t="s">
        <v>1955</v>
      </c>
      <c r="B519" s="522" t="s">
        <v>2597</v>
      </c>
      <c r="C519" s="523">
        <v>175565</v>
      </c>
      <c r="D519" s="501">
        <f t="shared" si="8"/>
        <v>98316.400000000009</v>
      </c>
      <c r="E519" s="566" t="s">
        <v>4360</v>
      </c>
      <c r="F519" s="500" t="s">
        <v>4361</v>
      </c>
      <c r="G519" s="500" t="s">
        <v>4362</v>
      </c>
      <c r="H519" s="490"/>
    </row>
    <row r="520" spans="1:8" ht="15.75" thickBot="1" x14ac:dyDescent="0.3">
      <c r="A520" s="522" t="s">
        <v>1956</v>
      </c>
      <c r="B520" s="522" t="s">
        <v>2598</v>
      </c>
      <c r="C520" s="523">
        <v>267487</v>
      </c>
      <c r="D520" s="501">
        <f t="shared" si="8"/>
        <v>149792.72</v>
      </c>
      <c r="E520" s="566" t="s">
        <v>4363</v>
      </c>
      <c r="F520" s="500" t="s">
        <v>4364</v>
      </c>
      <c r="G520" s="500" t="s">
        <v>4365</v>
      </c>
      <c r="H520" s="490"/>
    </row>
    <row r="521" spans="1:8" ht="15.75" thickBot="1" x14ac:dyDescent="0.3">
      <c r="A521" s="522" t="s">
        <v>1957</v>
      </c>
      <c r="B521" s="522" t="s">
        <v>2599</v>
      </c>
      <c r="C521" s="523">
        <v>237363</v>
      </c>
      <c r="D521" s="501">
        <f t="shared" si="8"/>
        <v>132923.28</v>
      </c>
      <c r="E521" s="566" t="s">
        <v>4366</v>
      </c>
      <c r="F521" s="500" t="s">
        <v>4367</v>
      </c>
      <c r="G521" s="500" t="s">
        <v>4368</v>
      </c>
      <c r="H521" s="490"/>
    </row>
    <row r="522" spans="1:8" ht="15.75" thickBot="1" x14ac:dyDescent="0.3">
      <c r="A522" s="522" t="s">
        <v>1958</v>
      </c>
      <c r="B522" s="522" t="s">
        <v>2600</v>
      </c>
      <c r="C522" s="523">
        <v>122835</v>
      </c>
      <c r="D522" s="501">
        <f t="shared" si="8"/>
        <v>68787.600000000006</v>
      </c>
      <c r="E522" s="566" t="s">
        <v>4369</v>
      </c>
      <c r="F522" s="500" t="s">
        <v>4370</v>
      </c>
      <c r="G522" s="500" t="s">
        <v>4371</v>
      </c>
      <c r="H522" s="490"/>
    </row>
    <row r="523" spans="1:8" ht="15.75" thickBot="1" x14ac:dyDescent="0.3">
      <c r="A523" s="522" t="s">
        <v>1959</v>
      </c>
      <c r="B523" s="522" t="s">
        <v>2601</v>
      </c>
      <c r="C523" s="523">
        <v>338079</v>
      </c>
      <c r="D523" s="501">
        <f t="shared" si="8"/>
        <v>189324.24000000002</v>
      </c>
      <c r="E523" s="566" t="s">
        <v>4372</v>
      </c>
      <c r="F523" s="500" t="s">
        <v>4373</v>
      </c>
      <c r="G523" s="500" t="s">
        <v>4374</v>
      </c>
      <c r="H523" s="490"/>
    </row>
    <row r="524" spans="1:8" ht="15.75" thickBot="1" x14ac:dyDescent="0.3">
      <c r="A524" s="522" t="s">
        <v>1960</v>
      </c>
      <c r="B524" s="522" t="s">
        <v>2602</v>
      </c>
      <c r="C524" s="523">
        <v>763232</v>
      </c>
      <c r="D524" s="501">
        <f t="shared" si="8"/>
        <v>427409.92000000004</v>
      </c>
      <c r="E524" s="566" t="s">
        <v>4375</v>
      </c>
      <c r="F524" s="500" t="s">
        <v>4376</v>
      </c>
      <c r="G524" s="500" t="s">
        <v>4377</v>
      </c>
      <c r="H524" s="490"/>
    </row>
    <row r="525" spans="1:8" ht="15.75" thickBot="1" x14ac:dyDescent="0.3">
      <c r="A525" s="522" t="s">
        <v>1961</v>
      </c>
      <c r="B525" s="522" t="s">
        <v>2603</v>
      </c>
      <c r="C525" s="523">
        <v>627542</v>
      </c>
      <c r="D525" s="501">
        <f t="shared" si="8"/>
        <v>351423.52</v>
      </c>
      <c r="E525" s="566" t="s">
        <v>4378</v>
      </c>
      <c r="F525" s="500" t="s">
        <v>4379</v>
      </c>
      <c r="G525" s="500" t="s">
        <v>4380</v>
      </c>
      <c r="H525" s="490"/>
    </row>
    <row r="526" spans="1:8" ht="15.75" thickBot="1" x14ac:dyDescent="0.3">
      <c r="A526" s="522" t="s">
        <v>1962</v>
      </c>
      <c r="B526" s="522" t="s">
        <v>2604</v>
      </c>
      <c r="C526" s="523">
        <v>288772</v>
      </c>
      <c r="D526" s="501">
        <f t="shared" si="8"/>
        <v>161712.32000000001</v>
      </c>
      <c r="E526" s="566" t="s">
        <v>4381</v>
      </c>
      <c r="F526" s="500" t="s">
        <v>4382</v>
      </c>
      <c r="G526" s="500" t="s">
        <v>4383</v>
      </c>
      <c r="H526" s="490"/>
    </row>
    <row r="527" spans="1:8" ht="15.75" thickBot="1" x14ac:dyDescent="0.3">
      <c r="A527" s="522" t="s">
        <v>1963</v>
      </c>
      <c r="B527" s="522" t="s">
        <v>2605</v>
      </c>
      <c r="C527" s="523">
        <v>59583</v>
      </c>
      <c r="D527" s="501">
        <f t="shared" si="8"/>
        <v>33366.480000000003</v>
      </c>
      <c r="E527" s="566" t="s">
        <v>4384</v>
      </c>
      <c r="F527" s="500" t="s">
        <v>4385</v>
      </c>
      <c r="G527" s="500" t="s">
        <v>4386</v>
      </c>
      <c r="H527" s="490"/>
    </row>
    <row r="528" spans="1:8" ht="15.75" thickBot="1" x14ac:dyDescent="0.3">
      <c r="A528" s="522" t="s">
        <v>1964</v>
      </c>
      <c r="B528" s="522" t="s">
        <v>2606</v>
      </c>
      <c r="C528" s="523">
        <v>264668</v>
      </c>
      <c r="D528" s="501">
        <f t="shared" si="8"/>
        <v>148214.08000000002</v>
      </c>
      <c r="E528" s="566" t="s">
        <v>4387</v>
      </c>
      <c r="F528" s="500" t="s">
        <v>4388</v>
      </c>
      <c r="G528" s="500" t="s">
        <v>4389</v>
      </c>
      <c r="H528" s="490"/>
    </row>
    <row r="529" spans="1:8" ht="15.75" thickBot="1" x14ac:dyDescent="0.3">
      <c r="A529" s="522" t="s">
        <v>1965</v>
      </c>
      <c r="B529" s="522" t="s">
        <v>2607</v>
      </c>
      <c r="C529" s="523">
        <v>91596</v>
      </c>
      <c r="D529" s="501">
        <f t="shared" si="8"/>
        <v>51293.760000000002</v>
      </c>
      <c r="E529" s="566" t="s">
        <v>4390</v>
      </c>
      <c r="F529" s="500" t="s">
        <v>4391</v>
      </c>
      <c r="G529" s="500" t="s">
        <v>4392</v>
      </c>
      <c r="H529" s="490"/>
    </row>
    <row r="530" spans="1:8" ht="15.75" thickBot="1" x14ac:dyDescent="0.3">
      <c r="A530" s="522" t="s">
        <v>1967</v>
      </c>
      <c r="B530" s="522" t="s">
        <v>2609</v>
      </c>
      <c r="C530" s="523">
        <v>32651</v>
      </c>
      <c r="D530" s="501">
        <f t="shared" si="8"/>
        <v>18284.560000000001</v>
      </c>
      <c r="E530" s="566" t="s">
        <v>4393</v>
      </c>
      <c r="F530" s="500" t="s">
        <v>4394</v>
      </c>
      <c r="G530" s="500" t="s">
        <v>4395</v>
      </c>
      <c r="H530" s="490"/>
    </row>
    <row r="531" spans="1:8" ht="15.75" thickBot="1" x14ac:dyDescent="0.3">
      <c r="A531" s="522" t="s">
        <v>1968</v>
      </c>
      <c r="B531" s="522" t="s">
        <v>2610</v>
      </c>
      <c r="C531" s="523">
        <v>18215</v>
      </c>
      <c r="D531" s="501">
        <f t="shared" si="8"/>
        <v>10200.400000000001</v>
      </c>
      <c r="E531" s="566" t="s">
        <v>4396</v>
      </c>
      <c r="F531" s="500" t="s">
        <v>4397</v>
      </c>
      <c r="G531" s="500" t="s">
        <v>4398</v>
      </c>
      <c r="H531" s="490"/>
    </row>
    <row r="532" spans="1:8" ht="15.75" thickBot="1" x14ac:dyDescent="0.3">
      <c r="A532" s="522" t="s">
        <v>1969</v>
      </c>
      <c r="B532" s="522" t="s">
        <v>2611</v>
      </c>
      <c r="C532" s="523">
        <v>21666</v>
      </c>
      <c r="D532" s="501">
        <f t="shared" si="8"/>
        <v>12132.960000000001</v>
      </c>
      <c r="E532" s="566" t="s">
        <v>4399</v>
      </c>
      <c r="F532" s="500" t="s">
        <v>4400</v>
      </c>
      <c r="G532" s="500" t="s">
        <v>4401</v>
      </c>
      <c r="H532" s="490"/>
    </row>
    <row r="533" spans="1:8" ht="15.75" thickBot="1" x14ac:dyDescent="0.3">
      <c r="A533" s="522" t="s">
        <v>1970</v>
      </c>
      <c r="B533" s="522" t="s">
        <v>2612</v>
      </c>
      <c r="C533" s="523">
        <v>10424</v>
      </c>
      <c r="D533" s="501">
        <f t="shared" si="8"/>
        <v>5837.4400000000005</v>
      </c>
      <c r="E533" s="566" t="s">
        <v>4402</v>
      </c>
      <c r="F533" s="500" t="s">
        <v>4403</v>
      </c>
      <c r="G533" s="500" t="s">
        <v>4404</v>
      </c>
      <c r="H533" s="490"/>
    </row>
    <row r="534" spans="1:8" ht="15.75" thickBot="1" x14ac:dyDescent="0.3">
      <c r="A534" s="522" t="s">
        <v>1971</v>
      </c>
      <c r="B534" s="522" t="s">
        <v>2613</v>
      </c>
      <c r="C534" s="523">
        <v>17344</v>
      </c>
      <c r="D534" s="501">
        <f t="shared" si="8"/>
        <v>9712.6400000000012</v>
      </c>
      <c r="E534" s="566" t="s">
        <v>4405</v>
      </c>
      <c r="F534" s="500" t="s">
        <v>4406</v>
      </c>
      <c r="G534" s="500" t="s">
        <v>4407</v>
      </c>
      <c r="H534" s="490"/>
    </row>
    <row r="535" spans="1:8" ht="15.75" thickBot="1" x14ac:dyDescent="0.3">
      <c r="A535" s="522" t="s">
        <v>1972</v>
      </c>
      <c r="B535" s="522" t="s">
        <v>2614</v>
      </c>
      <c r="C535" s="523">
        <v>16197</v>
      </c>
      <c r="D535" s="501">
        <f t="shared" si="8"/>
        <v>9070.3200000000015</v>
      </c>
      <c r="E535" s="566" t="s">
        <v>4408</v>
      </c>
      <c r="F535" s="500" t="s">
        <v>4409</v>
      </c>
      <c r="G535" s="500" t="s">
        <v>4410</v>
      </c>
      <c r="H535" s="490"/>
    </row>
    <row r="536" spans="1:8" ht="15.75" thickBot="1" x14ac:dyDescent="0.3">
      <c r="A536" s="522" t="s">
        <v>1973</v>
      </c>
      <c r="B536" s="522" t="s">
        <v>2615</v>
      </c>
      <c r="C536" s="523">
        <v>11652</v>
      </c>
      <c r="D536" s="501">
        <f t="shared" si="8"/>
        <v>6525.1200000000008</v>
      </c>
      <c r="E536" s="566" t="s">
        <v>4411</v>
      </c>
      <c r="F536" s="500" t="s">
        <v>4412</v>
      </c>
      <c r="G536" s="500" t="s">
        <v>4413</v>
      </c>
      <c r="H536" s="490"/>
    </row>
    <row r="537" spans="1:8" ht="15.75" thickBot="1" x14ac:dyDescent="0.3">
      <c r="A537" s="522" t="s">
        <v>1974</v>
      </c>
      <c r="B537" s="522" t="s">
        <v>2116</v>
      </c>
      <c r="C537" s="523">
        <v>7563</v>
      </c>
      <c r="D537" s="501">
        <f t="shared" si="8"/>
        <v>4235.2800000000007</v>
      </c>
      <c r="E537" s="566" t="s">
        <v>4414</v>
      </c>
      <c r="F537" s="500" t="s">
        <v>4415</v>
      </c>
      <c r="G537" s="500" t="s">
        <v>4416</v>
      </c>
      <c r="H537" s="490"/>
    </row>
    <row r="538" spans="1:8" ht="15.75" thickBot="1" x14ac:dyDescent="0.3">
      <c r="A538" s="522" t="s">
        <v>1975</v>
      </c>
      <c r="B538" s="522" t="s">
        <v>2616</v>
      </c>
      <c r="C538" s="523">
        <v>6994</v>
      </c>
      <c r="D538" s="501">
        <f t="shared" si="8"/>
        <v>3916.6400000000003</v>
      </c>
      <c r="E538" s="566" t="s">
        <v>4417</v>
      </c>
      <c r="F538" s="500" t="s">
        <v>4418</v>
      </c>
      <c r="G538" s="500" t="s">
        <v>4419</v>
      </c>
      <c r="H538" s="490"/>
    </row>
    <row r="539" spans="1:8" ht="15.75" thickBot="1" x14ac:dyDescent="0.3">
      <c r="A539" s="522" t="s">
        <v>1976</v>
      </c>
      <c r="B539" s="522" t="s">
        <v>2617</v>
      </c>
      <c r="C539" s="523">
        <v>9229</v>
      </c>
      <c r="D539" s="501">
        <f t="shared" si="8"/>
        <v>5168.2400000000007</v>
      </c>
      <c r="E539" s="566" t="s">
        <v>4420</v>
      </c>
      <c r="F539" s="500" t="s">
        <v>4421</v>
      </c>
      <c r="G539" s="500" t="s">
        <v>4422</v>
      </c>
      <c r="H539" s="490"/>
    </row>
    <row r="540" spans="1:8" ht="15.75" thickBot="1" x14ac:dyDescent="0.3">
      <c r="A540" s="522" t="s">
        <v>1977</v>
      </c>
      <c r="B540" s="522" t="s">
        <v>2618</v>
      </c>
      <c r="C540" s="523">
        <v>6157</v>
      </c>
      <c r="D540" s="501">
        <f t="shared" si="8"/>
        <v>3447.9200000000005</v>
      </c>
      <c r="E540" s="566" t="s">
        <v>4423</v>
      </c>
      <c r="F540" s="500" t="s">
        <v>4424</v>
      </c>
      <c r="G540" s="500" t="s">
        <v>4425</v>
      </c>
      <c r="H540" s="490"/>
    </row>
    <row r="541" spans="1:8" ht="15.75" thickBot="1" x14ac:dyDescent="0.3">
      <c r="A541" s="522" t="s">
        <v>1978</v>
      </c>
      <c r="B541" s="522" t="s">
        <v>2619</v>
      </c>
      <c r="C541" s="523">
        <v>4615</v>
      </c>
      <c r="D541" s="501">
        <f t="shared" si="8"/>
        <v>2584.4</v>
      </c>
      <c r="E541" s="566" t="s">
        <v>4426</v>
      </c>
      <c r="F541" s="500" t="s">
        <v>4427</v>
      </c>
      <c r="G541" s="500" t="s">
        <v>4428</v>
      </c>
      <c r="H541" s="490"/>
    </row>
    <row r="542" spans="1:8" ht="15.75" thickBot="1" x14ac:dyDescent="0.3">
      <c r="A542" s="522" t="s">
        <v>1979</v>
      </c>
      <c r="B542" s="522" t="s">
        <v>2620</v>
      </c>
      <c r="C542" s="523">
        <v>261187</v>
      </c>
      <c r="D542" s="501">
        <f t="shared" si="8"/>
        <v>146264.72</v>
      </c>
      <c r="E542" s="566" t="s">
        <v>4429</v>
      </c>
      <c r="F542" s="500" t="s">
        <v>4430</v>
      </c>
      <c r="G542" s="500" t="s">
        <v>4431</v>
      </c>
      <c r="H542" s="490"/>
    </row>
    <row r="543" spans="1:8" ht="15.75" thickBot="1" x14ac:dyDescent="0.3">
      <c r="A543" s="522" t="s">
        <v>1980</v>
      </c>
      <c r="B543" s="522" t="s">
        <v>2621</v>
      </c>
      <c r="C543" s="523">
        <v>32285</v>
      </c>
      <c r="D543" s="501">
        <f t="shared" si="8"/>
        <v>18079.600000000002</v>
      </c>
      <c r="E543" s="566" t="s">
        <v>4432</v>
      </c>
      <c r="F543" s="500" t="s">
        <v>4433</v>
      </c>
      <c r="G543" s="500" t="s">
        <v>4434</v>
      </c>
      <c r="H543" s="490"/>
    </row>
    <row r="544" spans="1:8" ht="15.75" thickBot="1" x14ac:dyDescent="0.3">
      <c r="A544" s="522" t="s">
        <v>1981</v>
      </c>
      <c r="B544" s="522" t="s">
        <v>2622</v>
      </c>
      <c r="C544" s="523">
        <v>38344</v>
      </c>
      <c r="D544" s="501">
        <f t="shared" si="8"/>
        <v>21472.640000000003</v>
      </c>
      <c r="E544" s="566" t="s">
        <v>4435</v>
      </c>
      <c r="F544" s="500" t="s">
        <v>4436</v>
      </c>
      <c r="G544" s="500" t="s">
        <v>4437</v>
      </c>
      <c r="H544" s="490"/>
    </row>
    <row r="545" spans="1:8" ht="15.75" thickBot="1" x14ac:dyDescent="0.3">
      <c r="A545" s="522" t="s">
        <v>1982</v>
      </c>
      <c r="B545" s="522" t="s">
        <v>2161</v>
      </c>
      <c r="C545" s="523">
        <v>20000</v>
      </c>
      <c r="D545" s="501">
        <f t="shared" si="8"/>
        <v>11200.000000000002</v>
      </c>
      <c r="E545" s="566" t="s">
        <v>4438</v>
      </c>
      <c r="F545" s="500" t="s">
        <v>4439</v>
      </c>
      <c r="G545" s="500" t="s">
        <v>4440</v>
      </c>
      <c r="H545" s="490"/>
    </row>
    <row r="546" spans="1:8" ht="15.75" thickBot="1" x14ac:dyDescent="0.3">
      <c r="A546" s="522" t="s">
        <v>1983</v>
      </c>
      <c r="B546" s="522" t="s">
        <v>2623</v>
      </c>
      <c r="C546" s="523">
        <v>60153</v>
      </c>
      <c r="D546" s="501">
        <f t="shared" si="8"/>
        <v>33685.68</v>
      </c>
      <c r="E546" s="566" t="s">
        <v>4441</v>
      </c>
      <c r="F546" s="500" t="s">
        <v>4442</v>
      </c>
      <c r="G546" s="500" t="s">
        <v>4443</v>
      </c>
      <c r="H546" s="490"/>
    </row>
    <row r="547" spans="1:8" ht="15.75" thickBot="1" x14ac:dyDescent="0.3">
      <c r="A547" s="522" t="s">
        <v>1984</v>
      </c>
      <c r="B547" s="522" t="s">
        <v>2624</v>
      </c>
      <c r="C547" s="523">
        <v>59291</v>
      </c>
      <c r="D547" s="501">
        <f t="shared" si="8"/>
        <v>33202.960000000006</v>
      </c>
      <c r="E547" s="566" t="s">
        <v>4444</v>
      </c>
      <c r="F547" s="500" t="s">
        <v>4445</v>
      </c>
      <c r="G547" s="500" t="s">
        <v>4446</v>
      </c>
      <c r="H547" s="490"/>
    </row>
    <row r="548" spans="1:8" ht="15.75" thickBot="1" x14ac:dyDescent="0.3">
      <c r="A548" s="522" t="s">
        <v>1985</v>
      </c>
      <c r="B548" s="522" t="s">
        <v>2625</v>
      </c>
      <c r="C548" s="523">
        <v>74934</v>
      </c>
      <c r="D548" s="501">
        <f t="shared" si="8"/>
        <v>41963.040000000001</v>
      </c>
      <c r="E548" s="566" t="s">
        <v>4447</v>
      </c>
      <c r="F548" s="500" t="s">
        <v>4448</v>
      </c>
      <c r="G548" s="500" t="s">
        <v>4449</v>
      </c>
      <c r="H548" s="490"/>
    </row>
    <row r="549" spans="1:8" ht="15.75" thickBot="1" x14ac:dyDescent="0.3">
      <c r="A549" s="522" t="s">
        <v>1986</v>
      </c>
      <c r="B549" s="522" t="s">
        <v>2626</v>
      </c>
      <c r="C549" s="523">
        <v>70850</v>
      </c>
      <c r="D549" s="501">
        <f t="shared" si="8"/>
        <v>39676.000000000007</v>
      </c>
      <c r="E549" s="566" t="s">
        <v>4450</v>
      </c>
      <c r="F549" s="500" t="s">
        <v>4451</v>
      </c>
      <c r="G549" s="500" t="s">
        <v>4452</v>
      </c>
      <c r="H549" s="490"/>
    </row>
    <row r="550" spans="1:8" ht="15.75" thickBot="1" x14ac:dyDescent="0.3">
      <c r="A550" s="522" t="s">
        <v>1987</v>
      </c>
      <c r="B550" s="522" t="s">
        <v>2627</v>
      </c>
      <c r="C550" s="523">
        <v>79194</v>
      </c>
      <c r="D550" s="501">
        <f t="shared" si="8"/>
        <v>44348.640000000007</v>
      </c>
      <c r="E550" s="566" t="s">
        <v>4453</v>
      </c>
      <c r="F550" s="500" t="s">
        <v>4454</v>
      </c>
      <c r="G550" s="500" t="s">
        <v>4455</v>
      </c>
      <c r="H550" s="490"/>
    </row>
    <row r="551" spans="1:8" ht="15.75" thickBot="1" x14ac:dyDescent="0.3">
      <c r="A551" s="522" t="s">
        <v>1988</v>
      </c>
      <c r="B551" s="522" t="s">
        <v>2628</v>
      </c>
      <c r="C551" s="523">
        <v>26779</v>
      </c>
      <c r="D551" s="501">
        <f t="shared" si="8"/>
        <v>14996.240000000002</v>
      </c>
      <c r="E551" s="566" t="s">
        <v>4456</v>
      </c>
      <c r="F551" s="500" t="s">
        <v>4457</v>
      </c>
      <c r="G551" s="500" t="s">
        <v>4458</v>
      </c>
      <c r="H551" s="490"/>
    </row>
    <row r="552" spans="1:8" ht="15.75" thickBot="1" x14ac:dyDescent="0.3">
      <c r="A552" s="522" t="s">
        <v>1989</v>
      </c>
      <c r="B552" s="522" t="s">
        <v>2629</v>
      </c>
      <c r="C552" s="523">
        <v>306263</v>
      </c>
      <c r="D552" s="501">
        <f t="shared" si="8"/>
        <v>171507.28000000003</v>
      </c>
      <c r="E552" s="566" t="s">
        <v>4459</v>
      </c>
      <c r="F552" s="500" t="s">
        <v>4460</v>
      </c>
      <c r="G552" s="500" t="s">
        <v>4461</v>
      </c>
      <c r="H552" s="490"/>
    </row>
    <row r="553" spans="1:8" ht="15.75" thickBot="1" x14ac:dyDescent="0.3">
      <c r="A553" s="522" t="s">
        <v>1990</v>
      </c>
      <c r="B553" s="522" t="s">
        <v>2630</v>
      </c>
      <c r="C553" s="523">
        <v>22347</v>
      </c>
      <c r="D553" s="501">
        <f t="shared" si="8"/>
        <v>12514.320000000002</v>
      </c>
      <c r="E553" s="566" t="s">
        <v>4462</v>
      </c>
      <c r="F553" s="500" t="s">
        <v>4463</v>
      </c>
      <c r="G553" s="500" t="s">
        <v>4464</v>
      </c>
      <c r="H553" s="490"/>
    </row>
    <row r="554" spans="1:8" ht="15.75" thickBot="1" x14ac:dyDescent="0.3">
      <c r="A554" s="522" t="s">
        <v>1991</v>
      </c>
      <c r="B554" s="522" t="s">
        <v>2631</v>
      </c>
      <c r="C554" s="523">
        <v>22714</v>
      </c>
      <c r="D554" s="501">
        <f t="shared" si="8"/>
        <v>12719.840000000002</v>
      </c>
      <c r="E554" s="566" t="s">
        <v>4465</v>
      </c>
      <c r="F554" s="500" t="s">
        <v>4466</v>
      </c>
      <c r="G554" s="500" t="s">
        <v>4467</v>
      </c>
      <c r="H554" s="490"/>
    </row>
    <row r="555" spans="1:8" ht="15.75" thickBot="1" x14ac:dyDescent="0.3">
      <c r="A555" s="522" t="s">
        <v>1992</v>
      </c>
      <c r="B555" s="522" t="s">
        <v>2632</v>
      </c>
      <c r="C555" s="523">
        <v>19303</v>
      </c>
      <c r="D555" s="501">
        <f t="shared" si="8"/>
        <v>10809.68</v>
      </c>
      <c r="E555" s="566" t="s">
        <v>4468</v>
      </c>
      <c r="F555" s="500" t="s">
        <v>4469</v>
      </c>
      <c r="G555" s="500" t="s">
        <v>4470</v>
      </c>
      <c r="H555" s="490"/>
    </row>
    <row r="556" spans="1:8" ht="15.75" thickBot="1" x14ac:dyDescent="0.3">
      <c r="A556" s="522" t="s">
        <v>1993</v>
      </c>
      <c r="B556" s="522" t="s">
        <v>2633</v>
      </c>
      <c r="C556" s="523">
        <v>7496</v>
      </c>
      <c r="D556" s="501">
        <f t="shared" si="8"/>
        <v>4197.76</v>
      </c>
      <c r="E556" s="566" t="s">
        <v>4471</v>
      </c>
      <c r="F556" s="500" t="s">
        <v>4472</v>
      </c>
      <c r="G556" s="500" t="s">
        <v>4473</v>
      </c>
      <c r="H556" s="490"/>
    </row>
    <row r="557" spans="1:8" ht="15.75" thickBot="1" x14ac:dyDescent="0.3">
      <c r="A557" s="522" t="s">
        <v>1994</v>
      </c>
      <c r="B557" s="522" t="s">
        <v>2634</v>
      </c>
      <c r="C557" s="523">
        <v>11243</v>
      </c>
      <c r="D557" s="501">
        <f t="shared" si="8"/>
        <v>6296.0800000000008</v>
      </c>
      <c r="E557" s="566" t="s">
        <v>4474</v>
      </c>
      <c r="F557" s="500" t="s">
        <v>4475</v>
      </c>
      <c r="G557" s="500" t="s">
        <v>4476</v>
      </c>
      <c r="H557" s="490"/>
    </row>
    <row r="558" spans="1:8" ht="15.75" thickBot="1" x14ac:dyDescent="0.3">
      <c r="A558" s="522" t="s">
        <v>1995</v>
      </c>
      <c r="B558" s="522" t="s">
        <v>2233</v>
      </c>
      <c r="C558" s="523">
        <v>6643</v>
      </c>
      <c r="D558" s="501">
        <f t="shared" si="8"/>
        <v>3720.0800000000004</v>
      </c>
      <c r="E558" s="566" t="s">
        <v>4477</v>
      </c>
      <c r="F558" s="500" t="s">
        <v>4478</v>
      </c>
      <c r="G558" s="500" t="s">
        <v>4479</v>
      </c>
      <c r="H558" s="490"/>
    </row>
    <row r="559" spans="1:8" ht="15.75" thickBot="1" x14ac:dyDescent="0.3">
      <c r="A559" s="522" t="s">
        <v>1996</v>
      </c>
      <c r="B559" s="522" t="s">
        <v>2635</v>
      </c>
      <c r="C559" s="523">
        <v>35689</v>
      </c>
      <c r="D559" s="501">
        <f t="shared" si="8"/>
        <v>19985.84</v>
      </c>
      <c r="E559" s="566" t="s">
        <v>4480</v>
      </c>
      <c r="F559" s="500" t="s">
        <v>4481</v>
      </c>
      <c r="G559" s="500" t="s">
        <v>4482</v>
      </c>
      <c r="H559" s="490"/>
    </row>
    <row r="560" spans="1:8" ht="15.75" thickBot="1" x14ac:dyDescent="0.3">
      <c r="A560" s="522" t="s">
        <v>1997</v>
      </c>
      <c r="B560" s="522" t="s">
        <v>2636</v>
      </c>
      <c r="C560" s="523">
        <v>29369</v>
      </c>
      <c r="D560" s="501">
        <f t="shared" si="8"/>
        <v>16446.640000000003</v>
      </c>
      <c r="E560" s="566" t="s">
        <v>4483</v>
      </c>
      <c r="F560" s="500" t="s">
        <v>4484</v>
      </c>
      <c r="G560" s="500" t="s">
        <v>4485</v>
      </c>
      <c r="H560" s="490"/>
    </row>
    <row r="561" spans="1:8" ht="15.75" thickBot="1" x14ac:dyDescent="0.3">
      <c r="A561" s="522" t="s">
        <v>1998</v>
      </c>
      <c r="B561" s="522" t="s">
        <v>2637</v>
      </c>
      <c r="C561" s="523">
        <v>40548</v>
      </c>
      <c r="D561" s="501">
        <f t="shared" si="8"/>
        <v>22706.880000000001</v>
      </c>
      <c r="E561" s="566" t="s">
        <v>4486</v>
      </c>
      <c r="F561" s="500" t="s">
        <v>4487</v>
      </c>
      <c r="G561" s="500" t="s">
        <v>4488</v>
      </c>
      <c r="H561" s="490"/>
    </row>
    <row r="562" spans="1:8" ht="15.75" thickBot="1" x14ac:dyDescent="0.3">
      <c r="A562" s="522" t="s">
        <v>1999</v>
      </c>
      <c r="B562" s="522" t="s">
        <v>2638</v>
      </c>
      <c r="C562" s="523">
        <v>74735</v>
      </c>
      <c r="D562" s="501">
        <f t="shared" si="8"/>
        <v>41851.600000000006</v>
      </c>
      <c r="E562" s="566" t="s">
        <v>4489</v>
      </c>
      <c r="F562" s="500" t="s">
        <v>4490</v>
      </c>
      <c r="G562" s="500" t="s">
        <v>4491</v>
      </c>
      <c r="H562" s="490"/>
    </row>
    <row r="563" spans="1:8" ht="15.75" thickBot="1" x14ac:dyDescent="0.3">
      <c r="A563" s="522" t="s">
        <v>2000</v>
      </c>
      <c r="B563" s="522" t="s">
        <v>2639</v>
      </c>
      <c r="C563" s="523">
        <v>31544</v>
      </c>
      <c r="D563" s="501">
        <f t="shared" si="8"/>
        <v>17664.640000000003</v>
      </c>
      <c r="E563" s="566" t="s">
        <v>4492</v>
      </c>
      <c r="F563" s="500" t="s">
        <v>4493</v>
      </c>
      <c r="G563" s="500" t="s">
        <v>4494</v>
      </c>
      <c r="H563" s="490"/>
    </row>
    <row r="564" spans="1:8" ht="15.75" thickBot="1" x14ac:dyDescent="0.3">
      <c r="A564" s="522" t="s">
        <v>2001</v>
      </c>
      <c r="B564" s="522" t="s">
        <v>2640</v>
      </c>
      <c r="C564" s="523">
        <v>25092</v>
      </c>
      <c r="D564" s="501">
        <f t="shared" si="8"/>
        <v>14051.52</v>
      </c>
      <c r="E564" s="566" t="s">
        <v>4495</v>
      </c>
      <c r="F564" s="500" t="s">
        <v>4496</v>
      </c>
      <c r="G564" s="500" t="s">
        <v>4497</v>
      </c>
      <c r="H564" s="490"/>
    </row>
    <row r="565" spans="1:8" ht="15.75" thickBot="1" x14ac:dyDescent="0.3">
      <c r="A565" s="522" t="s">
        <v>2002</v>
      </c>
      <c r="B565" s="522" t="s">
        <v>2641</v>
      </c>
      <c r="C565" s="523">
        <v>30036</v>
      </c>
      <c r="D565" s="501">
        <f t="shared" si="8"/>
        <v>16820.16</v>
      </c>
      <c r="E565" s="566" t="s">
        <v>4498</v>
      </c>
      <c r="F565" s="500" t="s">
        <v>4499</v>
      </c>
      <c r="G565" s="500" t="s">
        <v>4500</v>
      </c>
      <c r="H565" s="490"/>
    </row>
    <row r="566" spans="1:8" ht="15.75" thickBot="1" x14ac:dyDescent="0.3">
      <c r="A566" s="522" t="s">
        <v>2003</v>
      </c>
      <c r="B566" s="522" t="s">
        <v>2642</v>
      </c>
      <c r="C566" s="523">
        <v>60805</v>
      </c>
      <c r="D566" s="501">
        <f t="shared" si="8"/>
        <v>34050.800000000003</v>
      </c>
      <c r="E566" s="566" t="s">
        <v>4501</v>
      </c>
      <c r="F566" s="500" t="s">
        <v>4502</v>
      </c>
      <c r="G566" s="500" t="s">
        <v>4503</v>
      </c>
      <c r="H566" s="490"/>
    </row>
    <row r="567" spans="1:8" ht="15.75" thickBot="1" x14ac:dyDescent="0.3">
      <c r="A567" s="522" t="s">
        <v>2004</v>
      </c>
      <c r="B567" s="522" t="s">
        <v>2643</v>
      </c>
      <c r="C567" s="523">
        <v>44048</v>
      </c>
      <c r="D567" s="501">
        <f t="shared" si="8"/>
        <v>24666.880000000001</v>
      </c>
      <c r="E567" s="566" t="s">
        <v>4504</v>
      </c>
      <c r="F567" s="500" t="s">
        <v>4505</v>
      </c>
      <c r="G567" s="500" t="s">
        <v>4506</v>
      </c>
      <c r="H567" s="490"/>
    </row>
    <row r="568" spans="1:8" ht="15.75" thickBot="1" x14ac:dyDescent="0.3">
      <c r="A568" s="522" t="s">
        <v>2005</v>
      </c>
      <c r="B568" s="522" t="s">
        <v>2644</v>
      </c>
      <c r="C568" s="523">
        <v>198849</v>
      </c>
      <c r="D568" s="501">
        <f t="shared" si="8"/>
        <v>111355.44000000002</v>
      </c>
      <c r="E568" s="566" t="s">
        <v>4507</v>
      </c>
      <c r="F568" s="500" t="s">
        <v>4508</v>
      </c>
      <c r="G568" s="500" t="s">
        <v>4509</v>
      </c>
      <c r="H568" s="490"/>
    </row>
    <row r="569" spans="1:8" ht="15.75" thickBot="1" x14ac:dyDescent="0.3">
      <c r="A569" s="522" t="s">
        <v>2006</v>
      </c>
      <c r="B569" s="522" t="s">
        <v>2645</v>
      </c>
      <c r="C569" s="523">
        <v>58821</v>
      </c>
      <c r="D569" s="501">
        <f t="shared" si="8"/>
        <v>32939.760000000002</v>
      </c>
      <c r="E569" s="566" t="s">
        <v>4510</v>
      </c>
      <c r="F569" s="500" t="s">
        <v>4511</v>
      </c>
      <c r="G569" s="500" t="s">
        <v>4512</v>
      </c>
      <c r="H569" s="490"/>
    </row>
    <row r="570" spans="1:8" ht="15.75" thickBot="1" x14ac:dyDescent="0.3">
      <c r="A570" s="522" t="s">
        <v>2007</v>
      </c>
      <c r="B570" s="522" t="s">
        <v>2646</v>
      </c>
      <c r="C570" s="523">
        <v>15454</v>
      </c>
      <c r="D570" s="501">
        <f t="shared" si="8"/>
        <v>8654.2400000000016</v>
      </c>
      <c r="E570" s="566" t="s">
        <v>4513</v>
      </c>
      <c r="F570" s="500" t="s">
        <v>4514</v>
      </c>
      <c r="G570" s="500" t="s">
        <v>4515</v>
      </c>
      <c r="H570" s="490"/>
    </row>
    <row r="571" spans="1:8" ht="15.75" thickBot="1" x14ac:dyDescent="0.3">
      <c r="A571" s="522" t="s">
        <v>2008</v>
      </c>
      <c r="B571" s="522" t="s">
        <v>2647</v>
      </c>
      <c r="C571" s="523">
        <v>34980</v>
      </c>
      <c r="D571" s="501">
        <f t="shared" si="8"/>
        <v>19588.800000000003</v>
      </c>
      <c r="E571" s="566" t="s">
        <v>4516</v>
      </c>
      <c r="F571" s="500" t="s">
        <v>4517</v>
      </c>
      <c r="G571" s="500" t="s">
        <v>4518</v>
      </c>
      <c r="H571" s="490"/>
    </row>
    <row r="572" spans="1:8" ht="15.75" thickBot="1" x14ac:dyDescent="0.3">
      <c r="A572" s="522" t="s">
        <v>2009</v>
      </c>
      <c r="B572" s="522" t="s">
        <v>2648</v>
      </c>
      <c r="C572" s="523">
        <v>38124</v>
      </c>
      <c r="D572" s="501">
        <f t="shared" si="8"/>
        <v>21349.440000000002</v>
      </c>
      <c r="E572" s="566" t="s">
        <v>4519</v>
      </c>
      <c r="F572" s="500" t="s">
        <v>4520</v>
      </c>
      <c r="G572" s="500" t="s">
        <v>4521</v>
      </c>
      <c r="H572" s="490"/>
    </row>
    <row r="573" spans="1:8" ht="15.75" thickBot="1" x14ac:dyDescent="0.3">
      <c r="A573" s="522" t="s">
        <v>2010</v>
      </c>
      <c r="B573" s="522" t="s">
        <v>2649</v>
      </c>
      <c r="C573" s="523">
        <v>154574</v>
      </c>
      <c r="D573" s="501">
        <f t="shared" si="8"/>
        <v>86561.44</v>
      </c>
      <c r="E573" s="566" t="s">
        <v>4522</v>
      </c>
      <c r="F573" s="500" t="s">
        <v>4523</v>
      </c>
      <c r="G573" s="500" t="s">
        <v>4524</v>
      </c>
      <c r="H573" s="490"/>
    </row>
    <row r="574" spans="1:8" ht="15.75" thickBot="1" x14ac:dyDescent="0.3">
      <c r="A574" s="522" t="s">
        <v>2011</v>
      </c>
      <c r="B574" s="522" t="s">
        <v>2650</v>
      </c>
      <c r="C574" s="523">
        <v>65546</v>
      </c>
      <c r="D574" s="501">
        <f t="shared" si="8"/>
        <v>36705.760000000002</v>
      </c>
      <c r="E574" s="566" t="s">
        <v>4525</v>
      </c>
      <c r="F574" s="500" t="s">
        <v>4526</v>
      </c>
      <c r="G574" s="500" t="s">
        <v>4527</v>
      </c>
      <c r="H574" s="490"/>
    </row>
    <row r="575" spans="1:8" ht="15.75" thickBot="1" x14ac:dyDescent="0.3">
      <c r="A575" s="522" t="s">
        <v>2012</v>
      </c>
      <c r="B575" s="522" t="s">
        <v>2651</v>
      </c>
      <c r="C575" s="523">
        <v>31811</v>
      </c>
      <c r="D575" s="501">
        <f t="shared" si="8"/>
        <v>17814.160000000003</v>
      </c>
      <c r="E575" s="566" t="s">
        <v>4528</v>
      </c>
      <c r="F575" s="500" t="s">
        <v>4529</v>
      </c>
      <c r="G575" s="500" t="s">
        <v>4530</v>
      </c>
      <c r="H575" s="490"/>
    </row>
    <row r="576" spans="1:8" ht="15.75" thickBot="1" x14ac:dyDescent="0.3">
      <c r="A576" s="522" t="s">
        <v>2013</v>
      </c>
      <c r="B576" s="522" t="s">
        <v>2652</v>
      </c>
      <c r="C576" s="523">
        <v>71142</v>
      </c>
      <c r="D576" s="501">
        <f t="shared" si="8"/>
        <v>39839.520000000004</v>
      </c>
      <c r="E576" s="566" t="s">
        <v>4531</v>
      </c>
      <c r="F576" s="500" t="s">
        <v>4532</v>
      </c>
      <c r="G576" s="500" t="s">
        <v>4533</v>
      </c>
      <c r="H576" s="490"/>
    </row>
    <row r="577" spans="1:8" ht="15.75" thickBot="1" x14ac:dyDescent="0.3">
      <c r="A577" s="522" t="s">
        <v>2014</v>
      </c>
      <c r="B577" s="522" t="s">
        <v>2653</v>
      </c>
      <c r="C577" s="523">
        <v>9764</v>
      </c>
      <c r="D577" s="501">
        <f t="shared" si="8"/>
        <v>5467.84</v>
      </c>
      <c r="E577" s="566" t="s">
        <v>4534</v>
      </c>
      <c r="F577" s="500" t="s">
        <v>4535</v>
      </c>
      <c r="G577" s="500" t="s">
        <v>4536</v>
      </c>
      <c r="H577" s="490"/>
    </row>
    <row r="578" spans="1:8" ht="15.75" thickBot="1" x14ac:dyDescent="0.3">
      <c r="A578" s="522" t="s">
        <v>2015</v>
      </c>
      <c r="B578" s="522" t="s">
        <v>2654</v>
      </c>
      <c r="C578" s="523">
        <v>18722</v>
      </c>
      <c r="D578" s="501">
        <f t="shared" ref="D578:D641" si="9">IF(C578*$C$696&lt;1500,1500,C578*$C$696)</f>
        <v>10484.320000000002</v>
      </c>
      <c r="E578" s="566" t="s">
        <v>4537</v>
      </c>
      <c r="F578" s="500" t="s">
        <v>4538</v>
      </c>
      <c r="G578" s="500" t="s">
        <v>4539</v>
      </c>
      <c r="H578" s="490"/>
    </row>
    <row r="579" spans="1:8" ht="15.75" thickBot="1" x14ac:dyDescent="0.3">
      <c r="A579" s="522" t="s">
        <v>2016</v>
      </c>
      <c r="B579" s="522" t="s">
        <v>2655</v>
      </c>
      <c r="C579" s="523">
        <v>13537</v>
      </c>
      <c r="D579" s="501">
        <f t="shared" si="9"/>
        <v>7580.7200000000012</v>
      </c>
      <c r="E579" s="566" t="s">
        <v>4540</v>
      </c>
      <c r="F579" s="500" t="s">
        <v>4541</v>
      </c>
      <c r="G579" s="500" t="s">
        <v>4542</v>
      </c>
      <c r="H579" s="490"/>
    </row>
    <row r="580" spans="1:8" ht="15.75" thickBot="1" x14ac:dyDescent="0.3">
      <c r="A580" s="522" t="s">
        <v>2017</v>
      </c>
      <c r="B580" s="522" t="s">
        <v>2656</v>
      </c>
      <c r="C580" s="523">
        <v>116812</v>
      </c>
      <c r="D580" s="501">
        <f t="shared" si="9"/>
        <v>65414.720000000008</v>
      </c>
      <c r="E580" s="566" t="s">
        <v>4543</v>
      </c>
      <c r="F580" s="500" t="s">
        <v>4544</v>
      </c>
      <c r="G580" s="500" t="s">
        <v>4545</v>
      </c>
      <c r="H580" s="490"/>
    </row>
    <row r="581" spans="1:8" ht="15.75" thickBot="1" x14ac:dyDescent="0.3">
      <c r="A581" s="522" t="s">
        <v>2018</v>
      </c>
      <c r="B581" s="522" t="s">
        <v>2657</v>
      </c>
      <c r="C581" s="523">
        <v>394650</v>
      </c>
      <c r="D581" s="501">
        <f t="shared" si="9"/>
        <v>221004.00000000003</v>
      </c>
      <c r="E581" s="566" t="s">
        <v>4546</v>
      </c>
      <c r="F581" s="500" t="s">
        <v>4547</v>
      </c>
      <c r="G581" s="500" t="s">
        <v>4548</v>
      </c>
      <c r="H581" s="490"/>
    </row>
    <row r="582" spans="1:8" ht="15.75" thickBot="1" x14ac:dyDescent="0.3">
      <c r="A582" s="522" t="s">
        <v>2019</v>
      </c>
      <c r="B582" s="522" t="s">
        <v>2658</v>
      </c>
      <c r="C582" s="523">
        <v>129518</v>
      </c>
      <c r="D582" s="501">
        <f t="shared" si="9"/>
        <v>72530.080000000002</v>
      </c>
      <c r="E582" s="566" t="s">
        <v>4549</v>
      </c>
      <c r="F582" s="500" t="s">
        <v>4550</v>
      </c>
      <c r="G582" s="500" t="s">
        <v>4551</v>
      </c>
      <c r="H582" s="490"/>
    </row>
    <row r="583" spans="1:8" ht="15.75" thickBot="1" x14ac:dyDescent="0.3">
      <c r="A583" s="522" t="s">
        <v>2020</v>
      </c>
      <c r="B583" s="522" t="s">
        <v>2659</v>
      </c>
      <c r="C583" s="523">
        <v>26651</v>
      </c>
      <c r="D583" s="501">
        <f t="shared" si="9"/>
        <v>14924.560000000001</v>
      </c>
      <c r="E583" s="566" t="s">
        <v>4552</v>
      </c>
      <c r="F583" s="500" t="s">
        <v>4553</v>
      </c>
      <c r="G583" s="500" t="s">
        <v>4554</v>
      </c>
      <c r="H583" s="490"/>
    </row>
    <row r="584" spans="1:8" ht="15.75" thickBot="1" x14ac:dyDescent="0.3">
      <c r="A584" s="522" t="s">
        <v>2021</v>
      </c>
      <c r="B584" s="522" t="s">
        <v>2660</v>
      </c>
      <c r="C584" s="523">
        <v>5590</v>
      </c>
      <c r="D584" s="501">
        <f t="shared" si="9"/>
        <v>3130.4</v>
      </c>
      <c r="E584" s="566" t="s">
        <v>4555</v>
      </c>
      <c r="F584" s="500" t="s">
        <v>4556</v>
      </c>
      <c r="G584" s="500" t="s">
        <v>4557</v>
      </c>
      <c r="H584" s="490"/>
    </row>
    <row r="585" spans="1:8" ht="15.75" thickBot="1" x14ac:dyDescent="0.3">
      <c r="A585" s="522" t="s">
        <v>2022</v>
      </c>
      <c r="B585" s="522" t="s">
        <v>2661</v>
      </c>
      <c r="C585" s="523">
        <v>9194</v>
      </c>
      <c r="D585" s="501">
        <f t="shared" si="9"/>
        <v>5148.6400000000003</v>
      </c>
      <c r="E585" s="566" t="s">
        <v>4558</v>
      </c>
      <c r="F585" s="500" t="s">
        <v>4559</v>
      </c>
      <c r="G585" s="500" t="s">
        <v>4560</v>
      </c>
      <c r="H585" s="490"/>
    </row>
    <row r="586" spans="1:8" ht="15.75" thickBot="1" x14ac:dyDescent="0.3">
      <c r="A586" s="522" t="s">
        <v>2023</v>
      </c>
      <c r="B586" s="522" t="s">
        <v>2662</v>
      </c>
      <c r="C586" s="523">
        <v>90960</v>
      </c>
      <c r="D586" s="501">
        <f t="shared" si="9"/>
        <v>50937.600000000006</v>
      </c>
      <c r="E586" s="566" t="s">
        <v>4561</v>
      </c>
      <c r="F586" s="500" t="s">
        <v>4562</v>
      </c>
      <c r="G586" s="500" t="s">
        <v>4563</v>
      </c>
      <c r="H586" s="490"/>
    </row>
    <row r="587" spans="1:8" ht="15.75" thickBot="1" x14ac:dyDescent="0.3">
      <c r="A587" s="522" t="s">
        <v>2024</v>
      </c>
      <c r="B587" s="522" t="s">
        <v>2663</v>
      </c>
      <c r="C587" s="523">
        <v>48190</v>
      </c>
      <c r="D587" s="501">
        <f t="shared" si="9"/>
        <v>26986.400000000001</v>
      </c>
      <c r="E587" s="566" t="s">
        <v>4564</v>
      </c>
      <c r="F587" s="500" t="s">
        <v>4565</v>
      </c>
      <c r="G587" s="500" t="s">
        <v>4566</v>
      </c>
      <c r="H587" s="490"/>
    </row>
    <row r="588" spans="1:8" ht="15.75" thickBot="1" x14ac:dyDescent="0.3">
      <c r="A588" s="522" t="s">
        <v>2025</v>
      </c>
      <c r="B588" s="522" t="s">
        <v>2664</v>
      </c>
      <c r="C588" s="523">
        <v>72812</v>
      </c>
      <c r="D588" s="501">
        <f t="shared" si="9"/>
        <v>40774.720000000001</v>
      </c>
      <c r="E588" s="566" t="s">
        <v>4567</v>
      </c>
      <c r="F588" s="500" t="s">
        <v>4568</v>
      </c>
      <c r="G588" s="500" t="s">
        <v>4569</v>
      </c>
      <c r="H588" s="490"/>
    </row>
    <row r="589" spans="1:8" ht="15.75" thickBot="1" x14ac:dyDescent="0.3">
      <c r="A589" s="522" t="s">
        <v>2026</v>
      </c>
      <c r="B589" s="522" t="s">
        <v>2665</v>
      </c>
      <c r="C589" s="523">
        <v>86877</v>
      </c>
      <c r="D589" s="501">
        <f t="shared" si="9"/>
        <v>48651.12</v>
      </c>
      <c r="E589" s="566" t="s">
        <v>4570</v>
      </c>
      <c r="F589" s="500" t="s">
        <v>4571</v>
      </c>
      <c r="G589" s="500" t="s">
        <v>4572</v>
      </c>
      <c r="H589" s="490"/>
    </row>
    <row r="590" spans="1:8" ht="15.75" thickBot="1" x14ac:dyDescent="0.3">
      <c r="A590" s="522" t="s">
        <v>2027</v>
      </c>
      <c r="B590" s="522" t="s">
        <v>2666</v>
      </c>
      <c r="C590" s="523">
        <v>44903</v>
      </c>
      <c r="D590" s="501">
        <f t="shared" si="9"/>
        <v>25145.680000000004</v>
      </c>
      <c r="E590" s="566" t="s">
        <v>4573</v>
      </c>
      <c r="F590" s="500" t="s">
        <v>4574</v>
      </c>
      <c r="G590" s="500" t="s">
        <v>4575</v>
      </c>
      <c r="H590" s="490"/>
    </row>
    <row r="591" spans="1:8" ht="15.75" thickBot="1" x14ac:dyDescent="0.3">
      <c r="A591" s="522" t="s">
        <v>2028</v>
      </c>
      <c r="B591" s="522" t="s">
        <v>2667</v>
      </c>
      <c r="C591" s="523">
        <v>15428</v>
      </c>
      <c r="D591" s="501">
        <f t="shared" si="9"/>
        <v>8639.68</v>
      </c>
      <c r="E591" s="566" t="s">
        <v>4576</v>
      </c>
      <c r="F591" s="500" t="s">
        <v>4577</v>
      </c>
      <c r="G591" s="500" t="s">
        <v>4578</v>
      </c>
      <c r="H591" s="490"/>
    </row>
    <row r="592" spans="1:8" ht="15.75" thickBot="1" x14ac:dyDescent="0.3">
      <c r="A592" s="522" t="s">
        <v>2029</v>
      </c>
      <c r="B592" s="522" t="s">
        <v>2668</v>
      </c>
      <c r="C592" s="523">
        <v>210980</v>
      </c>
      <c r="D592" s="501">
        <f t="shared" si="9"/>
        <v>118148.80000000002</v>
      </c>
      <c r="E592" s="566" t="s">
        <v>2912</v>
      </c>
      <c r="F592" s="500" t="s">
        <v>4579</v>
      </c>
      <c r="G592" s="500" t="s">
        <v>4580</v>
      </c>
      <c r="H592" s="490"/>
    </row>
    <row r="593" spans="1:8" ht="15.75" thickBot="1" x14ac:dyDescent="0.3">
      <c r="A593" s="522" t="s">
        <v>2030</v>
      </c>
      <c r="B593" s="522" t="s">
        <v>2669</v>
      </c>
      <c r="C593" s="523">
        <v>17734</v>
      </c>
      <c r="D593" s="501">
        <f t="shared" si="9"/>
        <v>9931.0400000000009</v>
      </c>
      <c r="E593" s="566" t="s">
        <v>4581</v>
      </c>
      <c r="F593" s="500" t="s">
        <v>4582</v>
      </c>
      <c r="G593" s="500" t="s">
        <v>4583</v>
      </c>
      <c r="H593" s="490"/>
    </row>
    <row r="594" spans="1:8" ht="15.75" thickBot="1" x14ac:dyDescent="0.3">
      <c r="A594" s="522" t="s">
        <v>2031</v>
      </c>
      <c r="B594" s="522" t="s">
        <v>2670</v>
      </c>
      <c r="C594" s="523">
        <v>18459</v>
      </c>
      <c r="D594" s="501">
        <f t="shared" si="9"/>
        <v>10337.040000000001</v>
      </c>
      <c r="E594" s="566" t="s">
        <v>2912</v>
      </c>
      <c r="F594" s="500" t="s">
        <v>4584</v>
      </c>
      <c r="G594" s="500" t="s">
        <v>2914</v>
      </c>
      <c r="H594" s="490"/>
    </row>
    <row r="595" spans="1:8" ht="15.75" thickBot="1" x14ac:dyDescent="0.3">
      <c r="A595" s="522" t="s">
        <v>2032</v>
      </c>
      <c r="B595" s="522" t="s">
        <v>2671</v>
      </c>
      <c r="C595" s="523">
        <v>22505</v>
      </c>
      <c r="D595" s="501">
        <f t="shared" si="9"/>
        <v>12602.800000000001</v>
      </c>
      <c r="E595" s="566" t="s">
        <v>4585</v>
      </c>
      <c r="F595" s="500" t="s">
        <v>4586</v>
      </c>
      <c r="G595" s="500" t="s">
        <v>4587</v>
      </c>
      <c r="H595" s="490"/>
    </row>
    <row r="596" spans="1:8" ht="15.75" thickBot="1" x14ac:dyDescent="0.3">
      <c r="A596" s="522" t="s">
        <v>2033</v>
      </c>
      <c r="B596" s="522" t="s">
        <v>2672</v>
      </c>
      <c r="C596" s="523">
        <v>148553</v>
      </c>
      <c r="D596" s="501">
        <f t="shared" si="9"/>
        <v>83189.680000000008</v>
      </c>
      <c r="E596" s="566" t="s">
        <v>4588</v>
      </c>
      <c r="F596" s="500" t="s">
        <v>4589</v>
      </c>
      <c r="G596" s="500" t="s">
        <v>4590</v>
      </c>
      <c r="H596" s="490"/>
    </row>
    <row r="597" spans="1:8" ht="15.75" thickBot="1" x14ac:dyDescent="0.3">
      <c r="A597" s="522" t="s">
        <v>2034</v>
      </c>
      <c r="B597" s="522" t="s">
        <v>2673</v>
      </c>
      <c r="C597" s="523">
        <v>271870</v>
      </c>
      <c r="D597" s="501">
        <f t="shared" si="9"/>
        <v>152247.20000000001</v>
      </c>
      <c r="E597" s="566" t="s">
        <v>4591</v>
      </c>
      <c r="F597" s="500" t="s">
        <v>4592</v>
      </c>
      <c r="G597" s="500" t="s">
        <v>4593</v>
      </c>
      <c r="H597" s="490"/>
    </row>
    <row r="598" spans="1:8" ht="15.75" thickBot="1" x14ac:dyDescent="0.3">
      <c r="A598" s="522" t="s">
        <v>2035</v>
      </c>
      <c r="B598" s="522" t="s">
        <v>2674</v>
      </c>
      <c r="C598" s="523">
        <v>108726</v>
      </c>
      <c r="D598" s="501">
        <f t="shared" si="9"/>
        <v>60886.560000000005</v>
      </c>
      <c r="E598" s="566" t="s">
        <v>4594</v>
      </c>
      <c r="F598" s="500" t="s">
        <v>4595</v>
      </c>
      <c r="G598" s="500" t="s">
        <v>4596</v>
      </c>
      <c r="H598" s="490"/>
    </row>
    <row r="599" spans="1:8" ht="15.75" thickBot="1" x14ac:dyDescent="0.3">
      <c r="A599" s="522" t="s">
        <v>2036</v>
      </c>
      <c r="B599" s="522" t="s">
        <v>2675</v>
      </c>
      <c r="C599" s="523">
        <v>236346</v>
      </c>
      <c r="D599" s="501">
        <f t="shared" si="9"/>
        <v>132353.76</v>
      </c>
      <c r="E599" s="566" t="s">
        <v>4597</v>
      </c>
      <c r="F599" s="500" t="s">
        <v>4598</v>
      </c>
      <c r="G599" s="500" t="s">
        <v>4599</v>
      </c>
      <c r="H599" s="490"/>
    </row>
    <row r="600" spans="1:8" ht="15.75" thickBot="1" x14ac:dyDescent="0.3">
      <c r="A600" s="522" t="s">
        <v>2037</v>
      </c>
      <c r="B600" s="522" t="s">
        <v>2676</v>
      </c>
      <c r="C600" s="523">
        <v>18399</v>
      </c>
      <c r="D600" s="501">
        <f t="shared" si="9"/>
        <v>10303.44</v>
      </c>
      <c r="E600" s="566" t="s">
        <v>4600</v>
      </c>
      <c r="F600" s="500" t="s">
        <v>4601</v>
      </c>
      <c r="G600" s="500" t="s">
        <v>4602</v>
      </c>
      <c r="H600" s="490"/>
    </row>
    <row r="601" spans="1:8" ht="15.75" thickBot="1" x14ac:dyDescent="0.3">
      <c r="A601" s="522" t="s">
        <v>2038</v>
      </c>
      <c r="B601" s="522" t="s">
        <v>2677</v>
      </c>
      <c r="C601" s="523">
        <v>32055</v>
      </c>
      <c r="D601" s="501">
        <f t="shared" si="9"/>
        <v>17950.800000000003</v>
      </c>
      <c r="E601" s="566" t="s">
        <v>4603</v>
      </c>
      <c r="F601" s="500" t="s">
        <v>4604</v>
      </c>
      <c r="G601" s="500" t="s">
        <v>4605</v>
      </c>
      <c r="H601" s="490"/>
    </row>
    <row r="602" spans="1:8" ht="15.75" thickBot="1" x14ac:dyDescent="0.3">
      <c r="A602" s="522" t="s">
        <v>2039</v>
      </c>
      <c r="B602" s="522" t="s">
        <v>2678</v>
      </c>
      <c r="C602" s="523">
        <v>67307</v>
      </c>
      <c r="D602" s="501">
        <f t="shared" si="9"/>
        <v>37691.920000000006</v>
      </c>
      <c r="E602" s="566" t="s">
        <v>4606</v>
      </c>
      <c r="F602" s="500" t="s">
        <v>4607</v>
      </c>
      <c r="G602" s="500" t="s">
        <v>4608</v>
      </c>
      <c r="H602" s="490"/>
    </row>
    <row r="603" spans="1:8" ht="15.75" thickBot="1" x14ac:dyDescent="0.3">
      <c r="A603" s="522" t="s">
        <v>2040</v>
      </c>
      <c r="B603" s="522" t="s">
        <v>2679</v>
      </c>
      <c r="C603" s="523">
        <v>78867</v>
      </c>
      <c r="D603" s="501">
        <f t="shared" si="9"/>
        <v>44165.520000000004</v>
      </c>
      <c r="E603" s="566" t="s">
        <v>4609</v>
      </c>
      <c r="F603" s="500" t="s">
        <v>4610</v>
      </c>
      <c r="G603" s="500" t="s">
        <v>4611</v>
      </c>
      <c r="H603" s="490"/>
    </row>
    <row r="604" spans="1:8" ht="15.75" thickBot="1" x14ac:dyDescent="0.3">
      <c r="A604" s="522" t="s">
        <v>2041</v>
      </c>
      <c r="B604" s="522" t="s">
        <v>2680</v>
      </c>
      <c r="C604" s="523">
        <v>12224</v>
      </c>
      <c r="D604" s="501">
        <f t="shared" si="9"/>
        <v>6845.4400000000005</v>
      </c>
      <c r="E604" s="566" t="s">
        <v>4612</v>
      </c>
      <c r="F604" s="500" t="s">
        <v>4613</v>
      </c>
      <c r="G604" s="500" t="s">
        <v>4614</v>
      </c>
      <c r="H604" s="490"/>
    </row>
    <row r="605" spans="1:8" ht="15.75" thickBot="1" x14ac:dyDescent="0.3">
      <c r="A605" s="522" t="s">
        <v>2042</v>
      </c>
      <c r="B605" s="522" t="s">
        <v>2681</v>
      </c>
      <c r="C605" s="523">
        <v>23930</v>
      </c>
      <c r="D605" s="501">
        <f t="shared" si="9"/>
        <v>13400.800000000001</v>
      </c>
      <c r="E605" s="566" t="s">
        <v>4615</v>
      </c>
      <c r="F605" s="500" t="s">
        <v>4616</v>
      </c>
      <c r="G605" s="500" t="s">
        <v>4617</v>
      </c>
      <c r="H605" s="490"/>
    </row>
    <row r="606" spans="1:8" ht="15.75" thickBot="1" x14ac:dyDescent="0.3">
      <c r="A606" s="522" t="s">
        <v>2043</v>
      </c>
      <c r="B606" s="522" t="s">
        <v>2682</v>
      </c>
      <c r="C606" s="523">
        <v>44085</v>
      </c>
      <c r="D606" s="501">
        <f t="shared" si="9"/>
        <v>24687.600000000002</v>
      </c>
      <c r="E606" s="566" t="s">
        <v>4618</v>
      </c>
      <c r="F606" s="500" t="s">
        <v>4619</v>
      </c>
      <c r="G606" s="500" t="s">
        <v>4620</v>
      </c>
      <c r="H606" s="490"/>
    </row>
    <row r="607" spans="1:8" ht="15.75" thickBot="1" x14ac:dyDescent="0.3">
      <c r="A607" s="522" t="s">
        <v>2044</v>
      </c>
      <c r="B607" s="522" t="s">
        <v>2683</v>
      </c>
      <c r="C607" s="523">
        <v>221962</v>
      </c>
      <c r="D607" s="501">
        <f t="shared" si="9"/>
        <v>124298.72000000002</v>
      </c>
      <c r="E607" s="566" t="s">
        <v>4621</v>
      </c>
      <c r="F607" s="500" t="s">
        <v>4622</v>
      </c>
      <c r="G607" s="500" t="s">
        <v>4623</v>
      </c>
      <c r="H607" s="490"/>
    </row>
    <row r="608" spans="1:8" ht="15.75" thickBot="1" x14ac:dyDescent="0.3">
      <c r="A608" s="522" t="s">
        <v>2045</v>
      </c>
      <c r="B608" s="522" t="s">
        <v>2684</v>
      </c>
      <c r="C608" s="523">
        <v>61194</v>
      </c>
      <c r="D608" s="501">
        <f t="shared" si="9"/>
        <v>34268.640000000007</v>
      </c>
      <c r="E608" s="566" t="s">
        <v>4624</v>
      </c>
      <c r="F608" s="500" t="s">
        <v>4625</v>
      </c>
      <c r="G608" s="500" t="s">
        <v>4626</v>
      </c>
      <c r="H608" s="490"/>
    </row>
    <row r="609" spans="1:8" ht="15.75" thickBot="1" x14ac:dyDescent="0.3">
      <c r="A609" s="522" t="s">
        <v>2046</v>
      </c>
      <c r="B609" s="522" t="s">
        <v>2685</v>
      </c>
      <c r="C609" s="523">
        <v>33887</v>
      </c>
      <c r="D609" s="501">
        <f t="shared" si="9"/>
        <v>18976.72</v>
      </c>
      <c r="E609" s="566" t="s">
        <v>4627</v>
      </c>
      <c r="F609" s="500" t="s">
        <v>4628</v>
      </c>
      <c r="G609" s="500" t="s">
        <v>4629</v>
      </c>
      <c r="H609" s="490"/>
    </row>
    <row r="610" spans="1:8" ht="15.75" thickBot="1" x14ac:dyDescent="0.3">
      <c r="A610" s="522" t="s">
        <v>2047</v>
      </c>
      <c r="B610" s="522" t="s">
        <v>2686</v>
      </c>
      <c r="C610" s="523">
        <v>28870</v>
      </c>
      <c r="D610" s="501">
        <f t="shared" si="9"/>
        <v>16167.2</v>
      </c>
      <c r="E610" s="566" t="s">
        <v>4630</v>
      </c>
      <c r="F610" s="500" t="s">
        <v>4631</v>
      </c>
      <c r="G610" s="500" t="s">
        <v>4632</v>
      </c>
      <c r="H610" s="490"/>
    </row>
    <row r="611" spans="1:8" ht="15.75" thickBot="1" x14ac:dyDescent="0.3">
      <c r="A611" s="522" t="s">
        <v>2048</v>
      </c>
      <c r="B611" s="522" t="s">
        <v>2687</v>
      </c>
      <c r="C611" s="523">
        <v>57753</v>
      </c>
      <c r="D611" s="501">
        <f t="shared" si="9"/>
        <v>32341.680000000004</v>
      </c>
      <c r="E611" s="566" t="s">
        <v>4633</v>
      </c>
      <c r="F611" s="500" t="s">
        <v>4634</v>
      </c>
      <c r="G611" s="500" t="s">
        <v>4635</v>
      </c>
      <c r="H611" s="490"/>
    </row>
    <row r="612" spans="1:8" ht="15.75" thickBot="1" x14ac:dyDescent="0.3">
      <c r="A612" s="522" t="s">
        <v>2049</v>
      </c>
      <c r="B612" s="522" t="s">
        <v>2688</v>
      </c>
      <c r="C612" s="523">
        <v>133722</v>
      </c>
      <c r="D612" s="501">
        <f t="shared" si="9"/>
        <v>74884.320000000007</v>
      </c>
      <c r="E612" s="566" t="s">
        <v>4636</v>
      </c>
      <c r="F612" s="500" t="s">
        <v>4637</v>
      </c>
      <c r="G612" s="500" t="s">
        <v>4638</v>
      </c>
      <c r="H612" s="490"/>
    </row>
    <row r="613" spans="1:8" ht="15.75" thickBot="1" x14ac:dyDescent="0.3">
      <c r="A613" s="522" t="s">
        <v>2050</v>
      </c>
      <c r="B613" s="522" t="s">
        <v>2689</v>
      </c>
      <c r="C613" s="523">
        <v>55362</v>
      </c>
      <c r="D613" s="501">
        <f t="shared" si="9"/>
        <v>31002.720000000001</v>
      </c>
      <c r="E613" s="566" t="s">
        <v>4639</v>
      </c>
      <c r="F613" s="500" t="s">
        <v>4640</v>
      </c>
      <c r="G613" s="500" t="s">
        <v>4641</v>
      </c>
      <c r="H613" s="490"/>
    </row>
    <row r="614" spans="1:8" ht="15.75" thickBot="1" x14ac:dyDescent="0.3">
      <c r="A614" s="522" t="s">
        <v>2051</v>
      </c>
      <c r="B614" s="522" t="s">
        <v>2690</v>
      </c>
      <c r="C614" s="523">
        <v>5811</v>
      </c>
      <c r="D614" s="501">
        <f t="shared" si="9"/>
        <v>3254.1600000000003</v>
      </c>
      <c r="E614" s="566" t="s">
        <v>4642</v>
      </c>
      <c r="F614" s="500" t="s">
        <v>4643</v>
      </c>
      <c r="G614" s="500" t="s">
        <v>4644</v>
      </c>
      <c r="H614" s="490"/>
    </row>
    <row r="615" spans="1:8" ht="15.75" thickBot="1" x14ac:dyDescent="0.3">
      <c r="A615" s="522" t="s">
        <v>2823</v>
      </c>
      <c r="B615" s="522" t="s">
        <v>2691</v>
      </c>
      <c r="C615" s="523">
        <v>5335</v>
      </c>
      <c r="D615" s="501">
        <f t="shared" si="9"/>
        <v>2987.6000000000004</v>
      </c>
      <c r="E615" s="566" t="s">
        <v>2825</v>
      </c>
      <c r="F615" s="500" t="s">
        <v>4645</v>
      </c>
      <c r="G615" s="500" t="s">
        <v>4646</v>
      </c>
      <c r="H615" s="490"/>
    </row>
    <row r="616" spans="1:8" ht="15.75" thickBot="1" x14ac:dyDescent="0.3">
      <c r="A616" s="522" t="s">
        <v>2052</v>
      </c>
      <c r="B616" s="522" t="s">
        <v>2692</v>
      </c>
      <c r="C616" s="523">
        <v>5807</v>
      </c>
      <c r="D616" s="501">
        <f t="shared" si="9"/>
        <v>3251.9200000000005</v>
      </c>
      <c r="E616" s="566" t="s">
        <v>4647</v>
      </c>
      <c r="F616" s="500" t="s">
        <v>4648</v>
      </c>
      <c r="G616" s="500" t="s">
        <v>4649</v>
      </c>
      <c r="H616" s="490"/>
    </row>
    <row r="617" spans="1:8" ht="15.75" thickBot="1" x14ac:dyDescent="0.3">
      <c r="A617" s="522" t="s">
        <v>2053</v>
      </c>
      <c r="B617" s="522" t="s">
        <v>2693</v>
      </c>
      <c r="C617" s="523">
        <v>10606</v>
      </c>
      <c r="D617" s="501">
        <f t="shared" si="9"/>
        <v>5939.3600000000006</v>
      </c>
      <c r="E617" s="566" t="s">
        <v>4650</v>
      </c>
      <c r="F617" s="500" t="s">
        <v>4651</v>
      </c>
      <c r="G617" s="500" t="s">
        <v>4652</v>
      </c>
      <c r="H617" s="490"/>
    </row>
    <row r="618" spans="1:8" ht="15.75" thickBot="1" x14ac:dyDescent="0.3">
      <c r="A618" s="522" t="s">
        <v>2824</v>
      </c>
      <c r="B618" s="522" t="s">
        <v>2694</v>
      </c>
      <c r="C618" s="523">
        <v>5422</v>
      </c>
      <c r="D618" s="501">
        <f t="shared" si="9"/>
        <v>3036.32</v>
      </c>
      <c r="E618" s="566" t="s">
        <v>4653</v>
      </c>
      <c r="F618" s="500" t="s">
        <v>4654</v>
      </c>
      <c r="G618" s="500" t="s">
        <v>4655</v>
      </c>
      <c r="H618" s="490"/>
    </row>
    <row r="619" spans="1:8" ht="15.75" thickBot="1" x14ac:dyDescent="0.3">
      <c r="A619" s="522" t="s">
        <v>2054</v>
      </c>
      <c r="B619" s="522" t="s">
        <v>2695</v>
      </c>
      <c r="C619" s="523">
        <v>10388</v>
      </c>
      <c r="D619" s="501">
        <f t="shared" si="9"/>
        <v>5817.2800000000007</v>
      </c>
      <c r="E619" s="566" t="s">
        <v>4656</v>
      </c>
      <c r="F619" s="500" t="s">
        <v>4657</v>
      </c>
      <c r="G619" s="500" t="s">
        <v>4658</v>
      </c>
      <c r="H619" s="490"/>
    </row>
    <row r="620" spans="1:8" ht="15.75" thickBot="1" x14ac:dyDescent="0.3">
      <c r="A620" s="522" t="s">
        <v>2055</v>
      </c>
      <c r="B620" s="522" t="s">
        <v>2696</v>
      </c>
      <c r="C620" s="523">
        <v>31086</v>
      </c>
      <c r="D620" s="501">
        <f t="shared" si="9"/>
        <v>17408.16</v>
      </c>
      <c r="E620" s="566" t="s">
        <v>4656</v>
      </c>
      <c r="F620" s="500" t="s">
        <v>4659</v>
      </c>
      <c r="G620" s="500" t="s">
        <v>4660</v>
      </c>
      <c r="H620" s="490"/>
    </row>
    <row r="621" spans="1:8" ht="15.75" thickBot="1" x14ac:dyDescent="0.3">
      <c r="A621" s="522" t="s">
        <v>2056</v>
      </c>
      <c r="B621" s="522" t="s">
        <v>2697</v>
      </c>
      <c r="C621" s="523">
        <v>63848</v>
      </c>
      <c r="D621" s="501">
        <f t="shared" si="9"/>
        <v>35754.880000000005</v>
      </c>
      <c r="E621" s="566" t="s">
        <v>4661</v>
      </c>
      <c r="F621" s="500" t="s">
        <v>4662</v>
      </c>
      <c r="G621" s="500" t="s">
        <v>4663</v>
      </c>
      <c r="H621" s="490"/>
    </row>
    <row r="622" spans="1:8" ht="15.75" thickBot="1" x14ac:dyDescent="0.3">
      <c r="A622" s="522" t="s">
        <v>2057</v>
      </c>
      <c r="B622" s="522" t="s">
        <v>2698</v>
      </c>
      <c r="C622" s="523">
        <v>69772</v>
      </c>
      <c r="D622" s="501">
        <f t="shared" si="9"/>
        <v>39072.320000000007</v>
      </c>
      <c r="E622" s="566" t="s">
        <v>4664</v>
      </c>
      <c r="F622" s="500" t="s">
        <v>4665</v>
      </c>
      <c r="G622" s="500" t="s">
        <v>4666</v>
      </c>
      <c r="H622" s="490"/>
    </row>
    <row r="623" spans="1:8" ht="15.75" thickBot="1" x14ac:dyDescent="0.3">
      <c r="A623" s="522" t="s">
        <v>2058</v>
      </c>
      <c r="B623" s="522" t="s">
        <v>2699</v>
      </c>
      <c r="C623" s="523">
        <v>342134</v>
      </c>
      <c r="D623" s="501">
        <f t="shared" si="9"/>
        <v>191595.04</v>
      </c>
      <c r="E623" s="566" t="s">
        <v>4667</v>
      </c>
      <c r="F623" s="500" t="s">
        <v>4668</v>
      </c>
      <c r="G623" s="500" t="s">
        <v>4669</v>
      </c>
      <c r="H623" s="490"/>
    </row>
    <row r="624" spans="1:8" ht="15.75" thickBot="1" x14ac:dyDescent="0.3">
      <c r="A624" s="522" t="s">
        <v>2059</v>
      </c>
      <c r="B624" s="522" t="s">
        <v>2700</v>
      </c>
      <c r="C624" s="523">
        <v>32788</v>
      </c>
      <c r="D624" s="501">
        <f t="shared" si="9"/>
        <v>18361.280000000002</v>
      </c>
      <c r="E624" s="566" t="s">
        <v>4670</v>
      </c>
      <c r="F624" s="500" t="s">
        <v>4671</v>
      </c>
      <c r="G624" s="500" t="s">
        <v>4672</v>
      </c>
      <c r="H624" s="490"/>
    </row>
    <row r="625" spans="1:8" ht="15.75" thickBot="1" x14ac:dyDescent="0.3">
      <c r="A625" s="522" t="s">
        <v>2060</v>
      </c>
      <c r="B625" s="522" t="s">
        <v>2701</v>
      </c>
      <c r="C625" s="523">
        <v>40873</v>
      </c>
      <c r="D625" s="501">
        <f t="shared" si="9"/>
        <v>22888.880000000001</v>
      </c>
      <c r="E625" s="566" t="s">
        <v>4673</v>
      </c>
      <c r="F625" s="500" t="s">
        <v>4674</v>
      </c>
      <c r="G625" s="500" t="s">
        <v>4675</v>
      </c>
      <c r="H625" s="490"/>
    </row>
    <row r="626" spans="1:8" ht="15.75" thickBot="1" x14ac:dyDescent="0.3">
      <c r="A626" s="522" t="s">
        <v>2061</v>
      </c>
      <c r="B626" s="522" t="s">
        <v>2702</v>
      </c>
      <c r="C626" s="523">
        <v>61410</v>
      </c>
      <c r="D626" s="501">
        <f t="shared" si="9"/>
        <v>34389.600000000006</v>
      </c>
      <c r="E626" s="566" t="s">
        <v>4676</v>
      </c>
      <c r="F626" s="500" t="s">
        <v>4677</v>
      </c>
      <c r="G626" s="500" t="s">
        <v>4678</v>
      </c>
      <c r="H626" s="490"/>
    </row>
    <row r="627" spans="1:8" ht="15.75" thickBot="1" x14ac:dyDescent="0.3">
      <c r="A627" s="522" t="s">
        <v>2062</v>
      </c>
      <c r="B627" s="522" t="s">
        <v>2703</v>
      </c>
      <c r="C627" s="523">
        <v>309460</v>
      </c>
      <c r="D627" s="501">
        <f t="shared" si="9"/>
        <v>173297.6</v>
      </c>
      <c r="E627" s="566" t="s">
        <v>4679</v>
      </c>
      <c r="F627" s="500" t="s">
        <v>4680</v>
      </c>
      <c r="G627" s="500" t="s">
        <v>4681</v>
      </c>
      <c r="H627" s="490"/>
    </row>
    <row r="628" spans="1:8" ht="15.75" thickBot="1" x14ac:dyDescent="0.3">
      <c r="A628" s="522" t="s">
        <v>2063</v>
      </c>
      <c r="B628" s="522" t="s">
        <v>2704</v>
      </c>
      <c r="C628" s="523">
        <v>106372</v>
      </c>
      <c r="D628" s="501">
        <f t="shared" si="9"/>
        <v>59568.320000000007</v>
      </c>
      <c r="E628" s="566" t="s">
        <v>4664</v>
      </c>
      <c r="F628" s="500" t="s">
        <v>4665</v>
      </c>
      <c r="G628" s="500" t="s">
        <v>4666</v>
      </c>
      <c r="H628" s="490"/>
    </row>
    <row r="629" spans="1:8" ht="15.75" thickBot="1" x14ac:dyDescent="0.3">
      <c r="A629" s="522" t="s">
        <v>2064</v>
      </c>
      <c r="B629" s="522" t="s">
        <v>2705</v>
      </c>
      <c r="C629" s="523">
        <v>94815</v>
      </c>
      <c r="D629" s="501">
        <f t="shared" si="9"/>
        <v>53096.4</v>
      </c>
      <c r="E629" s="566" t="s">
        <v>4682</v>
      </c>
      <c r="F629" s="500" t="s">
        <v>4683</v>
      </c>
      <c r="G629" s="500" t="s">
        <v>4684</v>
      </c>
      <c r="H629" s="490"/>
    </row>
    <row r="630" spans="1:8" ht="15.75" thickBot="1" x14ac:dyDescent="0.3">
      <c r="A630" s="522" t="s">
        <v>2065</v>
      </c>
      <c r="B630" s="522" t="s">
        <v>2706</v>
      </c>
      <c r="C630" s="523">
        <v>25030</v>
      </c>
      <c r="D630" s="501">
        <f t="shared" si="9"/>
        <v>14016.800000000001</v>
      </c>
      <c r="E630" s="566" t="s">
        <v>4685</v>
      </c>
      <c r="F630" s="500" t="s">
        <v>4686</v>
      </c>
      <c r="G630" s="500" t="s">
        <v>4687</v>
      </c>
      <c r="H630" s="490"/>
    </row>
    <row r="631" spans="1:8" ht="15.75" thickBot="1" x14ac:dyDescent="0.3">
      <c r="A631" s="522" t="s">
        <v>2066</v>
      </c>
      <c r="B631" s="522" t="s">
        <v>2707</v>
      </c>
      <c r="C631" s="523">
        <v>13074</v>
      </c>
      <c r="D631" s="501">
        <f t="shared" si="9"/>
        <v>7321.4400000000005</v>
      </c>
      <c r="E631" s="566" t="s">
        <v>4688</v>
      </c>
      <c r="F631" s="500" t="s">
        <v>4689</v>
      </c>
      <c r="G631" s="500" t="s">
        <v>4690</v>
      </c>
      <c r="H631" s="490"/>
    </row>
    <row r="632" spans="1:8" ht="15.75" thickBot="1" x14ac:dyDescent="0.3">
      <c r="A632" s="522" t="s">
        <v>2067</v>
      </c>
      <c r="B632" s="522" t="s">
        <v>2708</v>
      </c>
      <c r="C632" s="523">
        <v>18117</v>
      </c>
      <c r="D632" s="501">
        <f t="shared" si="9"/>
        <v>10145.52</v>
      </c>
      <c r="E632" s="566" t="s">
        <v>4691</v>
      </c>
      <c r="F632" s="500" t="s">
        <v>4692</v>
      </c>
      <c r="G632" s="500" t="s">
        <v>4693</v>
      </c>
      <c r="H632" s="490"/>
    </row>
    <row r="633" spans="1:8" ht="15.75" thickBot="1" x14ac:dyDescent="0.3">
      <c r="A633" s="522" t="s">
        <v>2068</v>
      </c>
      <c r="B633" s="522" t="s">
        <v>2709</v>
      </c>
      <c r="C633" s="523">
        <v>5880</v>
      </c>
      <c r="D633" s="501">
        <f t="shared" si="9"/>
        <v>3292.8</v>
      </c>
      <c r="E633" s="566" t="s">
        <v>4694</v>
      </c>
      <c r="F633" s="500" t="s">
        <v>4695</v>
      </c>
      <c r="G633" s="500" t="s">
        <v>4696</v>
      </c>
      <c r="H633" s="490"/>
    </row>
    <row r="634" spans="1:8" ht="15.75" thickBot="1" x14ac:dyDescent="0.3">
      <c r="A634" s="522" t="s">
        <v>2069</v>
      </c>
      <c r="B634" s="522" t="s">
        <v>2710</v>
      </c>
      <c r="C634" s="523">
        <v>26671</v>
      </c>
      <c r="D634" s="501">
        <f t="shared" si="9"/>
        <v>14935.760000000002</v>
      </c>
      <c r="E634" s="566" t="s">
        <v>4697</v>
      </c>
      <c r="F634" s="500" t="s">
        <v>4698</v>
      </c>
      <c r="G634" s="500" t="s">
        <v>4699</v>
      </c>
      <c r="H634" s="490"/>
    </row>
    <row r="635" spans="1:8" ht="15.75" thickBot="1" x14ac:dyDescent="0.3">
      <c r="A635" s="522" t="s">
        <v>2070</v>
      </c>
      <c r="B635" s="522" t="s">
        <v>2711</v>
      </c>
      <c r="C635" s="523">
        <v>5785</v>
      </c>
      <c r="D635" s="501">
        <f t="shared" si="9"/>
        <v>3239.6000000000004</v>
      </c>
      <c r="E635" s="566" t="s">
        <v>4700</v>
      </c>
      <c r="F635" s="500" t="s">
        <v>4701</v>
      </c>
      <c r="G635" s="500" t="s">
        <v>4702</v>
      </c>
      <c r="H635" s="490"/>
    </row>
    <row r="636" spans="1:8" ht="15.75" thickBot="1" x14ac:dyDescent="0.3">
      <c r="A636" s="522" t="s">
        <v>2071</v>
      </c>
      <c r="B636" s="522" t="s">
        <v>2712</v>
      </c>
      <c r="C636" s="523">
        <v>5904</v>
      </c>
      <c r="D636" s="501">
        <f t="shared" si="9"/>
        <v>3306.2400000000002</v>
      </c>
      <c r="E636" s="566" t="s">
        <v>4703</v>
      </c>
      <c r="F636" s="500" t="s">
        <v>4704</v>
      </c>
      <c r="G636" s="500" t="s">
        <v>4705</v>
      </c>
      <c r="H636" s="490"/>
    </row>
    <row r="637" spans="1:8" ht="15.75" thickBot="1" x14ac:dyDescent="0.3">
      <c r="A637" s="522" t="s">
        <v>2072</v>
      </c>
      <c r="B637" s="522" t="s">
        <v>2713</v>
      </c>
      <c r="C637" s="523">
        <v>7497</v>
      </c>
      <c r="D637" s="501">
        <f t="shared" si="9"/>
        <v>4198.3200000000006</v>
      </c>
      <c r="E637" s="566" t="s">
        <v>4706</v>
      </c>
      <c r="F637" s="500" t="s">
        <v>4707</v>
      </c>
      <c r="G637" s="500" t="s">
        <v>4708</v>
      </c>
      <c r="H637" s="490"/>
    </row>
    <row r="638" spans="1:8" ht="15.75" thickBot="1" x14ac:dyDescent="0.3">
      <c r="A638" s="522" t="s">
        <v>2073</v>
      </c>
      <c r="B638" s="522" t="s">
        <v>2714</v>
      </c>
      <c r="C638" s="523">
        <v>2055</v>
      </c>
      <c r="D638" s="501">
        <f t="shared" si="9"/>
        <v>1500</v>
      </c>
      <c r="E638" s="566" t="s">
        <v>4706</v>
      </c>
      <c r="F638" s="500" t="s">
        <v>4709</v>
      </c>
      <c r="G638" s="500" t="s">
        <v>4710</v>
      </c>
      <c r="H638" s="490"/>
    </row>
    <row r="639" spans="1:8" ht="15.75" thickBot="1" x14ac:dyDescent="0.3">
      <c r="A639" s="522" t="s">
        <v>2074</v>
      </c>
      <c r="B639" s="522" t="s">
        <v>2715</v>
      </c>
      <c r="C639" s="523">
        <v>7187</v>
      </c>
      <c r="D639" s="501">
        <f t="shared" si="9"/>
        <v>4024.7200000000003</v>
      </c>
      <c r="E639" s="566" t="s">
        <v>4711</v>
      </c>
      <c r="F639" s="500" t="s">
        <v>4712</v>
      </c>
      <c r="G639" s="500" t="s">
        <v>4713</v>
      </c>
      <c r="H639" s="490"/>
    </row>
    <row r="640" spans="1:8" ht="15.75" thickBot="1" x14ac:dyDescent="0.3">
      <c r="A640" s="522" t="s">
        <v>2075</v>
      </c>
      <c r="B640" s="522" t="s">
        <v>2716</v>
      </c>
      <c r="C640" s="523">
        <v>6948</v>
      </c>
      <c r="D640" s="501">
        <f t="shared" si="9"/>
        <v>3890.8800000000006</v>
      </c>
      <c r="E640" s="566" t="s">
        <v>4714</v>
      </c>
      <c r="F640" s="500" t="s">
        <v>4715</v>
      </c>
      <c r="G640" s="500" t="s">
        <v>4716</v>
      </c>
      <c r="H640" s="490"/>
    </row>
    <row r="641" spans="1:9" ht="15.75" thickBot="1" x14ac:dyDescent="0.3">
      <c r="A641" s="522" t="s">
        <v>2076</v>
      </c>
      <c r="B641" s="522" t="s">
        <v>2717</v>
      </c>
      <c r="C641" s="523">
        <v>11579</v>
      </c>
      <c r="D641" s="501">
        <f t="shared" si="9"/>
        <v>6484.2400000000007</v>
      </c>
      <c r="E641" s="566" t="s">
        <v>4717</v>
      </c>
      <c r="F641" s="500" t="s">
        <v>4718</v>
      </c>
      <c r="G641" s="500" t="s">
        <v>4719</v>
      </c>
      <c r="H641" s="490"/>
    </row>
    <row r="642" spans="1:9" ht="15.75" thickBot="1" x14ac:dyDescent="0.3">
      <c r="A642" s="522" t="s">
        <v>2077</v>
      </c>
      <c r="B642" s="522" t="s">
        <v>2718</v>
      </c>
      <c r="C642" s="523">
        <v>10434</v>
      </c>
      <c r="D642" s="501">
        <f t="shared" ref="D642:D694" si="10">IF(C642*$C$696&lt;1500,1500,C642*$C$696)</f>
        <v>5843.0400000000009</v>
      </c>
      <c r="E642" s="566" t="s">
        <v>4720</v>
      </c>
      <c r="F642" s="500" t="s">
        <v>4721</v>
      </c>
      <c r="G642" s="500" t="s">
        <v>4722</v>
      </c>
      <c r="H642" s="490"/>
    </row>
    <row r="643" spans="1:9" ht="15.75" thickBot="1" x14ac:dyDescent="0.3">
      <c r="A643" s="522" t="s">
        <v>2078</v>
      </c>
      <c r="B643" s="522" t="s">
        <v>2719</v>
      </c>
      <c r="C643" s="523">
        <v>14130</v>
      </c>
      <c r="D643" s="501">
        <f t="shared" si="10"/>
        <v>7912.8000000000011</v>
      </c>
      <c r="E643" s="566" t="s">
        <v>4723</v>
      </c>
      <c r="F643" s="500" t="s">
        <v>4724</v>
      </c>
      <c r="G643" s="500" t="s">
        <v>4725</v>
      </c>
      <c r="H643" s="490"/>
    </row>
    <row r="644" spans="1:9" ht="15.75" thickBot="1" x14ac:dyDescent="0.3">
      <c r="A644" s="522" t="s">
        <v>2079</v>
      </c>
      <c r="B644" s="522" t="s">
        <v>2720</v>
      </c>
      <c r="C644" s="523">
        <v>16491</v>
      </c>
      <c r="D644" s="501">
        <f t="shared" si="10"/>
        <v>9234.9600000000009</v>
      </c>
      <c r="E644" s="566" t="s">
        <v>4726</v>
      </c>
      <c r="F644" s="500" t="s">
        <v>4727</v>
      </c>
      <c r="G644" s="500" t="s">
        <v>4728</v>
      </c>
      <c r="H644" s="490"/>
    </row>
    <row r="645" spans="1:9" ht="15.75" thickBot="1" x14ac:dyDescent="0.3">
      <c r="A645" s="522" t="s">
        <v>2080</v>
      </c>
      <c r="B645" s="522" t="s">
        <v>2721</v>
      </c>
      <c r="C645" s="523">
        <v>2144</v>
      </c>
      <c r="D645" s="501">
        <f t="shared" si="10"/>
        <v>1500</v>
      </c>
      <c r="E645" s="566" t="s">
        <v>4729</v>
      </c>
      <c r="F645" s="500" t="s">
        <v>4730</v>
      </c>
      <c r="G645" s="500" t="s">
        <v>4731</v>
      </c>
      <c r="H645" s="490"/>
    </row>
    <row r="646" spans="1:9" ht="15.75" thickBot="1" x14ac:dyDescent="0.3">
      <c r="A646" s="522" t="s">
        <v>2081</v>
      </c>
      <c r="B646" s="522" t="s">
        <v>2722</v>
      </c>
      <c r="C646" s="523">
        <v>21650</v>
      </c>
      <c r="D646" s="501">
        <f t="shared" si="10"/>
        <v>12124.000000000002</v>
      </c>
      <c r="E646" s="566" t="s">
        <v>4732</v>
      </c>
      <c r="F646" s="500" t="s">
        <v>4733</v>
      </c>
      <c r="G646" s="500" t="s">
        <v>4734</v>
      </c>
      <c r="H646" s="490"/>
    </row>
    <row r="647" spans="1:9" ht="15.75" thickBot="1" x14ac:dyDescent="0.3">
      <c r="A647" s="522" t="s">
        <v>2082</v>
      </c>
      <c r="B647" s="522" t="s">
        <v>2723</v>
      </c>
      <c r="C647" s="523">
        <v>12169</v>
      </c>
      <c r="D647" s="501">
        <f t="shared" si="10"/>
        <v>6814.64</v>
      </c>
      <c r="E647" s="566" t="s">
        <v>3614</v>
      </c>
      <c r="F647" s="500" t="s">
        <v>4735</v>
      </c>
      <c r="G647" s="500" t="s">
        <v>4736</v>
      </c>
      <c r="H647" s="490"/>
    </row>
    <row r="648" spans="1:9" ht="15.75" thickBot="1" x14ac:dyDescent="0.3">
      <c r="A648" s="522" t="s">
        <v>2083</v>
      </c>
      <c r="B648" s="522" t="s">
        <v>2724</v>
      </c>
      <c r="C648" s="523">
        <v>1634</v>
      </c>
      <c r="D648" s="501">
        <f t="shared" si="10"/>
        <v>1500</v>
      </c>
      <c r="E648" s="566" t="e">
        <v>#N/A</v>
      </c>
      <c r="F648" s="500" t="e">
        <v>#N/A</v>
      </c>
      <c r="G648" s="500" t="e">
        <v>#N/A</v>
      </c>
      <c r="H648" s="490"/>
    </row>
    <row r="649" spans="1:9" ht="15.75" thickBot="1" x14ac:dyDescent="0.3">
      <c r="A649" s="522" t="s">
        <v>2084</v>
      </c>
      <c r="B649" s="522" t="s">
        <v>2725</v>
      </c>
      <c r="C649" s="523">
        <v>2271</v>
      </c>
      <c r="D649" s="501">
        <f t="shared" si="10"/>
        <v>1500</v>
      </c>
      <c r="E649" s="566" t="s">
        <v>4737</v>
      </c>
      <c r="F649" s="500" t="s">
        <v>4738</v>
      </c>
      <c r="G649" s="500" t="s">
        <v>4739</v>
      </c>
      <c r="H649" s="490"/>
    </row>
    <row r="650" spans="1:9" ht="15.6" customHeight="1" thickBot="1" x14ac:dyDescent="0.3">
      <c r="A650" s="522" t="s">
        <v>2085</v>
      </c>
      <c r="B650" s="522" t="s">
        <v>2726</v>
      </c>
      <c r="C650" s="523">
        <v>10443</v>
      </c>
      <c r="D650" s="501">
        <f t="shared" si="10"/>
        <v>5848.0800000000008</v>
      </c>
      <c r="E650" s="566" t="s">
        <v>4740</v>
      </c>
      <c r="F650" s="500" t="s">
        <v>4741</v>
      </c>
      <c r="G650" s="500" t="s">
        <v>4742</v>
      </c>
      <c r="H650" s="490"/>
    </row>
    <row r="651" spans="1:9" ht="15.6" customHeight="1" thickBot="1" x14ac:dyDescent="0.3">
      <c r="A651" s="522" t="s">
        <v>2086</v>
      </c>
      <c r="B651" s="522" t="s">
        <v>2727</v>
      </c>
      <c r="C651" s="523">
        <v>3675</v>
      </c>
      <c r="D651" s="501">
        <f t="shared" si="10"/>
        <v>2058</v>
      </c>
      <c r="E651" s="566" t="s">
        <v>4743</v>
      </c>
      <c r="F651" s="500" t="s">
        <v>4744</v>
      </c>
      <c r="G651" s="500" t="s">
        <v>4745</v>
      </c>
      <c r="H651" s="490"/>
    </row>
    <row r="652" spans="1:9" ht="15.6" customHeight="1" thickBot="1" x14ac:dyDescent="0.3">
      <c r="A652" s="522" t="s">
        <v>2087</v>
      </c>
      <c r="B652" s="522" t="s">
        <v>2728</v>
      </c>
      <c r="C652" s="523">
        <v>4426</v>
      </c>
      <c r="D652" s="501">
        <f t="shared" si="10"/>
        <v>2478.5600000000004</v>
      </c>
      <c r="E652" s="566" t="s">
        <v>4746</v>
      </c>
      <c r="F652" s="500" t="s">
        <v>4747</v>
      </c>
      <c r="G652" s="500" t="s">
        <v>4748</v>
      </c>
      <c r="H652" s="490"/>
    </row>
    <row r="653" spans="1:9" ht="15.6" customHeight="1" thickBot="1" x14ac:dyDescent="0.3">
      <c r="A653" s="522" t="s">
        <v>2088</v>
      </c>
      <c r="B653" s="522" t="s">
        <v>2729</v>
      </c>
      <c r="C653" s="523">
        <v>1990</v>
      </c>
      <c r="D653" s="501">
        <f t="shared" si="10"/>
        <v>1500</v>
      </c>
      <c r="E653" s="566" t="s">
        <v>4749</v>
      </c>
      <c r="F653" s="500" t="s">
        <v>4750</v>
      </c>
      <c r="G653" s="500" t="s">
        <v>4751</v>
      </c>
      <c r="H653" s="490"/>
    </row>
    <row r="654" spans="1:9" ht="15.6" customHeight="1" thickBot="1" x14ac:dyDescent="0.3">
      <c r="A654" s="522" t="s">
        <v>2089</v>
      </c>
      <c r="B654" s="522" t="s">
        <v>2730</v>
      </c>
      <c r="C654" s="523">
        <v>1764</v>
      </c>
      <c r="D654" s="501">
        <f t="shared" si="10"/>
        <v>1500</v>
      </c>
      <c r="E654" s="566" t="s">
        <v>4752</v>
      </c>
      <c r="F654" s="500">
        <v>0</v>
      </c>
      <c r="G654" s="500">
        <v>0</v>
      </c>
      <c r="H654" s="490"/>
    </row>
    <row r="655" spans="1:9" ht="15.6" customHeight="1" thickBot="1" x14ac:dyDescent="0.3">
      <c r="A655" s="544" t="s">
        <v>2811</v>
      </c>
      <c r="B655" s="545" t="s">
        <v>2812</v>
      </c>
      <c r="C655" s="546">
        <v>9537</v>
      </c>
      <c r="D655" s="547">
        <f t="shared" si="10"/>
        <v>5340.72</v>
      </c>
      <c r="E655" s="566" t="s">
        <v>4753</v>
      </c>
      <c r="F655" s="500" t="s">
        <v>4754</v>
      </c>
      <c r="G655" s="500" t="s">
        <v>4755</v>
      </c>
      <c r="H655" s="490"/>
    </row>
    <row r="656" spans="1:9" ht="15.75" thickBot="1" x14ac:dyDescent="0.3">
      <c r="A656" s="530" t="s">
        <v>1966</v>
      </c>
      <c r="B656" s="531" t="s">
        <v>2608</v>
      </c>
      <c r="C656" s="532">
        <v>12133</v>
      </c>
      <c r="D656" s="533">
        <f t="shared" si="10"/>
        <v>6794.4800000000005</v>
      </c>
      <c r="E656" s="566" t="s">
        <v>4756</v>
      </c>
      <c r="F656" s="500" t="s">
        <v>4757</v>
      </c>
      <c r="G656" s="500" t="s">
        <v>4758</v>
      </c>
      <c r="H656" s="490"/>
      <c r="I656" s="571" t="s">
        <v>2821</v>
      </c>
    </row>
    <row r="657" spans="1:9" ht="15.75" thickBot="1" x14ac:dyDescent="0.3">
      <c r="A657" s="531" t="s">
        <v>2732</v>
      </c>
      <c r="B657" s="531" t="s">
        <v>2733</v>
      </c>
      <c r="C657" s="548">
        <v>13185</v>
      </c>
      <c r="D657" s="534">
        <f t="shared" si="10"/>
        <v>7383.6</v>
      </c>
      <c r="E657" s="566"/>
      <c r="F657" s="500"/>
      <c r="G657" s="500"/>
      <c r="H657" s="490"/>
    </row>
    <row r="658" spans="1:9" ht="15.75" thickBot="1" x14ac:dyDescent="0.3">
      <c r="A658" s="531" t="s">
        <v>1885</v>
      </c>
      <c r="B658" s="531" t="s">
        <v>2734</v>
      </c>
      <c r="C658" s="548">
        <v>18566</v>
      </c>
      <c r="D658" s="534">
        <f t="shared" si="10"/>
        <v>10396.960000000001</v>
      </c>
      <c r="E658" s="566" t="s">
        <v>4759</v>
      </c>
      <c r="F658" s="500" t="s">
        <v>4760</v>
      </c>
      <c r="G658" s="500" t="s">
        <v>4761</v>
      </c>
      <c r="H658" s="490"/>
    </row>
    <row r="659" spans="1:9" ht="15.75" thickBot="1" x14ac:dyDescent="0.3">
      <c r="A659" s="531" t="s">
        <v>2735</v>
      </c>
      <c r="B659" s="531" t="s">
        <v>2736</v>
      </c>
      <c r="C659" s="548">
        <v>18770</v>
      </c>
      <c r="D659" s="534">
        <f t="shared" si="10"/>
        <v>10511.2</v>
      </c>
      <c r="E659" s="566"/>
      <c r="F659" s="500"/>
      <c r="G659" s="500"/>
      <c r="H659" s="490"/>
    </row>
    <row r="660" spans="1:9" ht="15.75" thickBot="1" x14ac:dyDescent="0.3">
      <c r="A660" s="531" t="s">
        <v>2091</v>
      </c>
      <c r="B660" s="531" t="s">
        <v>2807</v>
      </c>
      <c r="C660" s="548">
        <v>2361</v>
      </c>
      <c r="D660" s="534">
        <f t="shared" si="10"/>
        <v>1500</v>
      </c>
      <c r="E660" s="566" t="s">
        <v>4762</v>
      </c>
      <c r="F660" s="500" t="s">
        <v>4763</v>
      </c>
      <c r="G660" s="500" t="s">
        <v>4764</v>
      </c>
      <c r="H660" s="490"/>
    </row>
    <row r="661" spans="1:9" ht="15.75" thickBot="1" x14ac:dyDescent="0.3">
      <c r="A661" s="531" t="s">
        <v>2090</v>
      </c>
      <c r="B661" s="531" t="s">
        <v>2808</v>
      </c>
      <c r="C661" s="548">
        <v>1034</v>
      </c>
      <c r="D661" s="534">
        <f t="shared" si="10"/>
        <v>1500</v>
      </c>
      <c r="E661" s="567" t="s">
        <v>4762</v>
      </c>
      <c r="F661" s="562" t="s">
        <v>4763</v>
      </c>
      <c r="G661" s="563" t="s">
        <v>4764</v>
      </c>
      <c r="H661" s="490"/>
    </row>
    <row r="662" spans="1:9" x14ac:dyDescent="0.25">
      <c r="A662" s="535" t="s">
        <v>2738</v>
      </c>
      <c r="B662" s="535" t="s">
        <v>2739</v>
      </c>
      <c r="C662" s="549">
        <v>4023</v>
      </c>
      <c r="D662" s="543">
        <f t="shared" si="10"/>
        <v>2252.88</v>
      </c>
      <c r="E662" s="568"/>
      <c r="F662" s="499"/>
      <c r="G662" s="498"/>
      <c r="H662" s="490"/>
      <c r="I662" s="571" t="s">
        <v>2737</v>
      </c>
    </row>
    <row r="663" spans="1:9" x14ac:dyDescent="0.25">
      <c r="A663" s="535" t="s">
        <v>2740</v>
      </c>
      <c r="B663" s="535" t="s">
        <v>2741</v>
      </c>
      <c r="C663" s="549">
        <v>4465</v>
      </c>
      <c r="D663" s="543">
        <f t="shared" si="10"/>
        <v>2500.4</v>
      </c>
      <c r="E663" s="568"/>
      <c r="F663" s="499"/>
      <c r="G663" s="498"/>
      <c r="H663" s="490"/>
      <c r="I663" s="571" t="s">
        <v>2737</v>
      </c>
    </row>
    <row r="664" spans="1:9" x14ac:dyDescent="0.25">
      <c r="A664" s="535" t="s">
        <v>2742</v>
      </c>
      <c r="B664" s="535" t="s">
        <v>2743</v>
      </c>
      <c r="C664" s="549">
        <v>4176</v>
      </c>
      <c r="D664" s="543">
        <f t="shared" si="10"/>
        <v>2338.5600000000004</v>
      </c>
      <c r="E664" s="568"/>
      <c r="F664" s="499"/>
      <c r="G664" s="498"/>
      <c r="H664" s="490"/>
      <c r="I664" s="571" t="s">
        <v>2737</v>
      </c>
    </row>
    <row r="665" spans="1:9" x14ac:dyDescent="0.25">
      <c r="A665" s="535" t="s">
        <v>2744</v>
      </c>
      <c r="B665" s="535" t="s">
        <v>2745</v>
      </c>
      <c r="C665" s="549">
        <v>17356</v>
      </c>
      <c r="D665" s="543">
        <f t="shared" si="10"/>
        <v>9719.36</v>
      </c>
      <c r="E665" s="568"/>
      <c r="F665" s="499"/>
      <c r="G665" s="498"/>
      <c r="H665" s="490"/>
      <c r="I665" s="571" t="s">
        <v>2737</v>
      </c>
    </row>
    <row r="666" spans="1:9" x14ac:dyDescent="0.25">
      <c r="A666" s="535" t="s">
        <v>2746</v>
      </c>
      <c r="B666" s="535" t="s">
        <v>2747</v>
      </c>
      <c r="C666" s="549">
        <v>9017</v>
      </c>
      <c r="D666" s="543">
        <f t="shared" si="10"/>
        <v>5049.5200000000004</v>
      </c>
      <c r="E666" s="568"/>
      <c r="F666" s="499"/>
      <c r="G666" s="498"/>
      <c r="H666" s="490"/>
      <c r="I666" s="571" t="s">
        <v>2737</v>
      </c>
    </row>
    <row r="667" spans="1:9" x14ac:dyDescent="0.25">
      <c r="A667" s="535" t="s">
        <v>2748</v>
      </c>
      <c r="B667" s="535" t="s">
        <v>2749</v>
      </c>
      <c r="C667" s="549">
        <v>8635</v>
      </c>
      <c r="D667" s="543">
        <f t="shared" si="10"/>
        <v>4835.6000000000004</v>
      </c>
      <c r="E667" s="568"/>
      <c r="F667" s="499"/>
      <c r="G667" s="498"/>
      <c r="H667" s="490"/>
      <c r="I667" s="571" t="s">
        <v>2737</v>
      </c>
    </row>
    <row r="668" spans="1:9" x14ac:dyDescent="0.25">
      <c r="A668" s="535" t="s">
        <v>2750</v>
      </c>
      <c r="B668" s="535" t="s">
        <v>2751</v>
      </c>
      <c r="C668" s="549">
        <v>7783</v>
      </c>
      <c r="D668" s="543">
        <f t="shared" si="10"/>
        <v>4358.4800000000005</v>
      </c>
      <c r="E668" s="568"/>
      <c r="F668" s="499"/>
      <c r="G668" s="498"/>
      <c r="H668" s="490"/>
      <c r="I668" s="571" t="s">
        <v>2737</v>
      </c>
    </row>
    <row r="669" spans="1:9" x14ac:dyDescent="0.25">
      <c r="A669" s="535" t="s">
        <v>2752</v>
      </c>
      <c r="B669" s="535" t="s">
        <v>2753</v>
      </c>
      <c r="C669" s="549">
        <v>4348</v>
      </c>
      <c r="D669" s="543">
        <f t="shared" si="10"/>
        <v>2434.88</v>
      </c>
      <c r="E669" s="568"/>
      <c r="F669" s="499"/>
      <c r="G669" s="498"/>
      <c r="H669" s="490"/>
      <c r="I669" s="571" t="s">
        <v>2737</v>
      </c>
    </row>
    <row r="670" spans="1:9" x14ac:dyDescent="0.25">
      <c r="A670" s="535" t="s">
        <v>2754</v>
      </c>
      <c r="B670" s="535" t="s">
        <v>2755</v>
      </c>
      <c r="C670" s="549">
        <v>3724</v>
      </c>
      <c r="D670" s="543">
        <f t="shared" si="10"/>
        <v>2085.44</v>
      </c>
      <c r="E670" s="568"/>
      <c r="F670" s="499"/>
      <c r="G670" s="498"/>
      <c r="H670" s="490"/>
      <c r="I670" s="571" t="s">
        <v>2737</v>
      </c>
    </row>
    <row r="671" spans="1:9" x14ac:dyDescent="0.25">
      <c r="A671" s="535" t="s">
        <v>2756</v>
      </c>
      <c r="B671" s="535" t="s">
        <v>2757</v>
      </c>
      <c r="C671" s="549">
        <v>12402</v>
      </c>
      <c r="D671" s="543">
        <f t="shared" si="10"/>
        <v>6945.1200000000008</v>
      </c>
      <c r="E671" s="568"/>
      <c r="F671" s="499"/>
      <c r="G671" s="498"/>
      <c r="H671" s="490"/>
      <c r="I671" s="571" t="s">
        <v>2737</v>
      </c>
    </row>
    <row r="672" spans="1:9" x14ac:dyDescent="0.25">
      <c r="A672" s="535" t="s">
        <v>2758</v>
      </c>
      <c r="B672" s="535" t="s">
        <v>2759</v>
      </c>
      <c r="C672" s="549">
        <v>9566</v>
      </c>
      <c r="D672" s="543">
        <f t="shared" si="10"/>
        <v>5356.9600000000009</v>
      </c>
      <c r="E672" s="568"/>
      <c r="F672" s="499"/>
      <c r="G672" s="498"/>
      <c r="H672" s="490"/>
      <c r="I672" s="571" t="s">
        <v>2737</v>
      </c>
    </row>
    <row r="673" spans="1:9" ht="15.6" customHeight="1" x14ac:dyDescent="0.25">
      <c r="A673" s="535" t="s">
        <v>2760</v>
      </c>
      <c r="B673" s="535" t="s">
        <v>2761</v>
      </c>
      <c r="C673" s="549">
        <v>7341</v>
      </c>
      <c r="D673" s="543">
        <f t="shared" si="10"/>
        <v>4110.96</v>
      </c>
      <c r="E673" s="568"/>
      <c r="F673" s="499"/>
      <c r="G673" s="498"/>
      <c r="H673" s="490"/>
      <c r="I673" s="571" t="s">
        <v>2737</v>
      </c>
    </row>
    <row r="674" spans="1:9" ht="15.6" customHeight="1" x14ac:dyDescent="0.25">
      <c r="A674" s="535" t="s">
        <v>2762</v>
      </c>
      <c r="B674" s="535" t="s">
        <v>2763</v>
      </c>
      <c r="C674" s="549">
        <v>12175</v>
      </c>
      <c r="D674" s="543">
        <f t="shared" si="10"/>
        <v>6818.0000000000009</v>
      </c>
      <c r="E674" s="568"/>
      <c r="F674" s="499"/>
      <c r="G674" s="498"/>
      <c r="H674" s="490"/>
      <c r="I674" s="571" t="s">
        <v>2737</v>
      </c>
    </row>
    <row r="675" spans="1:9" ht="15.6" customHeight="1" x14ac:dyDescent="0.25">
      <c r="A675" s="535" t="s">
        <v>2764</v>
      </c>
      <c r="B675" s="535" t="s">
        <v>2765</v>
      </c>
      <c r="C675" s="549">
        <v>11518</v>
      </c>
      <c r="D675" s="543">
        <f t="shared" si="10"/>
        <v>6450.0800000000008</v>
      </c>
      <c r="E675" s="568"/>
      <c r="F675" s="499"/>
      <c r="G675" s="498"/>
      <c r="H675" s="490"/>
      <c r="I675" s="571" t="s">
        <v>2737</v>
      </c>
    </row>
    <row r="676" spans="1:9" ht="15.6" customHeight="1" x14ac:dyDescent="0.25">
      <c r="A676" s="535" t="s">
        <v>2766</v>
      </c>
      <c r="B676" s="535" t="s">
        <v>2767</v>
      </c>
      <c r="C676" s="549">
        <v>24716</v>
      </c>
      <c r="D676" s="543">
        <f t="shared" si="10"/>
        <v>13840.960000000001</v>
      </c>
      <c r="E676" s="568"/>
      <c r="F676" s="499"/>
      <c r="G676" s="498"/>
      <c r="H676" s="490"/>
      <c r="I676" s="571" t="s">
        <v>2737</v>
      </c>
    </row>
    <row r="677" spans="1:9" ht="15.6" customHeight="1" x14ac:dyDescent="0.25">
      <c r="A677" s="535" t="s">
        <v>2768</v>
      </c>
      <c r="B677" s="535" t="s">
        <v>2769</v>
      </c>
      <c r="C677" s="549">
        <v>4231</v>
      </c>
      <c r="D677" s="543">
        <f t="shared" si="10"/>
        <v>2369.36</v>
      </c>
      <c r="E677" s="568"/>
      <c r="F677" s="499"/>
      <c r="G677" s="498"/>
      <c r="H677" s="490"/>
      <c r="I677" s="571" t="s">
        <v>2737</v>
      </c>
    </row>
    <row r="678" spans="1:9" ht="15.6" customHeight="1" x14ac:dyDescent="0.25">
      <c r="A678" s="536" t="s">
        <v>2770</v>
      </c>
      <c r="B678" s="536" t="s">
        <v>2771</v>
      </c>
      <c r="C678" s="550">
        <v>3923</v>
      </c>
      <c r="D678" s="537">
        <f t="shared" si="10"/>
        <v>2196.88</v>
      </c>
      <c r="E678" s="568"/>
      <c r="F678" s="499"/>
      <c r="G678" s="498"/>
      <c r="H678" s="490"/>
      <c r="I678" s="571" t="s">
        <v>2809</v>
      </c>
    </row>
    <row r="679" spans="1:9" x14ac:dyDescent="0.25">
      <c r="A679" s="536" t="s">
        <v>2772</v>
      </c>
      <c r="B679" s="536" t="s">
        <v>2773</v>
      </c>
      <c r="C679" s="550">
        <v>1521</v>
      </c>
      <c r="D679" s="537">
        <f t="shared" si="10"/>
        <v>1500</v>
      </c>
      <c r="E679" s="568"/>
      <c r="F679" s="499"/>
      <c r="G679" s="498"/>
      <c r="H679" s="490"/>
      <c r="I679" s="571" t="s">
        <v>2809</v>
      </c>
    </row>
    <row r="680" spans="1:9" x14ac:dyDescent="0.25">
      <c r="A680" s="536" t="s">
        <v>2774</v>
      </c>
      <c r="B680" s="536" t="s">
        <v>2775</v>
      </c>
      <c r="C680" s="550">
        <v>1211</v>
      </c>
      <c r="D680" s="537">
        <f t="shared" si="10"/>
        <v>1500</v>
      </c>
      <c r="E680" s="568"/>
      <c r="F680" s="499"/>
      <c r="G680" s="498"/>
      <c r="H680" s="490"/>
      <c r="I680" s="571" t="s">
        <v>2809</v>
      </c>
    </row>
    <row r="681" spans="1:9" x14ac:dyDescent="0.25">
      <c r="A681" s="536" t="s">
        <v>2776</v>
      </c>
      <c r="B681" s="536" t="s">
        <v>2777</v>
      </c>
      <c r="C681" s="550">
        <v>1961</v>
      </c>
      <c r="D681" s="537">
        <f t="shared" si="10"/>
        <v>1500</v>
      </c>
      <c r="E681" s="568"/>
      <c r="F681" s="499"/>
      <c r="G681" s="498"/>
      <c r="H681" s="490"/>
      <c r="I681" s="571" t="s">
        <v>2809</v>
      </c>
    </row>
    <row r="682" spans="1:9" x14ac:dyDescent="0.25">
      <c r="A682" s="536" t="s">
        <v>2778</v>
      </c>
      <c r="B682" s="536" t="s">
        <v>2779</v>
      </c>
      <c r="C682" s="550">
        <v>648</v>
      </c>
      <c r="D682" s="537">
        <f t="shared" si="10"/>
        <v>1500</v>
      </c>
      <c r="E682" s="568"/>
      <c r="F682" s="499"/>
      <c r="G682" s="498"/>
      <c r="H682" s="490"/>
      <c r="I682" s="571" t="s">
        <v>2809</v>
      </c>
    </row>
    <row r="683" spans="1:9" x14ac:dyDescent="0.25">
      <c r="A683" s="536" t="s">
        <v>2780</v>
      </c>
      <c r="B683" s="536" t="s">
        <v>2781</v>
      </c>
      <c r="C683" s="550">
        <v>4103</v>
      </c>
      <c r="D683" s="537">
        <f t="shared" si="10"/>
        <v>2297.6800000000003</v>
      </c>
      <c r="E683" s="568"/>
      <c r="F683" s="499"/>
      <c r="G683" s="498"/>
      <c r="H683" s="490"/>
      <c r="I683" s="571" t="s">
        <v>2809</v>
      </c>
    </row>
    <row r="684" spans="1:9" x14ac:dyDescent="0.25">
      <c r="A684" s="536" t="s">
        <v>2782</v>
      </c>
      <c r="B684" s="536" t="s">
        <v>2783</v>
      </c>
      <c r="C684" s="551">
        <v>5121</v>
      </c>
      <c r="D684" s="537">
        <f t="shared" si="10"/>
        <v>2867.76</v>
      </c>
      <c r="E684" s="568"/>
      <c r="H684" s="490"/>
      <c r="I684" s="571" t="s">
        <v>2809</v>
      </c>
    </row>
    <row r="685" spans="1:9" x14ac:dyDescent="0.25">
      <c r="A685" s="536" t="s">
        <v>2784</v>
      </c>
      <c r="B685" s="536" t="s">
        <v>2785</v>
      </c>
      <c r="C685" s="551">
        <v>3191</v>
      </c>
      <c r="D685" s="537">
        <f t="shared" si="10"/>
        <v>1786.9600000000003</v>
      </c>
      <c r="E685" s="568"/>
      <c r="F685" s="491"/>
      <c r="G685" s="491"/>
      <c r="H685" s="490"/>
      <c r="I685" s="571" t="s">
        <v>2809</v>
      </c>
    </row>
    <row r="686" spans="1:9" x14ac:dyDescent="0.25">
      <c r="A686" s="536" t="s">
        <v>2786</v>
      </c>
      <c r="B686" s="536" t="s">
        <v>2787</v>
      </c>
      <c r="C686" s="551">
        <v>3283</v>
      </c>
      <c r="D686" s="537">
        <f t="shared" si="10"/>
        <v>1838.4800000000002</v>
      </c>
      <c r="E686" s="568"/>
      <c r="F686" s="491"/>
      <c r="G686" s="491"/>
      <c r="H686" s="490"/>
      <c r="I686" s="571" t="s">
        <v>2809</v>
      </c>
    </row>
    <row r="687" spans="1:9" x14ac:dyDescent="0.25">
      <c r="A687" s="536" t="s">
        <v>2788</v>
      </c>
      <c r="B687" s="536" t="s">
        <v>2789</v>
      </c>
      <c r="C687" s="551">
        <v>2800</v>
      </c>
      <c r="D687" s="537">
        <f t="shared" si="10"/>
        <v>1568.0000000000002</v>
      </c>
      <c r="E687" s="568"/>
      <c r="F687" s="491"/>
      <c r="G687" s="491"/>
      <c r="H687" s="490"/>
      <c r="I687" s="571" t="s">
        <v>2809</v>
      </c>
    </row>
    <row r="688" spans="1:9" x14ac:dyDescent="0.25">
      <c r="A688" s="536" t="s">
        <v>2790</v>
      </c>
      <c r="B688" s="536" t="s">
        <v>2791</v>
      </c>
      <c r="C688" s="552">
        <v>3633</v>
      </c>
      <c r="D688" s="537">
        <f t="shared" si="10"/>
        <v>2034.4800000000002</v>
      </c>
      <c r="E688" s="568"/>
      <c r="F688" s="491"/>
      <c r="G688" s="491"/>
      <c r="H688" s="490"/>
      <c r="I688" s="571" t="s">
        <v>2809</v>
      </c>
    </row>
    <row r="689" spans="1:9" x14ac:dyDescent="0.25">
      <c r="A689" s="536" t="s">
        <v>2792</v>
      </c>
      <c r="B689" s="536" t="s">
        <v>2793</v>
      </c>
      <c r="C689" s="552">
        <v>4556</v>
      </c>
      <c r="D689" s="537">
        <f t="shared" si="10"/>
        <v>2551.36</v>
      </c>
      <c r="E689" s="568"/>
      <c r="F689" s="491"/>
      <c r="G689" s="491"/>
      <c r="H689" s="490"/>
      <c r="I689" s="571" t="s">
        <v>2809</v>
      </c>
    </row>
    <row r="690" spans="1:9" x14ac:dyDescent="0.25">
      <c r="A690" s="536" t="s">
        <v>2794</v>
      </c>
      <c r="B690" s="536" t="s">
        <v>2795</v>
      </c>
      <c r="C690" s="552">
        <v>3479</v>
      </c>
      <c r="D690" s="537">
        <f t="shared" si="10"/>
        <v>1948.2400000000002</v>
      </c>
      <c r="E690" s="568"/>
      <c r="F690" s="491"/>
      <c r="G690" s="491"/>
      <c r="H690" s="490"/>
      <c r="I690" s="571" t="s">
        <v>2809</v>
      </c>
    </row>
    <row r="691" spans="1:9" x14ac:dyDescent="0.25">
      <c r="A691" s="536" t="s">
        <v>2796</v>
      </c>
      <c r="B691" s="536" t="s">
        <v>2797</v>
      </c>
      <c r="C691" s="552">
        <v>4588</v>
      </c>
      <c r="D691" s="537">
        <f t="shared" si="10"/>
        <v>2569.2800000000002</v>
      </c>
      <c r="E691" s="568"/>
      <c r="F691" s="491"/>
      <c r="G691" s="491"/>
      <c r="H691" s="490"/>
      <c r="I691" s="571" t="s">
        <v>2809</v>
      </c>
    </row>
    <row r="692" spans="1:9" x14ac:dyDescent="0.25">
      <c r="A692" s="536" t="s">
        <v>2798</v>
      </c>
      <c r="B692" s="536" t="s">
        <v>2799</v>
      </c>
      <c r="C692" s="552">
        <v>2958</v>
      </c>
      <c r="D692" s="537">
        <f t="shared" si="10"/>
        <v>1656.4800000000002</v>
      </c>
      <c r="E692" s="568"/>
      <c r="F692" s="491"/>
      <c r="G692" s="491"/>
      <c r="H692" s="490"/>
      <c r="I692" s="571" t="s">
        <v>2809</v>
      </c>
    </row>
    <row r="693" spans="1:9" x14ac:dyDescent="0.25">
      <c r="A693" s="538" t="s">
        <v>4984</v>
      </c>
      <c r="B693" s="539" t="s">
        <v>4985</v>
      </c>
      <c r="C693" s="552">
        <v>1683</v>
      </c>
      <c r="D693" s="537">
        <f t="shared" si="10"/>
        <v>1500</v>
      </c>
      <c r="E693" s="568"/>
      <c r="F693" s="491"/>
      <c r="G693" s="491"/>
      <c r="H693" s="490"/>
      <c r="I693" s="571" t="s">
        <v>2809</v>
      </c>
    </row>
    <row r="694" spans="1:9" x14ac:dyDescent="0.25">
      <c r="A694" s="538" t="s">
        <v>2800</v>
      </c>
      <c r="B694" s="539" t="s">
        <v>2801</v>
      </c>
      <c r="C694" s="552">
        <v>1030</v>
      </c>
      <c r="D694" s="537">
        <f t="shared" si="10"/>
        <v>1500</v>
      </c>
      <c r="E694" s="568"/>
      <c r="F694" s="553"/>
      <c r="G694" s="491"/>
      <c r="H694" s="490"/>
      <c r="I694" s="571" t="s">
        <v>2809</v>
      </c>
    </row>
    <row r="695" spans="1:9" s="542" customFormat="1" ht="60" customHeight="1" x14ac:dyDescent="0.25">
      <c r="A695" s="529"/>
      <c r="B695" s="564" t="s">
        <v>2803</v>
      </c>
      <c r="C695" s="565">
        <f>SUM(C2:C694)</f>
        <v>79580025</v>
      </c>
      <c r="D695" s="1457" t="s">
        <v>2827</v>
      </c>
      <c r="E695" s="1457"/>
      <c r="F695" s="1457"/>
      <c r="G695" s="1458"/>
      <c r="H695" s="541"/>
    </row>
    <row r="696" spans="1:9" x14ac:dyDescent="0.25">
      <c r="A696" s="494"/>
      <c r="B696" s="497" t="s">
        <v>1419</v>
      </c>
      <c r="C696" s="556">
        <f>ROUNDDOWN(C697/C695,2)</f>
        <v>0.56000000000000005</v>
      </c>
      <c r="D696" s="1431" t="s">
        <v>4989</v>
      </c>
      <c r="E696" s="569"/>
      <c r="F696" s="491"/>
      <c r="G696" s="554"/>
      <c r="H696" s="490"/>
    </row>
    <row r="697" spans="1:9" x14ac:dyDescent="0.25">
      <c r="A697" s="494"/>
      <c r="B697" s="497" t="s">
        <v>2802</v>
      </c>
      <c r="C697" s="557">
        <v>44953868.75</v>
      </c>
      <c r="D697" s="526">
        <f>SUM(D2:D694)</f>
        <v>44574049.119999975</v>
      </c>
      <c r="E697" s="570" t="s">
        <v>2805</v>
      </c>
      <c r="F697" s="491"/>
      <c r="G697" s="491"/>
      <c r="H697" s="490"/>
    </row>
    <row r="698" spans="1:9" x14ac:dyDescent="0.25">
      <c r="A698" s="494"/>
      <c r="B698" s="494"/>
      <c r="D698" s="492">
        <f>C697-D697</f>
        <v>379819.63000002503</v>
      </c>
      <c r="E698" s="570" t="s">
        <v>2804</v>
      </c>
      <c r="F698" s="491"/>
      <c r="G698" s="491"/>
      <c r="H698" s="490"/>
    </row>
    <row r="699" spans="1:9" x14ac:dyDescent="0.25">
      <c r="A699" s="494"/>
      <c r="B699" s="496"/>
      <c r="C699" s="495" t="s">
        <v>2806</v>
      </c>
      <c r="E699" s="540"/>
      <c r="F699" s="491"/>
      <c r="G699" s="491"/>
      <c r="H699" s="490"/>
    </row>
    <row r="700" spans="1:9" x14ac:dyDescent="0.25">
      <c r="A700" s="494"/>
      <c r="B700" s="494"/>
      <c r="C700" s="493"/>
      <c r="D700" s="492"/>
      <c r="E700" s="540"/>
      <c r="F700" s="491"/>
      <c r="G700" s="491"/>
      <c r="H700" s="490"/>
    </row>
    <row r="701" spans="1:9" x14ac:dyDescent="0.25">
      <c r="A701" s="494"/>
      <c r="B701" s="494"/>
      <c r="C701" s="493"/>
      <c r="D701" s="492"/>
      <c r="E701" s="540"/>
      <c r="F701" s="491"/>
      <c r="G701" s="491"/>
      <c r="H701" s="490"/>
    </row>
    <row r="702" spans="1:9" x14ac:dyDescent="0.25">
      <c r="A702" s="494"/>
      <c r="B702" s="494"/>
      <c r="C702" s="493"/>
      <c r="D702" s="492"/>
      <c r="E702" s="540"/>
      <c r="F702" s="491"/>
      <c r="G702" s="491"/>
      <c r="H702" s="490"/>
    </row>
    <row r="703" spans="1:9" x14ac:dyDescent="0.25">
      <c r="A703" s="494"/>
      <c r="B703" s="494"/>
      <c r="C703" s="493"/>
      <c r="D703" s="492"/>
      <c r="E703" s="540"/>
      <c r="F703" s="491"/>
      <c r="G703" s="491"/>
      <c r="H703" s="490"/>
    </row>
    <row r="704" spans="1:9" x14ac:dyDescent="0.25">
      <c r="A704" s="494"/>
      <c r="B704" s="494"/>
      <c r="C704" s="493"/>
      <c r="D704" s="492"/>
      <c r="E704" s="540"/>
      <c r="F704" s="491"/>
      <c r="G704" s="491"/>
      <c r="H704" s="490"/>
    </row>
    <row r="705" spans="1:8" x14ac:dyDescent="0.25">
      <c r="A705" s="494"/>
      <c r="B705" s="494"/>
      <c r="C705" s="493"/>
      <c r="D705" s="492"/>
      <c r="E705" s="540"/>
      <c r="F705" s="491"/>
      <c r="G705" s="491"/>
      <c r="H705" s="490"/>
    </row>
    <row r="706" spans="1:8" x14ac:dyDescent="0.25">
      <c r="A706" s="494"/>
      <c r="B706" s="494"/>
      <c r="C706" s="493"/>
      <c r="D706" s="492"/>
      <c r="E706" s="540"/>
      <c r="F706" s="491"/>
      <c r="G706" s="491"/>
      <c r="H706" s="490"/>
    </row>
    <row r="707" spans="1:8" x14ac:dyDescent="0.25">
      <c r="A707" s="494"/>
      <c r="B707" s="494"/>
      <c r="C707" s="493"/>
      <c r="D707" s="492"/>
      <c r="E707" s="540"/>
      <c r="F707" s="491"/>
      <c r="G707" s="491"/>
      <c r="H707" s="490"/>
    </row>
    <row r="708" spans="1:8" x14ac:dyDescent="0.25">
      <c r="A708" s="494"/>
      <c r="B708" s="494"/>
      <c r="C708" s="493"/>
      <c r="D708" s="492"/>
      <c r="E708" s="540"/>
      <c r="F708" s="491"/>
      <c r="G708" s="491"/>
      <c r="H708" s="490"/>
    </row>
    <row r="709" spans="1:8" x14ac:dyDescent="0.25">
      <c r="A709" s="494"/>
      <c r="B709" s="494"/>
      <c r="C709" s="493"/>
      <c r="D709" s="492"/>
      <c r="E709" s="540"/>
      <c r="F709" s="491"/>
      <c r="G709" s="491"/>
      <c r="H709" s="490"/>
    </row>
    <row r="710" spans="1:8" x14ac:dyDescent="0.25">
      <c r="A710" s="494"/>
      <c r="B710" s="494"/>
      <c r="C710" s="493"/>
      <c r="D710" s="492"/>
      <c r="E710" s="540"/>
      <c r="F710" s="491"/>
      <c r="G710" s="491"/>
      <c r="H710" s="490"/>
    </row>
    <row r="711" spans="1:8" x14ac:dyDescent="0.25">
      <c r="A711" s="494"/>
      <c r="B711" s="494"/>
      <c r="C711" s="493"/>
      <c r="D711" s="492"/>
      <c r="E711" s="540"/>
      <c r="F711" s="491"/>
      <c r="G711" s="491"/>
      <c r="H711" s="490"/>
    </row>
    <row r="712" spans="1:8" x14ac:dyDescent="0.25">
      <c r="A712" s="494"/>
      <c r="B712" s="494"/>
      <c r="C712" s="493"/>
      <c r="D712" s="492"/>
      <c r="E712" s="540"/>
      <c r="F712" s="491"/>
      <c r="G712" s="491"/>
      <c r="H712" s="490"/>
    </row>
    <row r="713" spans="1:8" x14ac:dyDescent="0.25">
      <c r="A713" s="494"/>
      <c r="B713" s="494"/>
      <c r="C713" s="493"/>
      <c r="D713" s="492"/>
      <c r="E713" s="540"/>
      <c r="F713" s="491"/>
      <c r="G713" s="491"/>
      <c r="H713" s="490"/>
    </row>
    <row r="714" spans="1:8" x14ac:dyDescent="0.25">
      <c r="A714" s="494"/>
      <c r="B714" s="494"/>
      <c r="C714" s="493"/>
      <c r="D714" s="492"/>
      <c r="E714" s="540"/>
      <c r="F714" s="491"/>
      <c r="G714" s="491"/>
      <c r="H714" s="490"/>
    </row>
    <row r="715" spans="1:8" x14ac:dyDescent="0.25">
      <c r="A715" s="494"/>
      <c r="B715" s="494"/>
      <c r="C715" s="493"/>
      <c r="D715" s="492"/>
      <c r="E715" s="540"/>
      <c r="F715" s="491"/>
      <c r="G715" s="491"/>
      <c r="H715" s="490"/>
    </row>
    <row r="716" spans="1:8" x14ac:dyDescent="0.25">
      <c r="A716" s="494"/>
      <c r="B716" s="494"/>
      <c r="C716" s="493"/>
      <c r="D716" s="492"/>
      <c r="E716" s="540"/>
      <c r="F716" s="491"/>
      <c r="G716" s="491"/>
      <c r="H716" s="490"/>
    </row>
    <row r="717" spans="1:8" x14ac:dyDescent="0.25">
      <c r="A717" s="494"/>
      <c r="B717" s="494"/>
      <c r="C717" s="493"/>
      <c r="D717" s="492"/>
      <c r="E717" s="540"/>
      <c r="F717" s="491"/>
      <c r="G717" s="491"/>
      <c r="H717" s="490"/>
    </row>
    <row r="718" spans="1:8" x14ac:dyDescent="0.25">
      <c r="A718" s="494"/>
      <c r="B718" s="494"/>
      <c r="C718" s="493"/>
      <c r="D718" s="492"/>
      <c r="E718" s="540"/>
      <c r="F718" s="491"/>
      <c r="G718" s="491"/>
      <c r="H718" s="490"/>
    </row>
    <row r="719" spans="1:8" x14ac:dyDescent="0.25">
      <c r="A719" s="494"/>
      <c r="B719" s="494"/>
      <c r="C719" s="493"/>
      <c r="D719" s="492"/>
      <c r="E719" s="540"/>
      <c r="F719" s="491"/>
      <c r="G719" s="491"/>
      <c r="H719" s="490"/>
    </row>
    <row r="720" spans="1:8" x14ac:dyDescent="0.25">
      <c r="A720" s="494"/>
      <c r="B720" s="494"/>
      <c r="C720" s="493"/>
      <c r="D720" s="492"/>
      <c r="E720" s="540"/>
      <c r="F720" s="491"/>
      <c r="G720" s="491"/>
      <c r="H720" s="490"/>
    </row>
    <row r="721" spans="1:8" x14ac:dyDescent="0.25">
      <c r="A721" s="494"/>
      <c r="B721" s="494"/>
      <c r="C721" s="493"/>
      <c r="D721" s="492"/>
      <c r="E721" s="540"/>
      <c r="F721" s="491"/>
      <c r="G721" s="491"/>
      <c r="H721" s="490"/>
    </row>
    <row r="722" spans="1:8" x14ac:dyDescent="0.25">
      <c r="A722" s="494"/>
      <c r="B722" s="494"/>
      <c r="C722" s="493"/>
      <c r="D722" s="492"/>
      <c r="E722" s="540"/>
      <c r="F722" s="491"/>
      <c r="G722" s="491"/>
      <c r="H722" s="490"/>
    </row>
    <row r="723" spans="1:8" x14ac:dyDescent="0.25">
      <c r="A723" s="494"/>
      <c r="B723" s="494"/>
      <c r="C723" s="493"/>
      <c r="D723" s="492"/>
      <c r="E723" s="540"/>
      <c r="F723" s="491"/>
      <c r="G723" s="491"/>
      <c r="H723" s="490"/>
    </row>
    <row r="724" spans="1:8" x14ac:dyDescent="0.25">
      <c r="A724" s="494"/>
      <c r="B724" s="494"/>
      <c r="C724" s="493"/>
      <c r="D724" s="492"/>
      <c r="E724" s="540"/>
      <c r="F724" s="491"/>
      <c r="G724" s="491"/>
      <c r="H724" s="490"/>
    </row>
    <row r="725" spans="1:8" x14ac:dyDescent="0.25">
      <c r="A725" s="494"/>
      <c r="B725" s="494"/>
      <c r="C725" s="493"/>
      <c r="D725" s="492"/>
      <c r="E725" s="540"/>
      <c r="F725" s="491"/>
      <c r="G725" s="491"/>
      <c r="H725" s="490"/>
    </row>
    <row r="726" spans="1:8" x14ac:dyDescent="0.25">
      <c r="A726" s="494"/>
      <c r="B726" s="494"/>
      <c r="C726" s="493"/>
      <c r="D726" s="492"/>
      <c r="E726" s="540"/>
      <c r="F726" s="491"/>
      <c r="G726" s="491"/>
      <c r="H726" s="490"/>
    </row>
    <row r="727" spans="1:8" x14ac:dyDescent="0.25">
      <c r="A727" s="494"/>
      <c r="B727" s="494"/>
      <c r="C727" s="493"/>
      <c r="D727" s="492"/>
      <c r="E727" s="540"/>
      <c r="F727" s="491"/>
      <c r="G727" s="491"/>
      <c r="H727" s="490"/>
    </row>
    <row r="728" spans="1:8" x14ac:dyDescent="0.25">
      <c r="A728" s="494"/>
      <c r="B728" s="494"/>
      <c r="C728" s="493"/>
      <c r="D728" s="492"/>
      <c r="E728" s="540"/>
      <c r="F728" s="491"/>
      <c r="G728" s="491"/>
      <c r="H728" s="490"/>
    </row>
    <row r="729" spans="1:8" x14ac:dyDescent="0.25">
      <c r="A729" s="494"/>
      <c r="B729" s="494"/>
      <c r="C729" s="493"/>
      <c r="D729" s="492"/>
      <c r="E729" s="540"/>
      <c r="F729" s="491"/>
      <c r="G729" s="491"/>
      <c r="H729" s="490"/>
    </row>
    <row r="730" spans="1:8" x14ac:dyDescent="0.25">
      <c r="A730" s="494"/>
      <c r="B730" s="494"/>
      <c r="C730" s="493"/>
      <c r="D730" s="492"/>
      <c r="E730" s="540"/>
      <c r="F730" s="491"/>
      <c r="G730" s="491"/>
      <c r="H730" s="490"/>
    </row>
    <row r="731" spans="1:8" x14ac:dyDescent="0.25">
      <c r="A731" s="494"/>
      <c r="B731" s="494"/>
      <c r="C731" s="493"/>
      <c r="D731" s="492"/>
      <c r="E731" s="540"/>
      <c r="F731" s="491"/>
      <c r="G731" s="491"/>
      <c r="H731" s="490"/>
    </row>
    <row r="732" spans="1:8" x14ac:dyDescent="0.25">
      <c r="A732" s="494"/>
      <c r="B732" s="494"/>
      <c r="C732" s="493"/>
      <c r="D732" s="492"/>
      <c r="E732" s="540"/>
      <c r="F732" s="491"/>
      <c r="G732" s="491"/>
      <c r="H732" s="490"/>
    </row>
    <row r="733" spans="1:8" x14ac:dyDescent="0.25">
      <c r="A733" s="494"/>
      <c r="B733" s="494"/>
      <c r="C733" s="493"/>
      <c r="D733" s="492"/>
      <c r="E733" s="540"/>
      <c r="F733" s="491"/>
      <c r="G733" s="491"/>
      <c r="H733" s="490"/>
    </row>
    <row r="734" spans="1:8" x14ac:dyDescent="0.25">
      <c r="A734" s="494"/>
      <c r="B734" s="494"/>
      <c r="C734" s="493"/>
      <c r="D734" s="492"/>
      <c r="E734" s="540"/>
      <c r="F734" s="491"/>
      <c r="G734" s="491"/>
      <c r="H734" s="490"/>
    </row>
    <row r="735" spans="1:8" x14ac:dyDescent="0.25">
      <c r="A735" s="494"/>
      <c r="B735" s="494"/>
      <c r="C735" s="493"/>
      <c r="D735" s="492"/>
      <c r="E735" s="540"/>
      <c r="F735" s="491"/>
      <c r="G735" s="491"/>
      <c r="H735" s="490"/>
    </row>
    <row r="736" spans="1:8" x14ac:dyDescent="0.25">
      <c r="A736" s="494"/>
      <c r="B736" s="494"/>
      <c r="C736" s="493"/>
      <c r="D736" s="492"/>
      <c r="E736" s="540"/>
      <c r="F736" s="491"/>
      <c r="G736" s="491"/>
      <c r="H736" s="490"/>
    </row>
    <row r="737" spans="1:8" x14ac:dyDescent="0.25">
      <c r="A737" s="494"/>
      <c r="B737" s="494"/>
      <c r="C737" s="493"/>
      <c r="D737" s="492"/>
      <c r="E737" s="540"/>
      <c r="F737" s="491"/>
      <c r="G737" s="491"/>
      <c r="H737" s="490"/>
    </row>
    <row r="738" spans="1:8" x14ac:dyDescent="0.25">
      <c r="A738" s="494"/>
      <c r="B738" s="494"/>
      <c r="C738" s="493"/>
      <c r="D738" s="492"/>
      <c r="E738" s="540"/>
      <c r="F738" s="491"/>
      <c r="G738" s="491"/>
      <c r="H738" s="490"/>
    </row>
    <row r="739" spans="1:8" x14ac:dyDescent="0.25">
      <c r="A739" s="494"/>
      <c r="B739" s="494"/>
      <c r="C739" s="493"/>
      <c r="D739" s="492"/>
      <c r="E739" s="540"/>
      <c r="F739" s="491"/>
      <c r="G739" s="491"/>
      <c r="H739" s="490"/>
    </row>
    <row r="740" spans="1:8" x14ac:dyDescent="0.25">
      <c r="A740" s="494"/>
      <c r="B740" s="494"/>
      <c r="C740" s="493"/>
      <c r="D740" s="492"/>
      <c r="E740" s="540"/>
      <c r="F740" s="491"/>
      <c r="G740" s="491"/>
      <c r="H740" s="490"/>
    </row>
    <row r="741" spans="1:8" x14ac:dyDescent="0.25">
      <c r="A741" s="494"/>
      <c r="B741" s="494"/>
      <c r="C741" s="493"/>
      <c r="D741" s="492"/>
      <c r="E741" s="540"/>
      <c r="F741" s="491"/>
      <c r="G741" s="491"/>
      <c r="H741" s="490"/>
    </row>
    <row r="742" spans="1:8" x14ac:dyDescent="0.25">
      <c r="A742" s="494"/>
      <c r="B742" s="494"/>
      <c r="C742" s="493"/>
      <c r="D742" s="492"/>
      <c r="E742" s="540"/>
      <c r="F742" s="491"/>
      <c r="G742" s="491"/>
      <c r="H742" s="490"/>
    </row>
    <row r="743" spans="1:8" x14ac:dyDescent="0.25">
      <c r="A743" s="494"/>
      <c r="B743" s="494"/>
      <c r="C743" s="493"/>
      <c r="D743" s="492"/>
      <c r="E743" s="540"/>
      <c r="F743" s="491"/>
      <c r="G743" s="491"/>
      <c r="H743" s="490"/>
    </row>
    <row r="744" spans="1:8" x14ac:dyDescent="0.25">
      <c r="A744" s="494"/>
      <c r="B744" s="494"/>
      <c r="C744" s="493"/>
      <c r="D744" s="492"/>
      <c r="E744" s="540"/>
      <c r="F744" s="491"/>
      <c r="G744" s="491"/>
      <c r="H744" s="490"/>
    </row>
    <row r="745" spans="1:8" x14ac:dyDescent="0.25">
      <c r="A745" s="494"/>
      <c r="B745" s="494"/>
      <c r="C745" s="493"/>
      <c r="D745" s="492"/>
      <c r="E745" s="540"/>
      <c r="F745" s="491"/>
      <c r="G745" s="491"/>
      <c r="H745" s="490"/>
    </row>
    <row r="746" spans="1:8" x14ac:dyDescent="0.25">
      <c r="A746" s="494"/>
      <c r="B746" s="494"/>
      <c r="C746" s="493"/>
      <c r="D746" s="492"/>
      <c r="E746" s="540"/>
      <c r="F746" s="491"/>
      <c r="G746" s="491"/>
      <c r="H746" s="490"/>
    </row>
    <row r="747" spans="1:8" x14ac:dyDescent="0.25">
      <c r="A747" s="494"/>
      <c r="B747" s="494"/>
      <c r="C747" s="493"/>
      <c r="D747" s="492"/>
      <c r="E747" s="540"/>
      <c r="F747" s="491"/>
      <c r="G747" s="491"/>
      <c r="H747" s="490"/>
    </row>
    <row r="748" spans="1:8" x14ac:dyDescent="0.25">
      <c r="A748" s="494"/>
      <c r="B748" s="494"/>
      <c r="C748" s="493"/>
      <c r="D748" s="492"/>
      <c r="E748" s="540"/>
      <c r="F748" s="491"/>
      <c r="G748" s="491"/>
      <c r="H748" s="490"/>
    </row>
    <row r="749" spans="1:8" x14ac:dyDescent="0.25">
      <c r="A749" s="494"/>
      <c r="B749" s="494"/>
      <c r="C749" s="493"/>
      <c r="D749" s="492"/>
      <c r="E749" s="540"/>
      <c r="F749" s="491"/>
      <c r="G749" s="491"/>
      <c r="H749" s="490"/>
    </row>
    <row r="750" spans="1:8" x14ac:dyDescent="0.25">
      <c r="A750" s="494"/>
      <c r="B750" s="494"/>
      <c r="C750" s="493"/>
      <c r="D750" s="492"/>
      <c r="E750" s="540"/>
      <c r="F750" s="491"/>
      <c r="G750" s="491"/>
      <c r="H750" s="490"/>
    </row>
    <row r="751" spans="1:8" x14ac:dyDescent="0.25">
      <c r="A751" s="494"/>
      <c r="B751" s="494"/>
      <c r="C751" s="493"/>
      <c r="D751" s="492"/>
      <c r="E751" s="540"/>
      <c r="F751" s="491"/>
      <c r="G751" s="491"/>
      <c r="H751" s="490"/>
    </row>
    <row r="752" spans="1:8" x14ac:dyDescent="0.25">
      <c r="A752" s="494"/>
      <c r="B752" s="494"/>
      <c r="C752" s="493"/>
      <c r="D752" s="492"/>
      <c r="E752" s="540"/>
      <c r="F752" s="491"/>
      <c r="G752" s="491"/>
      <c r="H752" s="490"/>
    </row>
    <row r="753" spans="1:8" x14ac:dyDescent="0.25">
      <c r="A753" s="494"/>
      <c r="B753" s="494"/>
      <c r="C753" s="493"/>
      <c r="D753" s="492"/>
      <c r="E753" s="540"/>
      <c r="F753" s="491"/>
      <c r="G753" s="491"/>
      <c r="H753" s="490"/>
    </row>
    <row r="754" spans="1:8" x14ac:dyDescent="0.25">
      <c r="A754" s="494"/>
      <c r="B754" s="494"/>
      <c r="C754" s="493"/>
      <c r="D754" s="492"/>
      <c r="E754" s="540"/>
      <c r="F754" s="491"/>
      <c r="G754" s="491"/>
      <c r="H754" s="490"/>
    </row>
    <row r="755" spans="1:8" x14ac:dyDescent="0.25">
      <c r="A755" s="494"/>
      <c r="B755" s="494"/>
      <c r="C755" s="493"/>
      <c r="D755" s="492"/>
      <c r="E755" s="540"/>
      <c r="F755" s="491"/>
      <c r="G755" s="491"/>
      <c r="H755" s="490"/>
    </row>
    <row r="756" spans="1:8" x14ac:dyDescent="0.25">
      <c r="A756" s="494"/>
      <c r="B756" s="494"/>
      <c r="C756" s="493"/>
      <c r="D756" s="492"/>
      <c r="E756" s="540"/>
      <c r="F756" s="491"/>
      <c r="G756" s="491"/>
      <c r="H756" s="490"/>
    </row>
    <row r="757" spans="1:8" x14ac:dyDescent="0.25">
      <c r="A757" s="494"/>
      <c r="B757" s="494"/>
      <c r="C757" s="493"/>
      <c r="D757" s="492"/>
      <c r="E757" s="540"/>
      <c r="F757" s="491"/>
      <c r="G757" s="491"/>
      <c r="H757" s="490"/>
    </row>
    <row r="758" spans="1:8" x14ac:dyDescent="0.25">
      <c r="A758" s="494"/>
      <c r="B758" s="494"/>
      <c r="C758" s="493"/>
      <c r="D758" s="492"/>
      <c r="E758" s="540"/>
      <c r="F758" s="491"/>
      <c r="G758" s="491"/>
      <c r="H758" s="490"/>
    </row>
    <row r="759" spans="1:8" x14ac:dyDescent="0.25">
      <c r="A759" s="494"/>
      <c r="B759" s="494"/>
      <c r="C759" s="493"/>
      <c r="D759" s="492"/>
      <c r="E759" s="540"/>
      <c r="F759" s="491"/>
      <c r="G759" s="491"/>
      <c r="H759" s="490"/>
    </row>
    <row r="760" spans="1:8" x14ac:dyDescent="0.25">
      <c r="A760" s="494"/>
      <c r="B760" s="494"/>
      <c r="C760" s="493"/>
      <c r="D760" s="492"/>
      <c r="E760" s="540"/>
      <c r="F760" s="491"/>
      <c r="G760" s="491"/>
      <c r="H760" s="490"/>
    </row>
    <row r="761" spans="1:8" x14ac:dyDescent="0.25">
      <c r="A761" s="494"/>
      <c r="B761" s="494"/>
      <c r="C761" s="493"/>
      <c r="D761" s="492"/>
      <c r="E761" s="540"/>
      <c r="F761" s="491"/>
      <c r="G761" s="491"/>
      <c r="H761" s="490"/>
    </row>
    <row r="762" spans="1:8" x14ac:dyDescent="0.25">
      <c r="A762" s="494"/>
      <c r="B762" s="494"/>
      <c r="C762" s="493"/>
      <c r="D762" s="492"/>
      <c r="E762" s="540"/>
      <c r="F762" s="491"/>
      <c r="G762" s="491"/>
      <c r="H762" s="490"/>
    </row>
    <row r="763" spans="1:8" x14ac:dyDescent="0.25">
      <c r="A763" s="494"/>
      <c r="B763" s="494"/>
      <c r="C763" s="493"/>
      <c r="D763" s="492"/>
      <c r="E763" s="540"/>
      <c r="F763" s="491"/>
      <c r="G763" s="491"/>
      <c r="H763" s="490"/>
    </row>
    <row r="764" spans="1:8" x14ac:dyDescent="0.25">
      <c r="A764" s="494"/>
      <c r="B764" s="494"/>
      <c r="C764" s="493"/>
      <c r="D764" s="492"/>
      <c r="E764" s="540"/>
      <c r="F764" s="491"/>
      <c r="G764" s="491"/>
      <c r="H764" s="490"/>
    </row>
    <row r="765" spans="1:8" x14ac:dyDescent="0.25">
      <c r="A765" s="494"/>
      <c r="B765" s="494"/>
      <c r="C765" s="493"/>
      <c r="D765" s="492"/>
      <c r="E765" s="540"/>
      <c r="F765" s="491"/>
      <c r="G765" s="491"/>
      <c r="H765" s="490"/>
    </row>
    <row r="766" spans="1:8" x14ac:dyDescent="0.25">
      <c r="A766" s="494"/>
      <c r="B766" s="494"/>
      <c r="C766" s="493"/>
      <c r="D766" s="492"/>
      <c r="E766" s="540"/>
      <c r="F766" s="491"/>
      <c r="G766" s="491"/>
      <c r="H766" s="490"/>
    </row>
    <row r="767" spans="1:8" x14ac:dyDescent="0.25">
      <c r="A767" s="494"/>
      <c r="B767" s="494"/>
      <c r="C767" s="493"/>
      <c r="D767" s="492"/>
      <c r="E767" s="540"/>
      <c r="F767" s="491"/>
      <c r="G767" s="491"/>
      <c r="H767" s="490"/>
    </row>
    <row r="768" spans="1:8" x14ac:dyDescent="0.25">
      <c r="A768" s="494"/>
      <c r="B768" s="494"/>
      <c r="C768" s="493"/>
      <c r="D768" s="492"/>
      <c r="E768" s="540"/>
      <c r="F768" s="491"/>
      <c r="G768" s="491"/>
      <c r="H768" s="490"/>
    </row>
    <row r="769" spans="1:8" x14ac:dyDescent="0.25">
      <c r="A769" s="494"/>
      <c r="B769" s="494"/>
      <c r="C769" s="493"/>
      <c r="D769" s="492"/>
      <c r="E769" s="540"/>
      <c r="F769" s="491"/>
      <c r="G769" s="491"/>
      <c r="H769" s="490"/>
    </row>
    <row r="770" spans="1:8" x14ac:dyDescent="0.25">
      <c r="A770" s="494"/>
      <c r="B770" s="494"/>
      <c r="C770" s="493"/>
      <c r="D770" s="492"/>
      <c r="E770" s="540"/>
      <c r="F770" s="491"/>
      <c r="G770" s="491"/>
      <c r="H770" s="490"/>
    </row>
    <row r="771" spans="1:8" x14ac:dyDescent="0.25">
      <c r="A771" s="494"/>
      <c r="B771" s="494"/>
      <c r="C771" s="493"/>
      <c r="D771" s="492"/>
      <c r="E771" s="540"/>
      <c r="F771" s="491"/>
      <c r="G771" s="491"/>
      <c r="H771" s="490"/>
    </row>
    <row r="772" spans="1:8" x14ac:dyDescent="0.25">
      <c r="A772" s="494"/>
      <c r="B772" s="494"/>
      <c r="C772" s="493"/>
      <c r="D772" s="492"/>
      <c r="E772" s="540"/>
      <c r="F772" s="491"/>
      <c r="G772" s="491"/>
      <c r="H772" s="490"/>
    </row>
    <row r="773" spans="1:8" x14ac:dyDescent="0.25">
      <c r="A773" s="494"/>
      <c r="B773" s="494"/>
      <c r="C773" s="493"/>
      <c r="D773" s="492"/>
      <c r="E773" s="540"/>
      <c r="F773" s="491"/>
      <c r="G773" s="491"/>
      <c r="H773" s="490"/>
    </row>
    <row r="774" spans="1:8" x14ac:dyDescent="0.25">
      <c r="A774" s="494"/>
      <c r="B774" s="494"/>
      <c r="C774" s="493"/>
      <c r="D774" s="492"/>
      <c r="E774" s="540"/>
      <c r="F774" s="491"/>
      <c r="G774" s="491"/>
      <c r="H774" s="490"/>
    </row>
    <row r="775" spans="1:8" x14ac:dyDescent="0.25">
      <c r="A775" s="494"/>
      <c r="B775" s="494"/>
      <c r="C775" s="493"/>
      <c r="D775" s="492"/>
      <c r="E775" s="540"/>
      <c r="F775" s="491"/>
      <c r="G775" s="491"/>
      <c r="H775" s="490"/>
    </row>
    <row r="776" spans="1:8" x14ac:dyDescent="0.25">
      <c r="A776" s="494"/>
      <c r="B776" s="494"/>
      <c r="C776" s="493"/>
      <c r="D776" s="492"/>
      <c r="E776" s="540"/>
      <c r="F776" s="491"/>
      <c r="G776" s="491"/>
      <c r="H776" s="490"/>
    </row>
    <row r="777" spans="1:8" x14ac:dyDescent="0.25">
      <c r="A777" s="494"/>
      <c r="B777" s="494"/>
      <c r="C777" s="493"/>
      <c r="D777" s="492"/>
      <c r="E777" s="540"/>
      <c r="F777" s="491"/>
      <c r="G777" s="491"/>
      <c r="H777" s="490"/>
    </row>
    <row r="778" spans="1:8" x14ac:dyDescent="0.25">
      <c r="A778" s="494"/>
      <c r="B778" s="494"/>
      <c r="C778" s="493"/>
      <c r="D778" s="492"/>
      <c r="E778" s="540"/>
      <c r="F778" s="491"/>
      <c r="G778" s="491"/>
      <c r="H778" s="490"/>
    </row>
    <row r="779" spans="1:8" x14ac:dyDescent="0.25">
      <c r="A779" s="494"/>
      <c r="B779" s="494"/>
      <c r="C779" s="493"/>
      <c r="D779" s="492"/>
      <c r="E779" s="540"/>
      <c r="F779" s="491"/>
      <c r="G779" s="491"/>
      <c r="H779" s="490"/>
    </row>
    <row r="780" spans="1:8" x14ac:dyDescent="0.25">
      <c r="A780" s="494"/>
      <c r="B780" s="494"/>
      <c r="C780" s="493"/>
      <c r="D780" s="492"/>
      <c r="E780" s="540"/>
      <c r="F780" s="491"/>
      <c r="G780" s="491"/>
      <c r="H780" s="490"/>
    </row>
    <row r="781" spans="1:8" x14ac:dyDescent="0.25">
      <c r="A781" s="494"/>
      <c r="B781" s="494"/>
      <c r="C781" s="493"/>
      <c r="D781" s="492"/>
      <c r="E781" s="540"/>
      <c r="F781" s="491"/>
      <c r="G781" s="491"/>
      <c r="H781" s="490"/>
    </row>
    <row r="782" spans="1:8" x14ac:dyDescent="0.25">
      <c r="A782" s="494"/>
      <c r="B782" s="494"/>
      <c r="C782" s="493"/>
      <c r="D782" s="492"/>
      <c r="E782" s="540"/>
      <c r="F782" s="491"/>
      <c r="G782" s="491"/>
      <c r="H782" s="490"/>
    </row>
    <row r="783" spans="1:8" x14ac:dyDescent="0.25">
      <c r="A783" s="494"/>
      <c r="B783" s="494"/>
      <c r="C783" s="493"/>
      <c r="D783" s="492"/>
      <c r="E783" s="540"/>
      <c r="F783" s="491"/>
      <c r="G783" s="491"/>
      <c r="H783" s="490"/>
    </row>
    <row r="784" spans="1:8" x14ac:dyDescent="0.25">
      <c r="A784" s="494"/>
      <c r="B784" s="494"/>
      <c r="C784" s="493"/>
      <c r="D784" s="492"/>
      <c r="E784" s="540"/>
      <c r="F784" s="491"/>
      <c r="G784" s="491"/>
      <c r="H784" s="490"/>
    </row>
    <row r="785" spans="1:8" x14ac:dyDescent="0.25">
      <c r="A785" s="494"/>
      <c r="B785" s="494"/>
      <c r="C785" s="493"/>
      <c r="D785" s="492"/>
      <c r="E785" s="540"/>
      <c r="F785" s="491"/>
      <c r="G785" s="491"/>
      <c r="H785" s="490"/>
    </row>
    <row r="786" spans="1:8" x14ac:dyDescent="0.25">
      <c r="A786" s="494"/>
      <c r="B786" s="494"/>
      <c r="C786" s="493"/>
      <c r="D786" s="492"/>
      <c r="E786" s="540"/>
      <c r="F786" s="491"/>
      <c r="G786" s="491"/>
      <c r="H786" s="490"/>
    </row>
    <row r="787" spans="1:8" x14ac:dyDescent="0.25">
      <c r="A787" s="494"/>
      <c r="B787" s="494"/>
      <c r="C787" s="493"/>
      <c r="D787" s="492"/>
      <c r="E787" s="540"/>
      <c r="F787" s="491"/>
      <c r="G787" s="491"/>
      <c r="H787" s="490"/>
    </row>
    <row r="788" spans="1:8" x14ac:dyDescent="0.25">
      <c r="A788" s="494"/>
      <c r="B788" s="494"/>
      <c r="C788" s="493"/>
      <c r="D788" s="492"/>
      <c r="E788" s="540"/>
      <c r="F788" s="491"/>
      <c r="G788" s="491"/>
      <c r="H788" s="490"/>
    </row>
    <row r="789" spans="1:8" x14ac:dyDescent="0.25">
      <c r="A789" s="494"/>
      <c r="B789" s="494"/>
      <c r="C789" s="493"/>
      <c r="D789" s="492"/>
      <c r="E789" s="540"/>
      <c r="F789" s="491"/>
      <c r="G789" s="491"/>
      <c r="H789" s="490"/>
    </row>
    <row r="790" spans="1:8" x14ac:dyDescent="0.25">
      <c r="A790" s="494"/>
      <c r="B790" s="494"/>
      <c r="C790" s="493"/>
      <c r="D790" s="492"/>
      <c r="E790" s="540"/>
      <c r="F790" s="491"/>
      <c r="G790" s="491"/>
      <c r="H790" s="490"/>
    </row>
    <row r="791" spans="1:8" x14ac:dyDescent="0.25">
      <c r="A791" s="494"/>
      <c r="B791" s="494"/>
      <c r="C791" s="493"/>
      <c r="D791" s="492"/>
      <c r="E791" s="540"/>
      <c r="F791" s="491"/>
      <c r="G791" s="491"/>
      <c r="H791" s="490"/>
    </row>
    <row r="792" spans="1:8" x14ac:dyDescent="0.25">
      <c r="A792" s="494"/>
      <c r="B792" s="494"/>
      <c r="C792" s="493"/>
      <c r="D792" s="492"/>
      <c r="E792" s="540"/>
      <c r="F792" s="491"/>
      <c r="G792" s="491"/>
      <c r="H792" s="490"/>
    </row>
    <row r="793" spans="1:8" x14ac:dyDescent="0.25">
      <c r="A793" s="494"/>
      <c r="B793" s="494"/>
      <c r="C793" s="493"/>
      <c r="D793" s="492"/>
      <c r="E793" s="540"/>
      <c r="F793" s="491"/>
      <c r="G793" s="491"/>
      <c r="H793" s="490"/>
    </row>
    <row r="794" spans="1:8" x14ac:dyDescent="0.25">
      <c r="A794" s="494"/>
      <c r="B794" s="494"/>
      <c r="C794" s="493"/>
      <c r="D794" s="492"/>
      <c r="E794" s="540"/>
      <c r="F794" s="491"/>
      <c r="G794" s="491"/>
      <c r="H794" s="490"/>
    </row>
    <row r="795" spans="1:8" x14ac:dyDescent="0.25">
      <c r="A795" s="494"/>
      <c r="B795" s="494"/>
      <c r="C795" s="493"/>
      <c r="D795" s="492"/>
      <c r="E795" s="540"/>
      <c r="F795" s="491"/>
      <c r="G795" s="491"/>
      <c r="H795" s="490"/>
    </row>
    <row r="796" spans="1:8" x14ac:dyDescent="0.25">
      <c r="A796" s="494"/>
      <c r="B796" s="494"/>
      <c r="C796" s="493"/>
      <c r="D796" s="492"/>
      <c r="E796" s="540"/>
      <c r="F796" s="491"/>
      <c r="G796" s="491"/>
      <c r="H796" s="490"/>
    </row>
    <row r="797" spans="1:8" x14ac:dyDescent="0.25">
      <c r="A797" s="494"/>
      <c r="B797" s="494"/>
      <c r="C797" s="493"/>
      <c r="D797" s="492"/>
      <c r="E797" s="540"/>
      <c r="F797" s="491"/>
      <c r="G797" s="491"/>
      <c r="H797" s="490"/>
    </row>
    <row r="798" spans="1:8" x14ac:dyDescent="0.25">
      <c r="A798" s="494"/>
      <c r="B798" s="494"/>
      <c r="C798" s="493"/>
      <c r="D798" s="492"/>
      <c r="E798" s="540"/>
      <c r="F798" s="491"/>
      <c r="G798" s="491"/>
      <c r="H798" s="490"/>
    </row>
    <row r="799" spans="1:8" x14ac:dyDescent="0.25">
      <c r="A799" s="494"/>
      <c r="B799" s="494"/>
      <c r="C799" s="493"/>
      <c r="D799" s="492"/>
      <c r="E799" s="540"/>
      <c r="F799" s="491"/>
      <c r="G799" s="491"/>
      <c r="H799" s="490"/>
    </row>
    <row r="800" spans="1:8" x14ac:dyDescent="0.25">
      <c r="A800" s="494"/>
      <c r="B800" s="494"/>
      <c r="C800" s="493"/>
      <c r="D800" s="492"/>
      <c r="E800" s="540"/>
      <c r="F800" s="491"/>
      <c r="G800" s="491"/>
      <c r="H800" s="490"/>
    </row>
    <row r="801" spans="1:8" x14ac:dyDescent="0.25">
      <c r="A801" s="494"/>
      <c r="B801" s="494"/>
      <c r="C801" s="493"/>
      <c r="D801" s="492"/>
      <c r="E801" s="540"/>
      <c r="F801" s="491"/>
      <c r="G801" s="491"/>
      <c r="H801" s="490"/>
    </row>
    <row r="802" spans="1:8" x14ac:dyDescent="0.25">
      <c r="A802" s="494"/>
      <c r="B802" s="494"/>
      <c r="C802" s="493"/>
      <c r="D802" s="492"/>
      <c r="E802" s="540"/>
      <c r="F802" s="491"/>
      <c r="G802" s="491"/>
      <c r="H802" s="490"/>
    </row>
    <row r="803" spans="1:8" x14ac:dyDescent="0.25">
      <c r="A803" s="494"/>
      <c r="B803" s="494"/>
      <c r="C803" s="493"/>
      <c r="D803" s="492"/>
      <c r="E803" s="540"/>
      <c r="F803" s="491"/>
      <c r="G803" s="491"/>
      <c r="H803" s="490"/>
    </row>
    <row r="804" spans="1:8" x14ac:dyDescent="0.25">
      <c r="A804" s="494"/>
      <c r="B804" s="494"/>
      <c r="C804" s="493"/>
      <c r="D804" s="492"/>
      <c r="E804" s="540"/>
      <c r="F804" s="491"/>
      <c r="G804" s="491"/>
      <c r="H804" s="490"/>
    </row>
    <row r="805" spans="1:8" x14ac:dyDescent="0.25">
      <c r="A805" s="494"/>
      <c r="B805" s="494"/>
      <c r="C805" s="493"/>
      <c r="D805" s="492"/>
      <c r="E805" s="540"/>
      <c r="F805" s="491"/>
      <c r="G805" s="491"/>
      <c r="H805" s="490"/>
    </row>
    <row r="806" spans="1:8" x14ac:dyDescent="0.25">
      <c r="A806" s="494"/>
      <c r="B806" s="494"/>
      <c r="C806" s="493"/>
      <c r="D806" s="492"/>
      <c r="E806" s="540"/>
      <c r="F806" s="491"/>
      <c r="G806" s="491"/>
      <c r="H806" s="490"/>
    </row>
    <row r="807" spans="1:8" x14ac:dyDescent="0.25">
      <c r="A807" s="494"/>
      <c r="B807" s="494"/>
      <c r="C807" s="493"/>
      <c r="D807" s="492"/>
      <c r="E807" s="540"/>
      <c r="F807" s="491"/>
      <c r="G807" s="491"/>
      <c r="H807" s="490"/>
    </row>
    <row r="808" spans="1:8" x14ac:dyDescent="0.25">
      <c r="A808" s="494"/>
      <c r="B808" s="494"/>
      <c r="C808" s="493"/>
      <c r="D808" s="492"/>
      <c r="E808" s="540"/>
      <c r="F808" s="491"/>
      <c r="G808" s="491"/>
      <c r="H808" s="490"/>
    </row>
    <row r="809" spans="1:8" x14ac:dyDescent="0.25">
      <c r="A809" s="494"/>
      <c r="B809" s="494"/>
      <c r="C809" s="493"/>
      <c r="D809" s="492"/>
      <c r="E809" s="540"/>
      <c r="F809" s="491"/>
      <c r="G809" s="491"/>
      <c r="H809" s="490"/>
    </row>
    <row r="810" spans="1:8" x14ac:dyDescent="0.25">
      <c r="A810" s="494"/>
      <c r="B810" s="494"/>
      <c r="C810" s="493"/>
      <c r="D810" s="492"/>
      <c r="E810" s="540"/>
      <c r="F810" s="491"/>
      <c r="G810" s="491"/>
      <c r="H810" s="490"/>
    </row>
    <row r="811" spans="1:8" x14ac:dyDescent="0.25">
      <c r="A811" s="494"/>
      <c r="B811" s="494"/>
      <c r="C811" s="493"/>
      <c r="D811" s="492"/>
      <c r="E811" s="540"/>
      <c r="F811" s="491"/>
      <c r="G811" s="491"/>
      <c r="H811" s="490"/>
    </row>
    <row r="812" spans="1:8" x14ac:dyDescent="0.25">
      <c r="A812" s="494"/>
      <c r="B812" s="494"/>
      <c r="C812" s="493"/>
      <c r="D812" s="492"/>
      <c r="E812" s="540"/>
      <c r="F812" s="491"/>
      <c r="G812" s="491"/>
      <c r="H812" s="490"/>
    </row>
    <row r="813" spans="1:8" x14ac:dyDescent="0.25">
      <c r="A813" s="494"/>
      <c r="B813" s="494"/>
      <c r="C813" s="493"/>
      <c r="D813" s="492"/>
      <c r="E813" s="540"/>
      <c r="F813" s="491"/>
      <c r="G813" s="491"/>
      <c r="H813" s="490"/>
    </row>
    <row r="814" spans="1:8" x14ac:dyDescent="0.25">
      <c r="A814" s="494"/>
      <c r="B814" s="494"/>
      <c r="C814" s="493"/>
      <c r="D814" s="492"/>
      <c r="E814" s="540"/>
      <c r="F814" s="491"/>
      <c r="G814" s="491"/>
      <c r="H814" s="490"/>
    </row>
    <row r="815" spans="1:8" x14ac:dyDescent="0.25">
      <c r="A815" s="494"/>
      <c r="B815" s="494"/>
      <c r="C815" s="493"/>
      <c r="D815" s="492"/>
      <c r="E815" s="540"/>
      <c r="F815" s="491"/>
      <c r="G815" s="491"/>
      <c r="H815" s="490"/>
    </row>
    <row r="816" spans="1:8" x14ac:dyDescent="0.25">
      <c r="A816" s="494"/>
      <c r="B816" s="494"/>
      <c r="C816" s="493"/>
      <c r="D816" s="492"/>
      <c r="E816" s="540"/>
      <c r="F816" s="491"/>
      <c r="G816" s="491"/>
      <c r="H816" s="490"/>
    </row>
    <row r="817" spans="1:8" x14ac:dyDescent="0.25">
      <c r="A817" s="494"/>
      <c r="B817" s="494"/>
      <c r="C817" s="493"/>
      <c r="D817" s="492"/>
      <c r="E817" s="540"/>
      <c r="F817" s="491"/>
      <c r="G817" s="491"/>
      <c r="H817" s="490"/>
    </row>
    <row r="818" spans="1:8" x14ac:dyDescent="0.25">
      <c r="A818" s="494"/>
      <c r="B818" s="494"/>
      <c r="C818" s="493"/>
      <c r="D818" s="492"/>
      <c r="E818" s="540"/>
      <c r="F818" s="491"/>
      <c r="G818" s="491"/>
      <c r="H818" s="490"/>
    </row>
    <row r="819" spans="1:8" x14ac:dyDescent="0.25">
      <c r="A819" s="494"/>
      <c r="B819" s="494"/>
      <c r="C819" s="493"/>
      <c r="D819" s="492"/>
      <c r="E819" s="540"/>
      <c r="F819" s="491"/>
      <c r="G819" s="491"/>
      <c r="H819" s="490"/>
    </row>
    <row r="820" spans="1:8" x14ac:dyDescent="0.25">
      <c r="A820" s="494"/>
      <c r="B820" s="494"/>
      <c r="C820" s="493"/>
      <c r="D820" s="492"/>
      <c r="E820" s="540"/>
      <c r="F820" s="491"/>
      <c r="G820" s="491"/>
      <c r="H820" s="490"/>
    </row>
    <row r="821" spans="1:8" x14ac:dyDescent="0.25">
      <c r="A821" s="494"/>
      <c r="B821" s="494"/>
      <c r="C821" s="493"/>
      <c r="D821" s="492"/>
      <c r="E821" s="540"/>
      <c r="F821" s="491"/>
      <c r="G821" s="491"/>
      <c r="H821" s="490"/>
    </row>
    <row r="822" spans="1:8" x14ac:dyDescent="0.25">
      <c r="A822" s="494"/>
      <c r="B822" s="494"/>
      <c r="C822" s="493"/>
      <c r="D822" s="492"/>
      <c r="E822" s="540"/>
      <c r="F822" s="491"/>
      <c r="G822" s="491"/>
      <c r="H822" s="490"/>
    </row>
    <row r="823" spans="1:8" x14ac:dyDescent="0.25">
      <c r="A823" s="494"/>
      <c r="B823" s="494"/>
      <c r="C823" s="493"/>
      <c r="D823" s="492"/>
      <c r="E823" s="540"/>
      <c r="F823" s="491"/>
      <c r="G823" s="491"/>
      <c r="H823" s="490"/>
    </row>
    <row r="824" spans="1:8" x14ac:dyDescent="0.25">
      <c r="A824" s="494"/>
      <c r="B824" s="494"/>
      <c r="C824" s="493"/>
      <c r="D824" s="492"/>
      <c r="E824" s="540"/>
      <c r="F824" s="491"/>
      <c r="G824" s="491"/>
      <c r="H824" s="490"/>
    </row>
    <row r="825" spans="1:8" x14ac:dyDescent="0.25">
      <c r="A825" s="494"/>
      <c r="B825" s="494"/>
      <c r="C825" s="493"/>
      <c r="D825" s="492"/>
      <c r="E825" s="540"/>
      <c r="F825" s="491"/>
      <c r="G825" s="491"/>
      <c r="H825" s="490"/>
    </row>
    <row r="826" spans="1:8" x14ac:dyDescent="0.25">
      <c r="A826" s="494"/>
      <c r="B826" s="494"/>
      <c r="C826" s="493"/>
      <c r="D826" s="492"/>
      <c r="E826" s="540"/>
      <c r="F826" s="491"/>
      <c r="G826" s="491"/>
      <c r="H826" s="490"/>
    </row>
    <row r="827" spans="1:8" x14ac:dyDescent="0.25">
      <c r="A827" s="494"/>
      <c r="B827" s="494"/>
      <c r="C827" s="493"/>
      <c r="D827" s="492"/>
      <c r="E827" s="540"/>
      <c r="F827" s="491"/>
      <c r="G827" s="491"/>
      <c r="H827" s="490"/>
    </row>
    <row r="828" spans="1:8" x14ac:dyDescent="0.25">
      <c r="A828" s="494"/>
      <c r="B828" s="494"/>
      <c r="C828" s="493"/>
      <c r="D828" s="492"/>
      <c r="E828" s="540"/>
      <c r="F828" s="491"/>
      <c r="G828" s="491"/>
      <c r="H828" s="490"/>
    </row>
    <row r="829" spans="1:8" x14ac:dyDescent="0.25">
      <c r="A829" s="494"/>
      <c r="B829" s="494"/>
      <c r="C829" s="493"/>
      <c r="D829" s="492"/>
      <c r="E829" s="540"/>
      <c r="F829" s="491"/>
      <c r="G829" s="491"/>
      <c r="H829" s="490"/>
    </row>
    <row r="830" spans="1:8" x14ac:dyDescent="0.25">
      <c r="A830" s="494"/>
      <c r="B830" s="494"/>
      <c r="C830" s="493"/>
      <c r="D830" s="492"/>
      <c r="E830" s="540"/>
      <c r="F830" s="491"/>
      <c r="G830" s="491"/>
      <c r="H830" s="490"/>
    </row>
    <row r="831" spans="1:8" x14ac:dyDescent="0.25">
      <c r="A831" s="494"/>
      <c r="B831" s="494"/>
      <c r="C831" s="493"/>
      <c r="D831" s="492"/>
      <c r="E831" s="540"/>
      <c r="F831" s="491"/>
      <c r="G831" s="491"/>
      <c r="H831" s="490"/>
    </row>
    <row r="832" spans="1:8" x14ac:dyDescent="0.25">
      <c r="A832" s="494"/>
      <c r="B832" s="494"/>
      <c r="C832" s="493"/>
      <c r="D832" s="492"/>
      <c r="E832" s="540"/>
      <c r="F832" s="491"/>
      <c r="G832" s="491"/>
      <c r="H832" s="490"/>
    </row>
    <row r="833" spans="1:8" x14ac:dyDescent="0.25">
      <c r="A833" s="494"/>
      <c r="B833" s="494"/>
      <c r="C833" s="493"/>
      <c r="D833" s="492"/>
      <c r="E833" s="540"/>
      <c r="F833" s="491"/>
      <c r="G833" s="491"/>
      <c r="H833" s="490"/>
    </row>
    <row r="834" spans="1:8" x14ac:dyDescent="0.25">
      <c r="A834" s="494"/>
      <c r="B834" s="494"/>
      <c r="C834" s="493"/>
      <c r="D834" s="492"/>
      <c r="E834" s="540"/>
      <c r="F834" s="491"/>
      <c r="G834" s="491"/>
      <c r="H834" s="490"/>
    </row>
    <row r="835" spans="1:8" x14ac:dyDescent="0.25">
      <c r="A835" s="494"/>
      <c r="B835" s="494"/>
      <c r="C835" s="493"/>
      <c r="D835" s="492"/>
      <c r="E835" s="540"/>
      <c r="F835" s="491"/>
      <c r="G835" s="491"/>
      <c r="H835" s="490"/>
    </row>
    <row r="836" spans="1:8" x14ac:dyDescent="0.25">
      <c r="A836" s="494"/>
      <c r="B836" s="494"/>
      <c r="C836" s="493"/>
      <c r="D836" s="492"/>
      <c r="E836" s="540"/>
      <c r="F836" s="491"/>
      <c r="G836" s="491"/>
      <c r="H836" s="490"/>
    </row>
    <row r="837" spans="1:8" x14ac:dyDescent="0.25">
      <c r="A837" s="494"/>
      <c r="B837" s="494"/>
      <c r="C837" s="493"/>
      <c r="D837" s="492"/>
      <c r="E837" s="540"/>
      <c r="F837" s="491"/>
      <c r="G837" s="491"/>
      <c r="H837" s="490"/>
    </row>
    <row r="838" spans="1:8" x14ac:dyDescent="0.25">
      <c r="A838" s="494"/>
      <c r="B838" s="494"/>
      <c r="C838" s="493"/>
      <c r="D838" s="492"/>
      <c r="E838" s="540"/>
      <c r="F838" s="491"/>
      <c r="G838" s="491"/>
      <c r="H838" s="490"/>
    </row>
    <row r="839" spans="1:8" x14ac:dyDescent="0.25">
      <c r="A839" s="494"/>
      <c r="B839" s="494"/>
      <c r="C839" s="493"/>
      <c r="D839" s="492"/>
      <c r="E839" s="540"/>
      <c r="F839" s="491"/>
      <c r="G839" s="491"/>
      <c r="H839" s="490"/>
    </row>
    <row r="840" spans="1:8" x14ac:dyDescent="0.25">
      <c r="A840" s="494"/>
      <c r="B840" s="494"/>
      <c r="C840" s="493"/>
      <c r="D840" s="492"/>
      <c r="E840" s="540"/>
      <c r="F840" s="491"/>
      <c r="G840" s="491"/>
      <c r="H840" s="490"/>
    </row>
    <row r="841" spans="1:8" x14ac:dyDescent="0.25">
      <c r="A841" s="494"/>
      <c r="B841" s="494"/>
      <c r="C841" s="493"/>
      <c r="D841" s="492"/>
      <c r="E841" s="540"/>
      <c r="F841" s="491"/>
      <c r="G841" s="491"/>
      <c r="H841" s="490"/>
    </row>
    <row r="842" spans="1:8" x14ac:dyDescent="0.25">
      <c r="A842" s="494"/>
      <c r="B842" s="494"/>
      <c r="C842" s="493"/>
      <c r="D842" s="492"/>
      <c r="E842" s="540"/>
      <c r="F842" s="491"/>
      <c r="G842" s="491"/>
      <c r="H842" s="490"/>
    </row>
    <row r="843" spans="1:8" x14ac:dyDescent="0.25">
      <c r="A843" s="494"/>
      <c r="B843" s="494"/>
      <c r="C843" s="493"/>
      <c r="D843" s="492"/>
      <c r="E843" s="540"/>
      <c r="F843" s="491"/>
      <c r="G843" s="491"/>
      <c r="H843" s="490"/>
    </row>
    <row r="844" spans="1:8" x14ac:dyDescent="0.25">
      <c r="A844" s="494"/>
      <c r="B844" s="494"/>
      <c r="C844" s="493"/>
      <c r="D844" s="492"/>
      <c r="E844" s="540"/>
      <c r="F844" s="491"/>
      <c r="G844" s="491"/>
      <c r="H844" s="490"/>
    </row>
    <row r="845" spans="1:8" x14ac:dyDescent="0.25">
      <c r="A845" s="494"/>
      <c r="B845" s="494"/>
      <c r="C845" s="493"/>
      <c r="D845" s="492"/>
      <c r="E845" s="540"/>
      <c r="F845" s="491"/>
      <c r="G845" s="491"/>
      <c r="H845" s="490"/>
    </row>
    <row r="846" spans="1:8" x14ac:dyDescent="0.25">
      <c r="A846" s="494"/>
      <c r="B846" s="494"/>
      <c r="C846" s="493"/>
      <c r="D846" s="492"/>
      <c r="E846" s="540"/>
      <c r="F846" s="491"/>
      <c r="G846" s="491"/>
      <c r="H846" s="490"/>
    </row>
    <row r="847" spans="1:8" x14ac:dyDescent="0.25">
      <c r="A847" s="494"/>
      <c r="B847" s="494"/>
      <c r="C847" s="493"/>
      <c r="D847" s="492"/>
      <c r="E847" s="540"/>
      <c r="F847" s="491"/>
      <c r="G847" s="491"/>
      <c r="H847" s="490"/>
    </row>
    <row r="848" spans="1:8" x14ac:dyDescent="0.25">
      <c r="A848" s="494"/>
      <c r="B848" s="494"/>
      <c r="C848" s="493"/>
      <c r="D848" s="492"/>
      <c r="E848" s="540"/>
      <c r="F848" s="491"/>
      <c r="G848" s="491"/>
      <c r="H848" s="490"/>
    </row>
    <row r="849" spans="1:8" x14ac:dyDescent="0.25">
      <c r="A849" s="494"/>
      <c r="B849" s="494"/>
      <c r="C849" s="493"/>
      <c r="D849" s="492"/>
      <c r="E849" s="540"/>
      <c r="F849" s="491"/>
      <c r="G849" s="491"/>
      <c r="H849" s="490"/>
    </row>
    <row r="850" spans="1:8" x14ac:dyDescent="0.25">
      <c r="A850" s="494"/>
      <c r="B850" s="494"/>
      <c r="C850" s="493"/>
      <c r="D850" s="492"/>
      <c r="E850" s="540"/>
      <c r="F850" s="491"/>
      <c r="G850" s="491"/>
      <c r="H850" s="490"/>
    </row>
    <row r="851" spans="1:8" x14ac:dyDescent="0.25">
      <c r="A851" s="494"/>
      <c r="B851" s="494"/>
      <c r="C851" s="493"/>
      <c r="D851" s="492"/>
      <c r="E851" s="540"/>
      <c r="F851" s="491"/>
      <c r="G851" s="491"/>
      <c r="H851" s="490"/>
    </row>
    <row r="852" spans="1:8" x14ac:dyDescent="0.25">
      <c r="A852" s="494"/>
      <c r="B852" s="494"/>
      <c r="C852" s="493"/>
      <c r="D852" s="492"/>
      <c r="E852" s="540"/>
      <c r="F852" s="491"/>
      <c r="G852" s="491"/>
      <c r="H852" s="490"/>
    </row>
    <row r="853" spans="1:8" x14ac:dyDescent="0.25">
      <c r="A853" s="494"/>
      <c r="B853" s="494"/>
      <c r="C853" s="493"/>
      <c r="D853" s="492"/>
      <c r="E853" s="540"/>
      <c r="F853" s="491"/>
      <c r="G853" s="491"/>
      <c r="H853" s="490"/>
    </row>
    <row r="854" spans="1:8" x14ac:dyDescent="0.25">
      <c r="A854" s="494"/>
      <c r="B854" s="494"/>
      <c r="C854" s="493"/>
      <c r="D854" s="492"/>
      <c r="E854" s="540"/>
      <c r="F854" s="491"/>
      <c r="G854" s="491"/>
      <c r="H854" s="490"/>
    </row>
    <row r="855" spans="1:8" x14ac:dyDescent="0.25">
      <c r="A855" s="494"/>
      <c r="B855" s="494"/>
      <c r="C855" s="493"/>
      <c r="D855" s="492"/>
      <c r="E855" s="540"/>
      <c r="F855" s="491"/>
      <c r="G855" s="491"/>
      <c r="H855" s="490"/>
    </row>
    <row r="856" spans="1:8" x14ac:dyDescent="0.25">
      <c r="A856" s="494"/>
      <c r="B856" s="494"/>
      <c r="C856" s="493"/>
      <c r="D856" s="492"/>
      <c r="E856" s="540"/>
      <c r="F856" s="491"/>
      <c r="G856" s="491"/>
      <c r="H856" s="490"/>
    </row>
    <row r="857" spans="1:8" x14ac:dyDescent="0.25">
      <c r="A857" s="494"/>
      <c r="B857" s="494"/>
      <c r="C857" s="493"/>
      <c r="D857" s="492"/>
      <c r="E857" s="540"/>
      <c r="F857" s="491"/>
      <c r="G857" s="491"/>
      <c r="H857" s="490"/>
    </row>
    <row r="858" spans="1:8" x14ac:dyDescent="0.25">
      <c r="A858" s="494"/>
      <c r="B858" s="494"/>
      <c r="C858" s="493"/>
      <c r="D858" s="492"/>
      <c r="E858" s="540"/>
      <c r="F858" s="491"/>
      <c r="G858" s="491"/>
      <c r="H858" s="490"/>
    </row>
    <row r="859" spans="1:8" x14ac:dyDescent="0.25">
      <c r="A859" s="494"/>
      <c r="B859" s="494"/>
      <c r="C859" s="493"/>
      <c r="D859" s="492"/>
      <c r="E859" s="540"/>
      <c r="F859" s="491"/>
      <c r="G859" s="491"/>
      <c r="H859" s="490"/>
    </row>
    <row r="860" spans="1:8" x14ac:dyDescent="0.25">
      <c r="A860" s="494"/>
      <c r="B860" s="494"/>
      <c r="C860" s="493"/>
      <c r="D860" s="492"/>
      <c r="E860" s="540"/>
      <c r="F860" s="491"/>
      <c r="G860" s="491"/>
      <c r="H860" s="490"/>
    </row>
    <row r="861" spans="1:8" x14ac:dyDescent="0.25">
      <c r="A861" s="494"/>
      <c r="B861" s="494"/>
      <c r="C861" s="493"/>
      <c r="D861" s="492"/>
      <c r="E861" s="540"/>
      <c r="F861" s="491"/>
      <c r="G861" s="491"/>
      <c r="H861" s="490"/>
    </row>
    <row r="862" spans="1:8" x14ac:dyDescent="0.25">
      <c r="A862" s="494"/>
      <c r="B862" s="494"/>
      <c r="C862" s="493"/>
      <c r="D862" s="492"/>
      <c r="E862" s="540"/>
      <c r="F862" s="491"/>
      <c r="G862" s="491"/>
      <c r="H862" s="490"/>
    </row>
    <row r="863" spans="1:8" x14ac:dyDescent="0.25">
      <c r="A863" s="494"/>
      <c r="B863" s="494"/>
      <c r="C863" s="493"/>
      <c r="D863" s="492"/>
      <c r="E863" s="540"/>
      <c r="F863" s="491"/>
      <c r="G863" s="491"/>
      <c r="H863" s="490"/>
    </row>
    <row r="864" spans="1:8" x14ac:dyDescent="0.25">
      <c r="A864" s="494"/>
      <c r="B864" s="494"/>
      <c r="C864" s="493"/>
      <c r="D864" s="492"/>
      <c r="E864" s="540"/>
      <c r="F864" s="491"/>
      <c r="G864" s="491"/>
      <c r="H864" s="490"/>
    </row>
    <row r="865" spans="1:8" x14ac:dyDescent="0.25">
      <c r="A865" s="494"/>
      <c r="B865" s="494"/>
      <c r="C865" s="493"/>
      <c r="D865" s="492"/>
      <c r="E865" s="540"/>
      <c r="F865" s="491"/>
      <c r="G865" s="491"/>
      <c r="H865" s="490"/>
    </row>
    <row r="866" spans="1:8" x14ac:dyDescent="0.25">
      <c r="A866" s="494"/>
      <c r="B866" s="494"/>
      <c r="C866" s="493"/>
      <c r="D866" s="492"/>
      <c r="E866" s="540"/>
      <c r="F866" s="491"/>
      <c r="G866" s="491"/>
      <c r="H866" s="490"/>
    </row>
    <row r="867" spans="1:8" x14ac:dyDescent="0.25">
      <c r="A867" s="494"/>
      <c r="B867" s="494"/>
      <c r="C867" s="493"/>
      <c r="D867" s="492"/>
      <c r="E867" s="540"/>
      <c r="F867" s="491"/>
      <c r="G867" s="491"/>
      <c r="H867" s="490"/>
    </row>
    <row r="868" spans="1:8" x14ac:dyDescent="0.25">
      <c r="A868" s="494"/>
      <c r="B868" s="494"/>
      <c r="C868" s="493"/>
      <c r="D868" s="492"/>
      <c r="E868" s="540"/>
      <c r="F868" s="491"/>
      <c r="G868" s="491"/>
      <c r="H868" s="490"/>
    </row>
    <row r="869" spans="1:8" x14ac:dyDescent="0.25">
      <c r="A869" s="494"/>
      <c r="B869" s="494"/>
      <c r="C869" s="493"/>
      <c r="D869" s="492"/>
      <c r="E869" s="540"/>
      <c r="F869" s="491"/>
      <c r="G869" s="491"/>
      <c r="H869" s="490"/>
    </row>
    <row r="870" spans="1:8" x14ac:dyDescent="0.25">
      <c r="A870" s="494"/>
      <c r="B870" s="494"/>
      <c r="C870" s="493"/>
      <c r="D870" s="492"/>
      <c r="E870" s="540"/>
      <c r="F870" s="491"/>
      <c r="G870" s="491"/>
      <c r="H870" s="490"/>
    </row>
    <row r="871" spans="1:8" x14ac:dyDescent="0.25">
      <c r="A871" s="494"/>
      <c r="B871" s="494"/>
      <c r="C871" s="493"/>
      <c r="D871" s="492"/>
      <c r="E871" s="540"/>
      <c r="F871" s="491"/>
      <c r="G871" s="491"/>
      <c r="H871" s="490"/>
    </row>
    <row r="872" spans="1:8" x14ac:dyDescent="0.25">
      <c r="A872" s="494"/>
      <c r="B872" s="494"/>
      <c r="C872" s="493"/>
      <c r="D872" s="492"/>
      <c r="E872" s="540"/>
      <c r="F872" s="491"/>
      <c r="G872" s="491"/>
      <c r="H872" s="490"/>
    </row>
    <row r="873" spans="1:8" x14ac:dyDescent="0.25">
      <c r="A873" s="494"/>
      <c r="B873" s="494"/>
      <c r="C873" s="493"/>
      <c r="D873" s="492"/>
      <c r="E873" s="540"/>
      <c r="F873" s="491"/>
      <c r="G873" s="491"/>
      <c r="H873" s="490"/>
    </row>
    <row r="874" spans="1:8" x14ac:dyDescent="0.25">
      <c r="A874" s="494"/>
      <c r="B874" s="494"/>
      <c r="C874" s="493"/>
      <c r="D874" s="492"/>
      <c r="E874" s="540"/>
      <c r="F874" s="491"/>
      <c r="G874" s="491"/>
      <c r="H874" s="490"/>
    </row>
    <row r="875" spans="1:8" x14ac:dyDescent="0.25">
      <c r="A875" s="494"/>
      <c r="B875" s="494"/>
      <c r="C875" s="493"/>
      <c r="D875" s="492"/>
      <c r="E875" s="540"/>
      <c r="F875" s="491"/>
      <c r="G875" s="491"/>
      <c r="H875" s="490"/>
    </row>
    <row r="876" spans="1:8" x14ac:dyDescent="0.25">
      <c r="A876" s="494"/>
      <c r="B876" s="494"/>
      <c r="C876" s="493"/>
      <c r="D876" s="492"/>
      <c r="E876" s="540"/>
      <c r="F876" s="491"/>
      <c r="G876" s="491"/>
      <c r="H876" s="490"/>
    </row>
    <row r="877" spans="1:8" x14ac:dyDescent="0.25">
      <c r="A877" s="494"/>
      <c r="B877" s="494"/>
      <c r="C877" s="493"/>
      <c r="D877" s="492"/>
      <c r="E877" s="540"/>
      <c r="F877" s="491"/>
      <c r="G877" s="491"/>
      <c r="H877" s="490"/>
    </row>
    <row r="878" spans="1:8" x14ac:dyDescent="0.25">
      <c r="A878" s="494"/>
      <c r="B878" s="494"/>
      <c r="C878" s="493"/>
      <c r="D878" s="492"/>
      <c r="E878" s="540"/>
      <c r="F878" s="491"/>
      <c r="G878" s="491"/>
      <c r="H878" s="490"/>
    </row>
    <row r="879" spans="1:8" x14ac:dyDescent="0.25">
      <c r="A879" s="494"/>
      <c r="B879" s="494"/>
      <c r="C879" s="493"/>
      <c r="D879" s="492"/>
      <c r="E879" s="540"/>
      <c r="F879" s="491"/>
      <c r="G879" s="491"/>
      <c r="H879" s="490"/>
    </row>
    <row r="880" spans="1:8" x14ac:dyDescent="0.25">
      <c r="A880" s="494"/>
      <c r="B880" s="494"/>
      <c r="C880" s="493"/>
      <c r="D880" s="492"/>
      <c r="E880" s="540"/>
      <c r="F880" s="491"/>
      <c r="G880" s="491"/>
      <c r="H880" s="490"/>
    </row>
    <row r="881" spans="1:8" x14ac:dyDescent="0.25">
      <c r="A881" s="494"/>
      <c r="B881" s="494"/>
      <c r="C881" s="493"/>
      <c r="D881" s="492"/>
      <c r="E881" s="540"/>
      <c r="F881" s="491"/>
      <c r="G881" s="491"/>
      <c r="H881" s="490"/>
    </row>
    <row r="882" spans="1:8" x14ac:dyDescent="0.25">
      <c r="A882" s="494"/>
      <c r="B882" s="494"/>
      <c r="C882" s="493"/>
      <c r="D882" s="492"/>
      <c r="E882" s="540"/>
      <c r="F882" s="491"/>
      <c r="G882" s="491"/>
      <c r="H882" s="490"/>
    </row>
    <row r="883" spans="1:8" x14ac:dyDescent="0.25">
      <c r="A883" s="494"/>
      <c r="B883" s="494"/>
      <c r="C883" s="493"/>
      <c r="D883" s="492"/>
      <c r="E883" s="540"/>
      <c r="F883" s="491"/>
      <c r="G883" s="491"/>
      <c r="H883" s="490"/>
    </row>
    <row r="884" spans="1:8" x14ac:dyDescent="0.25">
      <c r="A884" s="494"/>
      <c r="B884" s="494"/>
      <c r="C884" s="493"/>
      <c r="D884" s="492"/>
      <c r="E884" s="540"/>
      <c r="F884" s="491"/>
      <c r="G884" s="491"/>
      <c r="H884" s="490"/>
    </row>
    <row r="885" spans="1:8" x14ac:dyDescent="0.25">
      <c r="A885" s="494"/>
      <c r="B885" s="494"/>
      <c r="C885" s="493"/>
      <c r="D885" s="492"/>
      <c r="E885" s="540"/>
      <c r="F885" s="491"/>
      <c r="G885" s="491"/>
      <c r="H885" s="490"/>
    </row>
    <row r="886" spans="1:8" x14ac:dyDescent="0.25">
      <c r="A886" s="494"/>
      <c r="B886" s="494"/>
      <c r="C886" s="493"/>
      <c r="D886" s="492"/>
      <c r="E886" s="540"/>
      <c r="F886" s="491"/>
      <c r="G886" s="491"/>
      <c r="H886" s="490"/>
    </row>
    <row r="887" spans="1:8" x14ac:dyDescent="0.25">
      <c r="A887" s="494"/>
      <c r="B887" s="494"/>
      <c r="C887" s="493"/>
      <c r="D887" s="492"/>
      <c r="E887" s="540"/>
      <c r="F887" s="491"/>
      <c r="G887" s="491"/>
      <c r="H887" s="490"/>
    </row>
    <row r="888" spans="1:8" x14ac:dyDescent="0.25">
      <c r="A888" s="494"/>
      <c r="B888" s="494"/>
      <c r="C888" s="493"/>
      <c r="D888" s="492"/>
      <c r="E888" s="540"/>
      <c r="F888" s="491"/>
      <c r="G888" s="491"/>
      <c r="H888" s="490"/>
    </row>
    <row r="889" spans="1:8" x14ac:dyDescent="0.25">
      <c r="A889" s="494"/>
      <c r="B889" s="494"/>
      <c r="C889" s="493"/>
      <c r="D889" s="492"/>
      <c r="E889" s="540"/>
      <c r="F889" s="491"/>
      <c r="G889" s="491"/>
      <c r="H889" s="490"/>
    </row>
    <row r="890" spans="1:8" x14ac:dyDescent="0.25">
      <c r="A890" s="494"/>
      <c r="B890" s="494"/>
      <c r="C890" s="493"/>
      <c r="D890" s="492"/>
      <c r="E890" s="540"/>
      <c r="F890" s="491"/>
      <c r="G890" s="491"/>
      <c r="H890" s="490"/>
    </row>
    <row r="891" spans="1:8" x14ac:dyDescent="0.25">
      <c r="A891" s="494"/>
      <c r="B891" s="494"/>
      <c r="C891" s="493"/>
      <c r="D891" s="492"/>
      <c r="E891" s="540"/>
      <c r="F891" s="491"/>
      <c r="G891" s="491"/>
      <c r="H891" s="490"/>
    </row>
    <row r="892" spans="1:8" x14ac:dyDescent="0.25">
      <c r="A892" s="494"/>
      <c r="B892" s="494"/>
      <c r="C892" s="493"/>
      <c r="D892" s="492"/>
      <c r="E892" s="540"/>
      <c r="F892" s="491"/>
      <c r="G892" s="491"/>
      <c r="H892" s="490"/>
    </row>
    <row r="893" spans="1:8" x14ac:dyDescent="0.25">
      <c r="A893" s="494"/>
      <c r="B893" s="494"/>
      <c r="C893" s="493"/>
      <c r="D893" s="492"/>
      <c r="E893" s="540"/>
      <c r="F893" s="491"/>
      <c r="G893" s="491"/>
      <c r="H893" s="490"/>
    </row>
    <row r="894" spans="1:8" x14ac:dyDescent="0.25">
      <c r="A894" s="494"/>
      <c r="B894" s="494"/>
      <c r="C894" s="493"/>
      <c r="D894" s="492"/>
      <c r="E894" s="540"/>
      <c r="F894" s="491"/>
      <c r="G894" s="491"/>
      <c r="H894" s="490"/>
    </row>
    <row r="895" spans="1:8" x14ac:dyDescent="0.25">
      <c r="A895" s="494"/>
      <c r="B895" s="494"/>
      <c r="C895" s="493"/>
      <c r="D895" s="492"/>
      <c r="E895" s="540"/>
      <c r="F895" s="491"/>
      <c r="G895" s="491"/>
      <c r="H895" s="490"/>
    </row>
    <row r="896" spans="1:8" x14ac:dyDescent="0.25">
      <c r="A896" s="494"/>
      <c r="B896" s="494"/>
      <c r="C896" s="493"/>
      <c r="D896" s="492"/>
      <c r="E896" s="540"/>
      <c r="F896" s="491"/>
      <c r="G896" s="491"/>
      <c r="H896" s="490"/>
    </row>
    <row r="897" spans="1:8" x14ac:dyDescent="0.25">
      <c r="A897" s="494"/>
      <c r="B897" s="494"/>
      <c r="C897" s="493"/>
      <c r="D897" s="492"/>
      <c r="E897" s="540"/>
      <c r="F897" s="491"/>
      <c r="G897" s="491"/>
      <c r="H897" s="490"/>
    </row>
    <row r="898" spans="1:8" x14ac:dyDescent="0.25">
      <c r="A898" s="494"/>
      <c r="B898" s="494"/>
      <c r="C898" s="493"/>
      <c r="D898" s="492"/>
      <c r="E898" s="540"/>
      <c r="F898" s="491"/>
      <c r="G898" s="491"/>
      <c r="H898" s="490"/>
    </row>
    <row r="899" spans="1:8" x14ac:dyDescent="0.25">
      <c r="A899" s="494"/>
      <c r="B899" s="494"/>
      <c r="C899" s="493"/>
      <c r="D899" s="492"/>
      <c r="E899" s="540"/>
      <c r="F899" s="491"/>
      <c r="G899" s="491"/>
      <c r="H899" s="490"/>
    </row>
    <row r="900" spans="1:8" x14ac:dyDescent="0.25">
      <c r="A900" s="494"/>
      <c r="B900" s="494"/>
      <c r="C900" s="493"/>
      <c r="D900" s="492"/>
      <c r="E900" s="540"/>
      <c r="F900" s="491"/>
      <c r="G900" s="491"/>
      <c r="H900" s="490"/>
    </row>
    <row r="901" spans="1:8" x14ac:dyDescent="0.25">
      <c r="A901" s="494"/>
      <c r="B901" s="494"/>
      <c r="C901" s="493"/>
      <c r="D901" s="492"/>
      <c r="E901" s="540"/>
      <c r="F901" s="491"/>
      <c r="G901" s="491"/>
      <c r="H901" s="490"/>
    </row>
    <row r="902" spans="1:8" x14ac:dyDescent="0.25">
      <c r="A902" s="494"/>
      <c r="B902" s="494"/>
      <c r="C902" s="493"/>
      <c r="D902" s="492"/>
      <c r="E902" s="540"/>
      <c r="F902" s="491"/>
      <c r="G902" s="491"/>
      <c r="H902" s="490"/>
    </row>
    <row r="903" spans="1:8" x14ac:dyDescent="0.25">
      <c r="A903" s="494"/>
      <c r="B903" s="494"/>
      <c r="C903" s="493"/>
      <c r="D903" s="492"/>
      <c r="E903" s="540"/>
      <c r="F903" s="491"/>
      <c r="G903" s="491"/>
      <c r="H903" s="490"/>
    </row>
    <row r="904" spans="1:8" x14ac:dyDescent="0.25">
      <c r="A904" s="494"/>
      <c r="B904" s="494"/>
      <c r="C904" s="493"/>
      <c r="D904" s="492"/>
      <c r="E904" s="540"/>
      <c r="F904" s="491"/>
      <c r="G904" s="491"/>
      <c r="H904" s="490"/>
    </row>
    <row r="905" spans="1:8" x14ac:dyDescent="0.25">
      <c r="A905" s="494"/>
      <c r="B905" s="494"/>
      <c r="C905" s="493"/>
      <c r="D905" s="492"/>
      <c r="E905" s="540"/>
      <c r="F905" s="491"/>
      <c r="G905" s="491"/>
      <c r="H905" s="490"/>
    </row>
    <row r="906" spans="1:8" x14ac:dyDescent="0.25">
      <c r="A906" s="494"/>
      <c r="B906" s="494"/>
      <c r="C906" s="493"/>
      <c r="D906" s="492"/>
      <c r="E906" s="540"/>
      <c r="F906" s="491"/>
      <c r="G906" s="491"/>
      <c r="H906" s="490"/>
    </row>
    <row r="907" spans="1:8" x14ac:dyDescent="0.25">
      <c r="A907" s="494"/>
      <c r="B907" s="494"/>
      <c r="C907" s="493"/>
      <c r="D907" s="492"/>
      <c r="E907" s="540"/>
      <c r="F907" s="491"/>
      <c r="G907" s="491"/>
      <c r="H907" s="490"/>
    </row>
    <row r="908" spans="1:8" x14ac:dyDescent="0.25">
      <c r="A908" s="494"/>
      <c r="B908" s="494"/>
      <c r="C908" s="493"/>
      <c r="D908" s="492"/>
      <c r="E908" s="540"/>
      <c r="F908" s="491"/>
      <c r="G908" s="491"/>
      <c r="H908" s="490"/>
    </row>
    <row r="909" spans="1:8" x14ac:dyDescent="0.25">
      <c r="A909" s="494"/>
      <c r="B909" s="494"/>
      <c r="C909" s="493"/>
      <c r="D909" s="492"/>
      <c r="E909" s="540"/>
      <c r="F909" s="491"/>
      <c r="G909" s="491"/>
      <c r="H909" s="490"/>
    </row>
    <row r="910" spans="1:8" x14ac:dyDescent="0.25">
      <c r="A910" s="494"/>
      <c r="B910" s="494"/>
      <c r="C910" s="493"/>
      <c r="D910" s="492"/>
      <c r="E910" s="540"/>
      <c r="F910" s="491"/>
      <c r="G910" s="491"/>
      <c r="H910" s="490"/>
    </row>
    <row r="911" spans="1:8" x14ac:dyDescent="0.25">
      <c r="A911" s="494"/>
      <c r="B911" s="494"/>
      <c r="C911" s="493"/>
      <c r="D911" s="492"/>
      <c r="E911" s="540"/>
      <c r="F911" s="491"/>
      <c r="G911" s="491"/>
      <c r="H911" s="490"/>
    </row>
    <row r="912" spans="1:8" x14ac:dyDescent="0.25">
      <c r="A912" s="494"/>
      <c r="B912" s="494"/>
      <c r="C912" s="493"/>
      <c r="D912" s="492"/>
      <c r="E912" s="540"/>
      <c r="F912" s="491"/>
      <c r="G912" s="491"/>
      <c r="H912" s="490"/>
    </row>
    <row r="913" spans="1:8" x14ac:dyDescent="0.25">
      <c r="A913" s="494"/>
      <c r="B913" s="494"/>
      <c r="C913" s="493"/>
      <c r="D913" s="492"/>
      <c r="E913" s="540"/>
      <c r="F913" s="491"/>
      <c r="G913" s="491"/>
      <c r="H913" s="490"/>
    </row>
    <row r="914" spans="1:8" x14ac:dyDescent="0.25">
      <c r="A914" s="494"/>
      <c r="B914" s="494"/>
      <c r="C914" s="493"/>
      <c r="D914" s="492"/>
      <c r="E914" s="540"/>
      <c r="F914" s="491"/>
      <c r="G914" s="491"/>
      <c r="H914" s="490"/>
    </row>
    <row r="915" spans="1:8" x14ac:dyDescent="0.25">
      <c r="A915" s="494"/>
      <c r="B915" s="494"/>
      <c r="C915" s="493"/>
      <c r="D915" s="492"/>
      <c r="E915" s="540"/>
      <c r="F915" s="491"/>
      <c r="G915" s="491"/>
      <c r="H915" s="490"/>
    </row>
    <row r="916" spans="1:8" x14ac:dyDescent="0.25">
      <c r="A916" s="494"/>
      <c r="B916" s="494"/>
      <c r="C916" s="493"/>
      <c r="D916" s="492"/>
      <c r="E916" s="540"/>
      <c r="F916" s="491"/>
      <c r="G916" s="491"/>
      <c r="H916" s="490"/>
    </row>
    <row r="917" spans="1:8" x14ac:dyDescent="0.25">
      <c r="A917" s="494"/>
      <c r="B917" s="494"/>
      <c r="C917" s="493"/>
      <c r="D917" s="492"/>
      <c r="E917" s="540"/>
      <c r="F917" s="491"/>
      <c r="G917" s="491"/>
      <c r="H917" s="490"/>
    </row>
    <row r="918" spans="1:8" x14ac:dyDescent="0.25">
      <c r="A918" s="494"/>
      <c r="B918" s="494"/>
      <c r="C918" s="493"/>
      <c r="D918" s="492"/>
      <c r="E918" s="540"/>
      <c r="F918" s="491"/>
      <c r="G918" s="491"/>
      <c r="H918" s="490"/>
    </row>
    <row r="919" spans="1:8" x14ac:dyDescent="0.25">
      <c r="A919" s="494"/>
      <c r="B919" s="494"/>
      <c r="C919" s="493"/>
      <c r="D919" s="492"/>
      <c r="E919" s="540"/>
      <c r="F919" s="491"/>
      <c r="G919" s="491"/>
      <c r="H919" s="490"/>
    </row>
    <row r="920" spans="1:8" x14ac:dyDescent="0.25">
      <c r="A920" s="494"/>
      <c r="B920" s="494"/>
      <c r="C920" s="493"/>
      <c r="D920" s="492"/>
      <c r="E920" s="540"/>
      <c r="F920" s="491"/>
      <c r="G920" s="491"/>
      <c r="H920" s="490"/>
    </row>
    <row r="921" spans="1:8" x14ac:dyDescent="0.25">
      <c r="A921" s="494"/>
      <c r="B921" s="494"/>
      <c r="C921" s="493"/>
      <c r="D921" s="492"/>
      <c r="E921" s="540"/>
      <c r="F921" s="491"/>
      <c r="G921" s="491"/>
      <c r="H921" s="490"/>
    </row>
    <row r="922" spans="1:8" x14ac:dyDescent="0.25">
      <c r="A922" s="494"/>
      <c r="B922" s="494"/>
      <c r="C922" s="493"/>
      <c r="D922" s="492"/>
      <c r="E922" s="540"/>
      <c r="F922" s="491"/>
      <c r="G922" s="491"/>
      <c r="H922" s="490"/>
    </row>
    <row r="923" spans="1:8" x14ac:dyDescent="0.25">
      <c r="A923" s="494"/>
      <c r="B923" s="494"/>
      <c r="C923" s="493"/>
      <c r="D923" s="492"/>
      <c r="E923" s="540"/>
      <c r="F923" s="491"/>
      <c r="G923" s="491"/>
      <c r="H923" s="490"/>
    </row>
    <row r="924" spans="1:8" x14ac:dyDescent="0.25">
      <c r="A924" s="494"/>
      <c r="B924" s="494"/>
      <c r="C924" s="493"/>
      <c r="D924" s="492"/>
      <c r="E924" s="540"/>
      <c r="F924" s="491"/>
      <c r="G924" s="491"/>
      <c r="H924" s="490"/>
    </row>
    <row r="925" spans="1:8" x14ac:dyDescent="0.25">
      <c r="A925" s="494"/>
      <c r="B925" s="494"/>
      <c r="C925" s="493"/>
      <c r="D925" s="492"/>
      <c r="E925" s="540"/>
      <c r="F925" s="491"/>
      <c r="G925" s="491"/>
      <c r="H925" s="490"/>
    </row>
    <row r="926" spans="1:8" x14ac:dyDescent="0.25">
      <c r="A926" s="494"/>
      <c r="B926" s="494"/>
      <c r="C926" s="493"/>
      <c r="D926" s="492"/>
      <c r="E926" s="540"/>
      <c r="F926" s="491"/>
      <c r="G926" s="491"/>
      <c r="H926" s="490"/>
    </row>
    <row r="927" spans="1:8" x14ac:dyDescent="0.25">
      <c r="A927" s="494"/>
      <c r="B927" s="494"/>
      <c r="C927" s="493"/>
      <c r="D927" s="492"/>
      <c r="E927" s="540"/>
      <c r="F927" s="491"/>
      <c r="G927" s="491"/>
      <c r="H927" s="490"/>
    </row>
    <row r="928" spans="1:8" x14ac:dyDescent="0.25">
      <c r="A928" s="494"/>
      <c r="B928" s="494"/>
      <c r="C928" s="493"/>
      <c r="D928" s="492"/>
      <c r="E928" s="540"/>
      <c r="F928" s="491"/>
      <c r="G928" s="491"/>
      <c r="H928" s="490"/>
    </row>
    <row r="929" spans="1:8" x14ac:dyDescent="0.25">
      <c r="A929" s="494"/>
      <c r="B929" s="494"/>
      <c r="C929" s="493"/>
      <c r="D929" s="492"/>
      <c r="E929" s="540"/>
      <c r="F929" s="491"/>
      <c r="G929" s="491"/>
      <c r="H929" s="490"/>
    </row>
    <row r="930" spans="1:8" x14ac:dyDescent="0.25">
      <c r="A930" s="494"/>
      <c r="B930" s="494"/>
      <c r="C930" s="493"/>
      <c r="D930" s="492"/>
      <c r="E930" s="540"/>
      <c r="F930" s="491"/>
      <c r="G930" s="491"/>
      <c r="H930" s="490"/>
    </row>
    <row r="931" spans="1:8" x14ac:dyDescent="0.25">
      <c r="A931" s="494"/>
      <c r="B931" s="494"/>
      <c r="C931" s="493"/>
      <c r="D931" s="492"/>
      <c r="E931" s="540"/>
      <c r="F931" s="491"/>
      <c r="G931" s="491"/>
      <c r="H931" s="490"/>
    </row>
    <row r="932" spans="1:8" x14ac:dyDescent="0.25">
      <c r="A932" s="494"/>
      <c r="B932" s="494"/>
      <c r="C932" s="493"/>
      <c r="D932" s="492"/>
      <c r="E932" s="540"/>
      <c r="F932" s="491"/>
      <c r="G932" s="491"/>
      <c r="H932" s="490"/>
    </row>
    <row r="933" spans="1:8" x14ac:dyDescent="0.25">
      <c r="A933" s="494"/>
      <c r="B933" s="494"/>
      <c r="C933" s="493"/>
      <c r="D933" s="492"/>
      <c r="E933" s="540"/>
      <c r="F933" s="491"/>
      <c r="G933" s="491"/>
      <c r="H933" s="490"/>
    </row>
    <row r="934" spans="1:8" x14ac:dyDescent="0.25">
      <c r="A934" s="494"/>
      <c r="B934" s="494"/>
      <c r="C934" s="493"/>
      <c r="D934" s="492"/>
      <c r="E934" s="540"/>
      <c r="F934" s="491"/>
      <c r="G934" s="491"/>
      <c r="H934" s="490"/>
    </row>
    <row r="935" spans="1:8" x14ac:dyDescent="0.25">
      <c r="A935" s="494"/>
      <c r="B935" s="494"/>
      <c r="C935" s="493"/>
      <c r="D935" s="492"/>
      <c r="E935" s="540"/>
      <c r="F935" s="491"/>
      <c r="G935" s="491"/>
      <c r="H935" s="490"/>
    </row>
    <row r="936" spans="1:8" x14ac:dyDescent="0.25">
      <c r="A936" s="494"/>
      <c r="B936" s="494"/>
      <c r="C936" s="493"/>
      <c r="D936" s="492"/>
      <c r="E936" s="540"/>
      <c r="F936" s="491"/>
      <c r="G936" s="491"/>
      <c r="H936" s="490"/>
    </row>
    <row r="937" spans="1:8" x14ac:dyDescent="0.25">
      <c r="A937" s="494"/>
      <c r="B937" s="494"/>
      <c r="C937" s="493"/>
      <c r="D937" s="492"/>
      <c r="E937" s="540"/>
      <c r="F937" s="491"/>
      <c r="G937" s="491"/>
      <c r="H937" s="490"/>
    </row>
    <row r="938" spans="1:8" x14ac:dyDescent="0.25">
      <c r="A938" s="494"/>
      <c r="B938" s="494"/>
      <c r="C938" s="493"/>
      <c r="D938" s="492"/>
      <c r="E938" s="540"/>
      <c r="F938" s="491"/>
      <c r="G938" s="491"/>
      <c r="H938" s="490"/>
    </row>
    <row r="939" spans="1:8" x14ac:dyDescent="0.25">
      <c r="A939" s="494"/>
      <c r="B939" s="494"/>
      <c r="C939" s="493"/>
      <c r="D939" s="492"/>
      <c r="E939" s="540"/>
      <c r="F939" s="491"/>
      <c r="G939" s="491"/>
      <c r="H939" s="490"/>
    </row>
    <row r="940" spans="1:8" x14ac:dyDescent="0.25">
      <c r="A940" s="494"/>
      <c r="B940" s="494"/>
      <c r="C940" s="493"/>
      <c r="D940" s="492"/>
      <c r="E940" s="540"/>
      <c r="F940" s="491"/>
      <c r="G940" s="491"/>
      <c r="H940" s="490"/>
    </row>
    <row r="941" spans="1:8" x14ac:dyDescent="0.25">
      <c r="A941" s="494"/>
      <c r="B941" s="494"/>
      <c r="C941" s="493"/>
      <c r="D941" s="492"/>
      <c r="E941" s="540"/>
      <c r="F941" s="491"/>
      <c r="G941" s="491"/>
      <c r="H941" s="490"/>
    </row>
    <row r="942" spans="1:8" x14ac:dyDescent="0.25">
      <c r="A942" s="494"/>
      <c r="B942" s="494"/>
      <c r="C942" s="493"/>
      <c r="D942" s="492"/>
      <c r="E942" s="540"/>
      <c r="F942" s="491"/>
      <c r="G942" s="491"/>
      <c r="H942" s="490"/>
    </row>
    <row r="943" spans="1:8" x14ac:dyDescent="0.25">
      <c r="A943" s="494"/>
      <c r="B943" s="494"/>
      <c r="C943" s="493"/>
      <c r="D943" s="492"/>
      <c r="E943" s="540"/>
      <c r="F943" s="491"/>
      <c r="G943" s="491"/>
      <c r="H943" s="490"/>
    </row>
    <row r="944" spans="1:8" x14ac:dyDescent="0.25">
      <c r="A944" s="494"/>
      <c r="B944" s="494"/>
      <c r="C944" s="493"/>
      <c r="D944" s="492"/>
      <c r="E944" s="540"/>
      <c r="F944" s="491"/>
      <c r="G944" s="491"/>
      <c r="H944" s="490"/>
    </row>
    <row r="945" spans="1:8" x14ac:dyDescent="0.25">
      <c r="A945" s="494"/>
      <c r="B945" s="494"/>
      <c r="C945" s="493"/>
      <c r="D945" s="492"/>
      <c r="E945" s="540"/>
      <c r="F945" s="491"/>
      <c r="G945" s="491"/>
      <c r="H945" s="490"/>
    </row>
    <row r="946" spans="1:8" x14ac:dyDescent="0.25">
      <c r="A946" s="494"/>
      <c r="B946" s="494"/>
      <c r="C946" s="493"/>
      <c r="D946" s="492"/>
      <c r="E946" s="540"/>
      <c r="F946" s="491"/>
      <c r="G946" s="491"/>
      <c r="H946" s="490"/>
    </row>
    <row r="947" spans="1:8" x14ac:dyDescent="0.25">
      <c r="A947" s="494"/>
      <c r="B947" s="494"/>
      <c r="C947" s="493"/>
      <c r="D947" s="492"/>
      <c r="E947" s="540"/>
      <c r="F947" s="491"/>
      <c r="G947" s="491"/>
      <c r="H947" s="490"/>
    </row>
    <row r="948" spans="1:8" x14ac:dyDescent="0.25">
      <c r="A948" s="494"/>
      <c r="B948" s="494"/>
      <c r="C948" s="493"/>
      <c r="D948" s="492"/>
      <c r="E948" s="540"/>
      <c r="F948" s="491"/>
      <c r="G948" s="491"/>
      <c r="H948" s="490"/>
    </row>
    <row r="949" spans="1:8" x14ac:dyDescent="0.25">
      <c r="A949" s="494"/>
      <c r="B949" s="494"/>
      <c r="C949" s="493"/>
      <c r="D949" s="492"/>
      <c r="E949" s="540"/>
      <c r="F949" s="491"/>
      <c r="G949" s="491"/>
      <c r="H949" s="490"/>
    </row>
    <row r="950" spans="1:8" x14ac:dyDescent="0.25">
      <c r="A950" s="494"/>
      <c r="B950" s="494"/>
      <c r="C950" s="493"/>
      <c r="D950" s="492"/>
      <c r="E950" s="540"/>
      <c r="F950" s="491"/>
      <c r="G950" s="491"/>
      <c r="H950" s="490"/>
    </row>
    <row r="951" spans="1:8" x14ac:dyDescent="0.25">
      <c r="A951" s="494"/>
      <c r="B951" s="494"/>
      <c r="C951" s="493"/>
      <c r="D951" s="492"/>
      <c r="E951" s="540"/>
      <c r="F951" s="491"/>
      <c r="G951" s="491"/>
      <c r="H951" s="490"/>
    </row>
    <row r="952" spans="1:8" x14ac:dyDescent="0.25">
      <c r="A952" s="494"/>
      <c r="B952" s="494"/>
      <c r="C952" s="493"/>
      <c r="D952" s="492"/>
      <c r="E952" s="540"/>
      <c r="F952" s="491"/>
      <c r="G952" s="491"/>
      <c r="H952" s="490"/>
    </row>
    <row r="953" spans="1:8" x14ac:dyDescent="0.25">
      <c r="A953" s="494"/>
      <c r="B953" s="494"/>
      <c r="C953" s="493"/>
      <c r="D953" s="492"/>
      <c r="E953" s="540"/>
      <c r="F953" s="491"/>
      <c r="G953" s="491"/>
      <c r="H953" s="490"/>
    </row>
    <row r="954" spans="1:8" x14ac:dyDescent="0.25">
      <c r="A954" s="494"/>
      <c r="B954" s="494"/>
      <c r="C954" s="493"/>
      <c r="D954" s="492"/>
      <c r="E954" s="540"/>
      <c r="F954" s="491"/>
      <c r="G954" s="491"/>
      <c r="H954" s="490"/>
    </row>
    <row r="955" spans="1:8" x14ac:dyDescent="0.25">
      <c r="A955" s="494"/>
      <c r="B955" s="494"/>
      <c r="C955" s="493"/>
      <c r="D955" s="492"/>
      <c r="E955" s="540"/>
      <c r="F955" s="491"/>
      <c r="G955" s="491"/>
      <c r="H955" s="490"/>
    </row>
    <row r="956" spans="1:8" x14ac:dyDescent="0.25">
      <c r="A956" s="494"/>
      <c r="B956" s="494"/>
      <c r="C956" s="493"/>
      <c r="D956" s="492"/>
      <c r="E956" s="540"/>
      <c r="F956" s="491"/>
      <c r="G956" s="491"/>
      <c r="H956" s="490"/>
    </row>
    <row r="957" spans="1:8" x14ac:dyDescent="0.25">
      <c r="A957" s="494"/>
      <c r="B957" s="494"/>
      <c r="C957" s="493"/>
      <c r="D957" s="492"/>
      <c r="E957" s="540"/>
      <c r="F957" s="491"/>
      <c r="G957" s="491"/>
      <c r="H957" s="490"/>
    </row>
    <row r="958" spans="1:8" x14ac:dyDescent="0.25">
      <c r="A958" s="494"/>
      <c r="B958" s="494"/>
      <c r="C958" s="493"/>
      <c r="D958" s="492"/>
      <c r="E958" s="540"/>
      <c r="F958" s="491"/>
      <c r="G958" s="491"/>
      <c r="H958" s="490"/>
    </row>
    <row r="959" spans="1:8" x14ac:dyDescent="0.25">
      <c r="A959" s="494"/>
      <c r="B959" s="494"/>
      <c r="C959" s="493"/>
      <c r="D959" s="492"/>
      <c r="E959" s="540"/>
      <c r="F959" s="491"/>
      <c r="G959" s="491"/>
      <c r="H959" s="490"/>
    </row>
    <row r="960" spans="1:8" x14ac:dyDescent="0.25">
      <c r="A960" s="494"/>
      <c r="B960" s="494"/>
      <c r="C960" s="493"/>
      <c r="D960" s="492"/>
      <c r="E960" s="540"/>
      <c r="F960" s="491"/>
      <c r="G960" s="491"/>
      <c r="H960" s="490"/>
    </row>
    <row r="961" spans="1:8" x14ac:dyDescent="0.25">
      <c r="A961" s="494"/>
      <c r="B961" s="494"/>
      <c r="C961" s="493"/>
      <c r="D961" s="492"/>
      <c r="E961" s="540"/>
      <c r="F961" s="491"/>
      <c r="G961" s="491"/>
      <c r="H961" s="490"/>
    </row>
    <row r="962" spans="1:8" x14ac:dyDescent="0.25">
      <c r="A962" s="494"/>
      <c r="B962" s="494"/>
      <c r="C962" s="493"/>
      <c r="D962" s="492"/>
      <c r="E962" s="540"/>
      <c r="F962" s="491"/>
      <c r="G962" s="491"/>
      <c r="H962" s="490"/>
    </row>
    <row r="963" spans="1:8" x14ac:dyDescent="0.25">
      <c r="A963" s="494"/>
      <c r="B963" s="494"/>
      <c r="C963" s="493"/>
      <c r="D963" s="492"/>
      <c r="E963" s="540"/>
      <c r="F963" s="491"/>
      <c r="G963" s="491"/>
      <c r="H963" s="490"/>
    </row>
    <row r="964" spans="1:8" x14ac:dyDescent="0.25">
      <c r="A964" s="494"/>
      <c r="B964" s="494"/>
      <c r="C964" s="493"/>
      <c r="D964" s="492"/>
      <c r="E964" s="540"/>
      <c r="F964" s="491"/>
      <c r="G964" s="491"/>
      <c r="H964" s="490"/>
    </row>
    <row r="965" spans="1:8" x14ac:dyDescent="0.25">
      <c r="A965" s="494"/>
      <c r="B965" s="494"/>
      <c r="C965" s="493"/>
      <c r="D965" s="492"/>
      <c r="E965" s="540"/>
      <c r="F965" s="491"/>
      <c r="G965" s="491"/>
      <c r="H965" s="490"/>
    </row>
    <row r="966" spans="1:8" x14ac:dyDescent="0.25">
      <c r="A966" s="494"/>
      <c r="B966" s="494"/>
      <c r="C966" s="493"/>
      <c r="D966" s="492"/>
      <c r="E966" s="540"/>
      <c r="F966" s="491"/>
      <c r="G966" s="491"/>
      <c r="H966" s="490"/>
    </row>
    <row r="967" spans="1:8" x14ac:dyDescent="0.25">
      <c r="A967" s="494"/>
      <c r="B967" s="494"/>
      <c r="C967" s="493"/>
      <c r="D967" s="492"/>
      <c r="E967" s="540"/>
      <c r="F967" s="491"/>
      <c r="G967" s="491"/>
      <c r="H967" s="490"/>
    </row>
    <row r="968" spans="1:8" x14ac:dyDescent="0.25">
      <c r="A968" s="494"/>
      <c r="B968" s="494"/>
      <c r="C968" s="493"/>
      <c r="D968" s="492"/>
      <c r="E968" s="540"/>
      <c r="F968" s="491"/>
      <c r="G968" s="491"/>
      <c r="H968" s="490"/>
    </row>
    <row r="969" spans="1:8" x14ac:dyDescent="0.25">
      <c r="A969" s="494"/>
      <c r="B969" s="494"/>
      <c r="C969" s="493"/>
      <c r="D969" s="492"/>
      <c r="E969" s="540"/>
      <c r="F969" s="491"/>
      <c r="G969" s="491"/>
      <c r="H969" s="490"/>
    </row>
    <row r="970" spans="1:8" x14ac:dyDescent="0.25">
      <c r="A970" s="494"/>
      <c r="B970" s="494"/>
      <c r="C970" s="493"/>
      <c r="D970" s="492"/>
      <c r="E970" s="540"/>
      <c r="F970" s="491"/>
      <c r="G970" s="491"/>
      <c r="H970" s="490"/>
    </row>
    <row r="971" spans="1:8" x14ac:dyDescent="0.25">
      <c r="A971" s="494"/>
      <c r="B971" s="494"/>
      <c r="C971" s="493"/>
      <c r="D971" s="492"/>
      <c r="E971" s="540"/>
      <c r="F971" s="491"/>
      <c r="G971" s="491"/>
      <c r="H971" s="490"/>
    </row>
    <row r="972" spans="1:8" x14ac:dyDescent="0.25">
      <c r="A972" s="494"/>
      <c r="B972" s="494"/>
      <c r="C972" s="493"/>
      <c r="D972" s="492"/>
      <c r="E972" s="540"/>
      <c r="F972" s="491"/>
      <c r="G972" s="491"/>
      <c r="H972" s="490"/>
    </row>
    <row r="973" spans="1:8" x14ac:dyDescent="0.25">
      <c r="A973" s="494"/>
      <c r="B973" s="494"/>
      <c r="C973" s="493"/>
      <c r="D973" s="492"/>
      <c r="E973" s="540"/>
      <c r="F973" s="491"/>
      <c r="G973" s="491"/>
      <c r="H973" s="490"/>
    </row>
    <row r="974" spans="1:8" x14ac:dyDescent="0.25">
      <c r="A974" s="494"/>
      <c r="B974" s="494"/>
      <c r="C974" s="493"/>
      <c r="D974" s="492"/>
      <c r="E974" s="540"/>
      <c r="F974" s="491"/>
      <c r="G974" s="491"/>
      <c r="H974" s="490"/>
    </row>
    <row r="975" spans="1:8" x14ac:dyDescent="0.25">
      <c r="A975" s="494"/>
      <c r="B975" s="494"/>
      <c r="C975" s="493"/>
      <c r="D975" s="492"/>
      <c r="E975" s="540"/>
      <c r="F975" s="491"/>
      <c r="G975" s="491"/>
      <c r="H975" s="490"/>
    </row>
    <row r="976" spans="1:8" x14ac:dyDescent="0.25">
      <c r="A976" s="494"/>
      <c r="B976" s="494"/>
      <c r="C976" s="493"/>
      <c r="D976" s="492"/>
      <c r="E976" s="540"/>
      <c r="F976" s="491"/>
      <c r="G976" s="491"/>
      <c r="H976" s="490"/>
    </row>
    <row r="977" spans="1:8" x14ac:dyDescent="0.25">
      <c r="A977" s="494"/>
      <c r="B977" s="494"/>
      <c r="C977" s="493"/>
      <c r="D977" s="492"/>
      <c r="E977" s="540"/>
      <c r="F977" s="491"/>
      <c r="G977" s="491"/>
      <c r="H977" s="490"/>
    </row>
    <row r="978" spans="1:8" x14ac:dyDescent="0.25">
      <c r="A978" s="494"/>
      <c r="B978" s="494"/>
      <c r="C978" s="493"/>
      <c r="D978" s="492"/>
      <c r="E978" s="540"/>
      <c r="F978" s="491"/>
      <c r="G978" s="491"/>
      <c r="H978" s="490"/>
    </row>
    <row r="979" spans="1:8" x14ac:dyDescent="0.25">
      <c r="A979" s="494"/>
      <c r="B979" s="494"/>
      <c r="C979" s="493"/>
      <c r="D979" s="492"/>
      <c r="E979" s="540"/>
      <c r="F979" s="491"/>
      <c r="G979" s="491"/>
      <c r="H979" s="490"/>
    </row>
    <row r="980" spans="1:8" x14ac:dyDescent="0.25">
      <c r="A980" s="494"/>
      <c r="B980" s="494"/>
      <c r="C980" s="493"/>
      <c r="D980" s="492"/>
      <c r="E980" s="540"/>
      <c r="F980" s="491"/>
      <c r="G980" s="491"/>
      <c r="H980" s="490"/>
    </row>
    <row r="981" spans="1:8" x14ac:dyDescent="0.25">
      <c r="A981" s="494"/>
      <c r="B981" s="494"/>
      <c r="C981" s="493"/>
      <c r="D981" s="492"/>
      <c r="E981" s="540"/>
      <c r="F981" s="491"/>
      <c r="G981" s="491"/>
      <c r="H981" s="490"/>
    </row>
    <row r="982" spans="1:8" x14ac:dyDescent="0.25">
      <c r="A982" s="494"/>
      <c r="B982" s="494"/>
      <c r="C982" s="493"/>
      <c r="D982" s="492"/>
      <c r="E982" s="540"/>
      <c r="F982" s="491"/>
      <c r="G982" s="491"/>
      <c r="H982" s="490"/>
    </row>
    <row r="983" spans="1:8" x14ac:dyDescent="0.25">
      <c r="A983" s="494"/>
      <c r="B983" s="494"/>
      <c r="C983" s="493"/>
      <c r="D983" s="492"/>
      <c r="E983" s="540"/>
      <c r="F983" s="491"/>
      <c r="G983" s="491"/>
      <c r="H983" s="490"/>
    </row>
    <row r="984" spans="1:8" x14ac:dyDescent="0.25">
      <c r="A984" s="494"/>
      <c r="B984" s="494"/>
      <c r="C984" s="493"/>
      <c r="D984" s="492"/>
      <c r="E984" s="540"/>
      <c r="F984" s="491"/>
      <c r="G984" s="491"/>
      <c r="H984" s="490"/>
    </row>
    <row r="985" spans="1:8" x14ac:dyDescent="0.25">
      <c r="A985" s="494"/>
      <c r="B985" s="494"/>
      <c r="C985" s="493"/>
      <c r="D985" s="492"/>
      <c r="E985" s="540"/>
      <c r="F985" s="491"/>
      <c r="G985" s="491"/>
      <c r="H985" s="490"/>
    </row>
    <row r="986" spans="1:8" x14ac:dyDescent="0.25">
      <c r="A986" s="494"/>
      <c r="B986" s="494"/>
      <c r="C986" s="493"/>
      <c r="D986" s="492"/>
      <c r="E986" s="540"/>
      <c r="F986" s="491"/>
      <c r="G986" s="491"/>
      <c r="H986" s="490"/>
    </row>
    <row r="987" spans="1:8" x14ac:dyDescent="0.25">
      <c r="A987" s="494"/>
      <c r="B987" s="494"/>
      <c r="C987" s="493"/>
      <c r="D987" s="492"/>
      <c r="E987" s="540"/>
      <c r="F987" s="491"/>
      <c r="G987" s="491"/>
      <c r="H987" s="490"/>
    </row>
    <row r="988" spans="1:8" x14ac:dyDescent="0.25">
      <c r="A988" s="494"/>
      <c r="B988" s="494"/>
      <c r="C988" s="493"/>
      <c r="D988" s="492"/>
      <c r="E988" s="540"/>
      <c r="F988" s="491"/>
      <c r="G988" s="491"/>
      <c r="H988" s="490"/>
    </row>
    <row r="989" spans="1:8" x14ac:dyDescent="0.25">
      <c r="A989" s="494"/>
      <c r="B989" s="494"/>
      <c r="C989" s="493"/>
      <c r="D989" s="492"/>
      <c r="E989" s="540"/>
      <c r="F989" s="491"/>
      <c r="G989" s="491"/>
      <c r="H989" s="490"/>
    </row>
    <row r="990" spans="1:8" x14ac:dyDescent="0.25">
      <c r="A990" s="494"/>
      <c r="B990" s="494"/>
      <c r="C990" s="493"/>
      <c r="D990" s="492"/>
      <c r="E990" s="540"/>
      <c r="F990" s="491"/>
      <c r="G990" s="491"/>
      <c r="H990" s="490"/>
    </row>
    <row r="991" spans="1:8" x14ac:dyDescent="0.25">
      <c r="A991" s="494"/>
      <c r="B991" s="494"/>
      <c r="C991" s="493"/>
      <c r="D991" s="492"/>
      <c r="E991" s="540"/>
      <c r="F991" s="491"/>
      <c r="G991" s="491"/>
      <c r="H991" s="490"/>
    </row>
    <row r="992" spans="1:8" x14ac:dyDescent="0.25">
      <c r="A992" s="494"/>
      <c r="B992" s="494"/>
      <c r="C992" s="493"/>
      <c r="D992" s="492"/>
      <c r="E992" s="540"/>
      <c r="F992" s="491"/>
      <c r="G992" s="491"/>
      <c r="H992" s="490"/>
    </row>
    <row r="993" spans="1:8" x14ac:dyDescent="0.25">
      <c r="A993" s="494"/>
      <c r="B993" s="494"/>
      <c r="C993" s="493"/>
      <c r="D993" s="492"/>
      <c r="E993" s="540"/>
      <c r="F993" s="491"/>
      <c r="G993" s="491"/>
      <c r="H993" s="490"/>
    </row>
    <row r="994" spans="1:8" x14ac:dyDescent="0.25">
      <c r="A994" s="494"/>
      <c r="B994" s="494"/>
      <c r="C994" s="493"/>
      <c r="D994" s="492"/>
      <c r="E994" s="540"/>
      <c r="F994" s="491"/>
      <c r="G994" s="491"/>
      <c r="H994" s="490"/>
    </row>
    <row r="995" spans="1:8" x14ac:dyDescent="0.25">
      <c r="A995" s="494"/>
      <c r="B995" s="494"/>
      <c r="C995" s="493"/>
      <c r="D995" s="492"/>
      <c r="E995" s="540"/>
      <c r="F995" s="491"/>
      <c r="G995" s="491"/>
      <c r="H995" s="490"/>
    </row>
    <row r="996" spans="1:8" x14ac:dyDescent="0.25">
      <c r="A996" s="494"/>
      <c r="B996" s="494"/>
      <c r="C996" s="493"/>
      <c r="D996" s="492"/>
      <c r="E996" s="540"/>
      <c r="F996" s="491"/>
      <c r="G996" s="491"/>
      <c r="H996" s="490"/>
    </row>
    <row r="997" spans="1:8" x14ac:dyDescent="0.25">
      <c r="A997" s="494"/>
      <c r="B997" s="494"/>
      <c r="C997" s="493"/>
      <c r="D997" s="492"/>
      <c r="E997" s="540"/>
      <c r="F997" s="491"/>
      <c r="G997" s="491"/>
      <c r="H997" s="490"/>
    </row>
    <row r="998" spans="1:8" x14ac:dyDescent="0.25">
      <c r="A998" s="494"/>
      <c r="B998" s="494"/>
      <c r="C998" s="493"/>
      <c r="D998" s="492"/>
      <c r="E998" s="540"/>
      <c r="F998" s="491"/>
      <c r="G998" s="491"/>
      <c r="H998" s="490"/>
    </row>
    <row r="999" spans="1:8" x14ac:dyDescent="0.25">
      <c r="A999" s="494"/>
      <c r="B999" s="494"/>
      <c r="C999" s="493"/>
      <c r="D999" s="492"/>
      <c r="E999" s="540"/>
      <c r="F999" s="491"/>
      <c r="G999" s="491"/>
      <c r="H999" s="490"/>
    </row>
    <row r="1000" spans="1:8" x14ac:dyDescent="0.25">
      <c r="A1000" s="494"/>
      <c r="B1000" s="494"/>
      <c r="C1000" s="493"/>
      <c r="D1000" s="492"/>
      <c r="E1000" s="540"/>
      <c r="F1000" s="491"/>
      <c r="G1000" s="491"/>
      <c r="H1000" s="490"/>
    </row>
    <row r="1001" spans="1:8" x14ac:dyDescent="0.25">
      <c r="A1001" s="494"/>
      <c r="B1001" s="494"/>
      <c r="C1001" s="493"/>
      <c r="D1001" s="492"/>
      <c r="E1001" s="540"/>
      <c r="F1001" s="491"/>
      <c r="G1001" s="491"/>
      <c r="H1001" s="490"/>
    </row>
    <row r="1002" spans="1:8" x14ac:dyDescent="0.25">
      <c r="A1002" s="494"/>
      <c r="B1002" s="494"/>
      <c r="C1002" s="493"/>
      <c r="D1002" s="492"/>
      <c r="E1002" s="540"/>
      <c r="F1002" s="491"/>
      <c r="G1002" s="491"/>
      <c r="H1002" s="490"/>
    </row>
    <row r="1003" spans="1:8" x14ac:dyDescent="0.25">
      <c r="A1003" s="494"/>
      <c r="B1003" s="494"/>
      <c r="C1003" s="493"/>
      <c r="D1003" s="492"/>
      <c r="E1003" s="540"/>
      <c r="F1003" s="491"/>
      <c r="G1003" s="491"/>
      <c r="H1003" s="490"/>
    </row>
    <row r="1004" spans="1:8" x14ac:dyDescent="0.25">
      <c r="A1004" s="494"/>
      <c r="B1004" s="494"/>
      <c r="C1004" s="493"/>
      <c r="D1004" s="492"/>
      <c r="E1004" s="540"/>
      <c r="F1004" s="491"/>
      <c r="G1004" s="491"/>
      <c r="H1004" s="490"/>
    </row>
    <row r="1005" spans="1:8" x14ac:dyDescent="0.25">
      <c r="A1005" s="494"/>
      <c r="B1005" s="494"/>
      <c r="C1005" s="493"/>
      <c r="D1005" s="492"/>
      <c r="E1005" s="540"/>
      <c r="F1005" s="491"/>
      <c r="G1005" s="491"/>
      <c r="H1005" s="490"/>
    </row>
    <row r="1006" spans="1:8" x14ac:dyDescent="0.25">
      <c r="A1006" s="494"/>
      <c r="B1006" s="494"/>
      <c r="C1006" s="493"/>
      <c r="D1006" s="492"/>
      <c r="E1006" s="540"/>
      <c r="F1006" s="491"/>
      <c r="G1006" s="491"/>
      <c r="H1006" s="490"/>
    </row>
    <row r="1007" spans="1:8" x14ac:dyDescent="0.25">
      <c r="A1007" s="494"/>
      <c r="B1007" s="494"/>
      <c r="C1007" s="493"/>
      <c r="D1007" s="492"/>
      <c r="E1007" s="540"/>
      <c r="F1007" s="491"/>
      <c r="G1007" s="491"/>
      <c r="H1007" s="490"/>
    </row>
    <row r="1008" spans="1:8" x14ac:dyDescent="0.25">
      <c r="A1008" s="494"/>
      <c r="B1008" s="494"/>
      <c r="C1008" s="493"/>
      <c r="D1008" s="492"/>
      <c r="E1008" s="540"/>
      <c r="F1008" s="491"/>
      <c r="G1008" s="491"/>
      <c r="H1008" s="490"/>
    </row>
    <row r="1009" spans="1:8" x14ac:dyDescent="0.25">
      <c r="A1009" s="494"/>
      <c r="B1009" s="494"/>
      <c r="C1009" s="493"/>
      <c r="D1009" s="492"/>
      <c r="E1009" s="540"/>
      <c r="F1009" s="491"/>
      <c r="G1009" s="491"/>
      <c r="H1009" s="490"/>
    </row>
    <row r="1010" spans="1:8" x14ac:dyDescent="0.25">
      <c r="A1010" s="494"/>
      <c r="B1010" s="494"/>
      <c r="C1010" s="493"/>
      <c r="D1010" s="492"/>
      <c r="E1010" s="540"/>
      <c r="F1010" s="491"/>
      <c r="G1010" s="491"/>
      <c r="H1010" s="490"/>
    </row>
    <row r="1011" spans="1:8" x14ac:dyDescent="0.25">
      <c r="A1011" s="494"/>
      <c r="B1011" s="494"/>
      <c r="C1011" s="493"/>
      <c r="D1011" s="492"/>
      <c r="E1011" s="540"/>
      <c r="F1011" s="491"/>
      <c r="G1011" s="491"/>
      <c r="H1011" s="490"/>
    </row>
    <row r="1012" spans="1:8" x14ac:dyDescent="0.25">
      <c r="A1012" s="494"/>
      <c r="B1012" s="494"/>
      <c r="C1012" s="493"/>
      <c r="D1012" s="492"/>
      <c r="E1012" s="540"/>
      <c r="F1012" s="491"/>
      <c r="G1012" s="491"/>
      <c r="H1012" s="490"/>
    </row>
    <row r="1013" spans="1:8" x14ac:dyDescent="0.25">
      <c r="A1013" s="494"/>
      <c r="B1013" s="494"/>
      <c r="C1013" s="493"/>
      <c r="D1013" s="492"/>
      <c r="E1013" s="540"/>
      <c r="F1013" s="491"/>
      <c r="G1013" s="491"/>
      <c r="H1013" s="490"/>
    </row>
    <row r="1014" spans="1:8" x14ac:dyDescent="0.25">
      <c r="A1014" s="494"/>
      <c r="B1014" s="494"/>
      <c r="C1014" s="493"/>
      <c r="D1014" s="492"/>
      <c r="E1014" s="540"/>
      <c r="F1014" s="491"/>
      <c r="G1014" s="491"/>
      <c r="H1014" s="490"/>
    </row>
    <row r="1015" spans="1:8" x14ac:dyDescent="0.25">
      <c r="A1015" s="494"/>
      <c r="B1015" s="494"/>
      <c r="C1015" s="493"/>
      <c r="D1015" s="492"/>
      <c r="E1015" s="540"/>
      <c r="F1015" s="491"/>
      <c r="G1015" s="491"/>
      <c r="H1015" s="490"/>
    </row>
    <row r="1016" spans="1:8" x14ac:dyDescent="0.25">
      <c r="A1016" s="494"/>
      <c r="B1016" s="494"/>
      <c r="C1016" s="493"/>
      <c r="D1016" s="492"/>
      <c r="E1016" s="540"/>
      <c r="F1016" s="491"/>
      <c r="G1016" s="491"/>
      <c r="H1016" s="490"/>
    </row>
    <row r="1017" spans="1:8" x14ac:dyDescent="0.25">
      <c r="A1017" s="494"/>
      <c r="B1017" s="494"/>
      <c r="C1017" s="493"/>
      <c r="D1017" s="492"/>
      <c r="E1017" s="540"/>
      <c r="F1017" s="491"/>
      <c r="G1017" s="491"/>
      <c r="H1017" s="490"/>
    </row>
    <row r="1018" spans="1:8" x14ac:dyDescent="0.25">
      <c r="A1018" s="494"/>
      <c r="B1018" s="494"/>
      <c r="C1018" s="493"/>
      <c r="D1018" s="492"/>
      <c r="E1018" s="540"/>
      <c r="F1018" s="491"/>
      <c r="G1018" s="491"/>
      <c r="H1018" s="490"/>
    </row>
    <row r="1019" spans="1:8" x14ac:dyDescent="0.25">
      <c r="A1019" s="494"/>
      <c r="B1019" s="494"/>
      <c r="C1019" s="493"/>
      <c r="D1019" s="492"/>
      <c r="E1019" s="540"/>
      <c r="F1019" s="491"/>
      <c r="G1019" s="491"/>
      <c r="H1019" s="490"/>
    </row>
    <row r="1020" spans="1:8" x14ac:dyDescent="0.25">
      <c r="A1020" s="494"/>
      <c r="B1020" s="494"/>
      <c r="C1020" s="493"/>
      <c r="D1020" s="492"/>
      <c r="E1020" s="540"/>
      <c r="F1020" s="491"/>
      <c r="G1020" s="491"/>
      <c r="H1020" s="490"/>
    </row>
    <row r="1021" spans="1:8" x14ac:dyDescent="0.25">
      <c r="A1021" s="494"/>
      <c r="B1021" s="494"/>
      <c r="C1021" s="493"/>
      <c r="D1021" s="492"/>
      <c r="E1021" s="540"/>
      <c r="F1021" s="491"/>
      <c r="G1021" s="491"/>
      <c r="H1021" s="490"/>
    </row>
    <row r="1022" spans="1:8" x14ac:dyDescent="0.25">
      <c r="A1022" s="494"/>
      <c r="B1022" s="494"/>
      <c r="C1022" s="493"/>
      <c r="D1022" s="492"/>
      <c r="E1022" s="540"/>
      <c r="F1022" s="491"/>
      <c r="G1022" s="491"/>
      <c r="H1022" s="490"/>
    </row>
    <row r="1023" spans="1:8" x14ac:dyDescent="0.25">
      <c r="A1023" s="494"/>
      <c r="B1023" s="494"/>
      <c r="C1023" s="493"/>
      <c r="D1023" s="492"/>
      <c r="E1023" s="540"/>
      <c r="F1023" s="491"/>
      <c r="G1023" s="491"/>
      <c r="H1023" s="490"/>
    </row>
    <row r="1024" spans="1:8" x14ac:dyDescent="0.25">
      <c r="A1024" s="494"/>
      <c r="B1024" s="494"/>
      <c r="C1024" s="493"/>
      <c r="D1024" s="492"/>
      <c r="E1024" s="540"/>
      <c r="F1024" s="491"/>
      <c r="G1024" s="491"/>
      <c r="H1024" s="490"/>
    </row>
    <row r="1025" spans="1:8" x14ac:dyDescent="0.25">
      <c r="A1025" s="494"/>
      <c r="B1025" s="494"/>
      <c r="C1025" s="493"/>
      <c r="D1025" s="492"/>
      <c r="E1025" s="540"/>
      <c r="F1025" s="491"/>
      <c r="G1025" s="491"/>
      <c r="H1025" s="490"/>
    </row>
    <row r="1026" spans="1:8" x14ac:dyDescent="0.25">
      <c r="A1026" s="494"/>
      <c r="B1026" s="494"/>
      <c r="C1026" s="493"/>
      <c r="D1026" s="492"/>
      <c r="E1026" s="540"/>
      <c r="F1026" s="491"/>
      <c r="G1026" s="491"/>
      <c r="H1026" s="490"/>
    </row>
    <row r="1027" spans="1:8" x14ac:dyDescent="0.25">
      <c r="A1027" s="494"/>
      <c r="B1027" s="494"/>
      <c r="C1027" s="493"/>
      <c r="D1027" s="492"/>
      <c r="E1027" s="540"/>
      <c r="F1027" s="491"/>
      <c r="G1027" s="491"/>
      <c r="H1027" s="490"/>
    </row>
    <row r="1028" spans="1:8" x14ac:dyDescent="0.25">
      <c r="A1028" s="494"/>
      <c r="B1028" s="494"/>
      <c r="C1028" s="493"/>
      <c r="D1028" s="492"/>
      <c r="E1028" s="540"/>
      <c r="F1028" s="491"/>
      <c r="G1028" s="491"/>
      <c r="H1028" s="490"/>
    </row>
    <row r="1029" spans="1:8" x14ac:dyDescent="0.25">
      <c r="A1029" s="494"/>
      <c r="B1029" s="494"/>
      <c r="C1029" s="493"/>
      <c r="D1029" s="492"/>
      <c r="E1029" s="540"/>
      <c r="F1029" s="491"/>
      <c r="G1029" s="491"/>
      <c r="H1029" s="490"/>
    </row>
    <row r="1030" spans="1:8" x14ac:dyDescent="0.25">
      <c r="A1030" s="494"/>
      <c r="B1030" s="494"/>
      <c r="C1030" s="493"/>
      <c r="D1030" s="492"/>
      <c r="E1030" s="540"/>
      <c r="F1030" s="491"/>
      <c r="G1030" s="491"/>
      <c r="H1030" s="490"/>
    </row>
    <row r="1031" spans="1:8" x14ac:dyDescent="0.25">
      <c r="A1031" s="494"/>
      <c r="B1031" s="494"/>
      <c r="C1031" s="493"/>
      <c r="D1031" s="492"/>
      <c r="E1031" s="540"/>
      <c r="F1031" s="491"/>
      <c r="G1031" s="491"/>
      <c r="H1031" s="490"/>
    </row>
    <row r="1032" spans="1:8" x14ac:dyDescent="0.25">
      <c r="A1032" s="494"/>
      <c r="B1032" s="494"/>
      <c r="C1032" s="493"/>
      <c r="D1032" s="492"/>
      <c r="E1032" s="540"/>
      <c r="F1032" s="491"/>
      <c r="G1032" s="491"/>
      <c r="H1032" s="490"/>
    </row>
    <row r="1033" spans="1:8" x14ac:dyDescent="0.25">
      <c r="A1033" s="494"/>
      <c r="B1033" s="494"/>
      <c r="C1033" s="493"/>
      <c r="D1033" s="492"/>
      <c r="E1033" s="540"/>
      <c r="F1033" s="491"/>
      <c r="G1033" s="491"/>
      <c r="H1033" s="490"/>
    </row>
    <row r="1034" spans="1:8" x14ac:dyDescent="0.25">
      <c r="A1034" s="494"/>
      <c r="B1034" s="494"/>
      <c r="C1034" s="493"/>
      <c r="D1034" s="492"/>
      <c r="E1034" s="540"/>
      <c r="F1034" s="491"/>
      <c r="G1034" s="491"/>
      <c r="H1034" s="490"/>
    </row>
    <row r="1035" spans="1:8" x14ac:dyDescent="0.25">
      <c r="A1035" s="494"/>
      <c r="B1035" s="494"/>
      <c r="C1035" s="493"/>
      <c r="D1035" s="492"/>
      <c r="E1035" s="540"/>
      <c r="F1035" s="491"/>
      <c r="G1035" s="491"/>
      <c r="H1035" s="490"/>
    </row>
    <row r="1036" spans="1:8" x14ac:dyDescent="0.25">
      <c r="A1036" s="494"/>
      <c r="B1036" s="494"/>
      <c r="C1036" s="493"/>
      <c r="D1036" s="492"/>
      <c r="E1036" s="540"/>
      <c r="F1036" s="491"/>
      <c r="G1036" s="491"/>
      <c r="H1036" s="490"/>
    </row>
    <row r="1037" spans="1:8" x14ac:dyDescent="0.25">
      <c r="A1037" s="494"/>
      <c r="B1037" s="494"/>
      <c r="C1037" s="493"/>
      <c r="D1037" s="492"/>
      <c r="E1037" s="540"/>
      <c r="F1037" s="491"/>
      <c r="G1037" s="491"/>
      <c r="H1037" s="490"/>
    </row>
    <row r="1038" spans="1:8" x14ac:dyDescent="0.25">
      <c r="A1038" s="494"/>
      <c r="B1038" s="494"/>
      <c r="C1038" s="493"/>
      <c r="D1038" s="492"/>
      <c r="E1038" s="540"/>
      <c r="F1038" s="491"/>
      <c r="G1038" s="491"/>
      <c r="H1038" s="490"/>
    </row>
    <row r="1039" spans="1:8" x14ac:dyDescent="0.25">
      <c r="A1039" s="494"/>
      <c r="B1039" s="494"/>
      <c r="C1039" s="493"/>
      <c r="D1039" s="492"/>
      <c r="E1039" s="540"/>
      <c r="F1039" s="491"/>
      <c r="G1039" s="491"/>
      <c r="H1039" s="490"/>
    </row>
    <row r="1040" spans="1:8" x14ac:dyDescent="0.25">
      <c r="A1040" s="494"/>
      <c r="B1040" s="494"/>
      <c r="C1040" s="493"/>
      <c r="D1040" s="492"/>
      <c r="E1040" s="540"/>
      <c r="F1040" s="491"/>
      <c r="G1040" s="491"/>
      <c r="H1040" s="490"/>
    </row>
    <row r="1041" spans="1:8" x14ac:dyDescent="0.25">
      <c r="A1041" s="494"/>
      <c r="B1041" s="494"/>
      <c r="C1041" s="493"/>
      <c r="D1041" s="492"/>
      <c r="E1041" s="540"/>
      <c r="F1041" s="491"/>
      <c r="G1041" s="491"/>
      <c r="H1041" s="490"/>
    </row>
    <row r="1042" spans="1:8" x14ac:dyDescent="0.25">
      <c r="A1042" s="494"/>
      <c r="B1042" s="494"/>
      <c r="C1042" s="493"/>
      <c r="D1042" s="492"/>
      <c r="E1042" s="540"/>
      <c r="F1042" s="491"/>
      <c r="G1042" s="491"/>
      <c r="H1042" s="490"/>
    </row>
    <row r="1043" spans="1:8" x14ac:dyDescent="0.25">
      <c r="A1043" s="494"/>
      <c r="B1043" s="494"/>
      <c r="C1043" s="493"/>
      <c r="D1043" s="492"/>
      <c r="E1043" s="540"/>
      <c r="F1043" s="491"/>
      <c r="G1043" s="491"/>
      <c r="H1043" s="490"/>
    </row>
    <row r="1044" spans="1:8" x14ac:dyDescent="0.25">
      <c r="A1044" s="494"/>
      <c r="B1044" s="494"/>
      <c r="C1044" s="493"/>
      <c r="D1044" s="492"/>
      <c r="E1044" s="540"/>
      <c r="F1044" s="491"/>
      <c r="G1044" s="491"/>
      <c r="H1044" s="490"/>
    </row>
    <row r="1045" spans="1:8" x14ac:dyDescent="0.25">
      <c r="A1045" s="494"/>
      <c r="B1045" s="494"/>
      <c r="C1045" s="493"/>
      <c r="D1045" s="492"/>
      <c r="E1045" s="540"/>
      <c r="F1045" s="491"/>
      <c r="G1045" s="491"/>
      <c r="H1045" s="490"/>
    </row>
    <row r="1046" spans="1:8" x14ac:dyDescent="0.25">
      <c r="A1046" s="494"/>
      <c r="B1046" s="494"/>
      <c r="C1046" s="493"/>
      <c r="D1046" s="492"/>
      <c r="E1046" s="540"/>
      <c r="F1046" s="491"/>
      <c r="G1046" s="491"/>
      <c r="H1046" s="490"/>
    </row>
    <row r="1047" spans="1:8" x14ac:dyDescent="0.25">
      <c r="A1047" s="494"/>
      <c r="B1047" s="494"/>
      <c r="C1047" s="493"/>
      <c r="D1047" s="492"/>
      <c r="E1047" s="540"/>
      <c r="F1047" s="491"/>
      <c r="G1047" s="491"/>
      <c r="H1047" s="490"/>
    </row>
    <row r="1048" spans="1:8" x14ac:dyDescent="0.25">
      <c r="A1048" s="494"/>
      <c r="B1048" s="494"/>
      <c r="C1048" s="493"/>
      <c r="D1048" s="492"/>
      <c r="E1048" s="540"/>
      <c r="F1048" s="491"/>
      <c r="G1048" s="491"/>
      <c r="H1048" s="490"/>
    </row>
    <row r="1049" spans="1:8" x14ac:dyDescent="0.25">
      <c r="A1049" s="494"/>
      <c r="B1049" s="494"/>
      <c r="C1049" s="493"/>
      <c r="D1049" s="492"/>
      <c r="E1049" s="540"/>
      <c r="F1049" s="491"/>
      <c r="G1049" s="491"/>
      <c r="H1049" s="490"/>
    </row>
    <row r="1050" spans="1:8" x14ac:dyDescent="0.25">
      <c r="A1050" s="494"/>
      <c r="B1050" s="494"/>
      <c r="C1050" s="493"/>
      <c r="D1050" s="492"/>
      <c r="E1050" s="540"/>
      <c r="F1050" s="491"/>
      <c r="G1050" s="491"/>
      <c r="H1050" s="490"/>
    </row>
    <row r="1051" spans="1:8" x14ac:dyDescent="0.25">
      <c r="A1051" s="494"/>
      <c r="B1051" s="494"/>
      <c r="C1051" s="493"/>
      <c r="D1051" s="492"/>
      <c r="E1051" s="540"/>
      <c r="F1051" s="491"/>
      <c r="G1051" s="491"/>
      <c r="H1051" s="490"/>
    </row>
    <row r="1052" spans="1:8" x14ac:dyDescent="0.25">
      <c r="A1052" s="494"/>
      <c r="B1052" s="494"/>
      <c r="C1052" s="493"/>
      <c r="D1052" s="492"/>
      <c r="E1052" s="540"/>
      <c r="F1052" s="491"/>
      <c r="G1052" s="491"/>
      <c r="H1052" s="490"/>
    </row>
    <row r="1053" spans="1:8" x14ac:dyDescent="0.25">
      <c r="A1053" s="494"/>
      <c r="B1053" s="494"/>
      <c r="C1053" s="493"/>
      <c r="D1053" s="492"/>
      <c r="E1053" s="540"/>
      <c r="F1053" s="491"/>
      <c r="G1053" s="491"/>
      <c r="H1053" s="490"/>
    </row>
    <row r="1054" spans="1:8" x14ac:dyDescent="0.25">
      <c r="A1054" s="494"/>
      <c r="B1054" s="494"/>
      <c r="C1054" s="493"/>
      <c r="D1054" s="492"/>
      <c r="E1054" s="540"/>
      <c r="F1054" s="491"/>
      <c r="G1054" s="491"/>
      <c r="H1054" s="490"/>
    </row>
    <row r="1055" spans="1:8" x14ac:dyDescent="0.25">
      <c r="A1055" s="494"/>
      <c r="B1055" s="494"/>
      <c r="C1055" s="493"/>
      <c r="D1055" s="492"/>
      <c r="E1055" s="540"/>
      <c r="F1055" s="491"/>
      <c r="G1055" s="491"/>
      <c r="H1055" s="490"/>
    </row>
    <row r="1056" spans="1:8" x14ac:dyDescent="0.25">
      <c r="A1056" s="494"/>
      <c r="B1056" s="494"/>
      <c r="C1056" s="493"/>
      <c r="D1056" s="492"/>
      <c r="E1056" s="540"/>
      <c r="F1056" s="491"/>
      <c r="G1056" s="491"/>
      <c r="H1056" s="490"/>
    </row>
    <row r="1057" spans="1:8" x14ac:dyDescent="0.25">
      <c r="A1057" s="494"/>
      <c r="B1057" s="494"/>
      <c r="C1057" s="493"/>
      <c r="D1057" s="492"/>
      <c r="E1057" s="540"/>
      <c r="F1057" s="491"/>
      <c r="G1057" s="491"/>
      <c r="H1057" s="490"/>
    </row>
    <row r="1058" spans="1:8" x14ac:dyDescent="0.25">
      <c r="A1058" s="494"/>
      <c r="B1058" s="494"/>
      <c r="C1058" s="493"/>
      <c r="D1058" s="492"/>
      <c r="E1058" s="540"/>
      <c r="F1058" s="491"/>
      <c r="G1058" s="491"/>
      <c r="H1058" s="490"/>
    </row>
    <row r="1059" spans="1:8" x14ac:dyDescent="0.25">
      <c r="A1059" s="494"/>
      <c r="B1059" s="494"/>
      <c r="C1059" s="493"/>
      <c r="D1059" s="492"/>
      <c r="E1059" s="540"/>
      <c r="F1059" s="491"/>
      <c r="G1059" s="491"/>
      <c r="H1059" s="490"/>
    </row>
    <row r="1060" spans="1:8" x14ac:dyDescent="0.25">
      <c r="A1060" s="494"/>
      <c r="B1060" s="494"/>
      <c r="C1060" s="493"/>
      <c r="D1060" s="492"/>
      <c r="E1060" s="540"/>
      <c r="F1060" s="491"/>
      <c r="G1060" s="491"/>
      <c r="H1060" s="490"/>
    </row>
    <row r="1061" spans="1:8" x14ac:dyDescent="0.25">
      <c r="A1061" s="494"/>
      <c r="B1061" s="494"/>
      <c r="C1061" s="493"/>
      <c r="D1061" s="492"/>
      <c r="E1061" s="540"/>
      <c r="F1061" s="491"/>
      <c r="G1061" s="491"/>
      <c r="H1061" s="490"/>
    </row>
    <row r="1062" spans="1:8" x14ac:dyDescent="0.25">
      <c r="A1062" s="494"/>
      <c r="B1062" s="494"/>
      <c r="C1062" s="493"/>
      <c r="D1062" s="492"/>
      <c r="E1062" s="540"/>
      <c r="F1062" s="491"/>
      <c r="G1062" s="491"/>
      <c r="H1062" s="490"/>
    </row>
    <row r="1063" spans="1:8" x14ac:dyDescent="0.25">
      <c r="A1063" s="494"/>
      <c r="B1063" s="494"/>
      <c r="C1063" s="493"/>
      <c r="D1063" s="492"/>
      <c r="E1063" s="540"/>
      <c r="F1063" s="491"/>
      <c r="G1063" s="491"/>
      <c r="H1063" s="490"/>
    </row>
    <row r="1064" spans="1:8" x14ac:dyDescent="0.25">
      <c r="A1064" s="494"/>
      <c r="B1064" s="494"/>
      <c r="C1064" s="493"/>
      <c r="D1064" s="492"/>
      <c r="E1064" s="540"/>
      <c r="F1064" s="491"/>
      <c r="G1064" s="491"/>
      <c r="H1064" s="490"/>
    </row>
    <row r="1065" spans="1:8" x14ac:dyDescent="0.25">
      <c r="A1065" s="494"/>
      <c r="B1065" s="494"/>
      <c r="C1065" s="493"/>
      <c r="D1065" s="492"/>
      <c r="E1065" s="540"/>
      <c r="F1065" s="491"/>
      <c r="G1065" s="491"/>
      <c r="H1065" s="490"/>
    </row>
    <row r="1066" spans="1:8" x14ac:dyDescent="0.25">
      <c r="A1066" s="494"/>
      <c r="B1066" s="494"/>
      <c r="C1066" s="493"/>
      <c r="D1066" s="492"/>
      <c r="E1066" s="540"/>
      <c r="F1066" s="491"/>
      <c r="G1066" s="491"/>
      <c r="H1066" s="490"/>
    </row>
    <row r="1067" spans="1:8" x14ac:dyDescent="0.25">
      <c r="A1067" s="494"/>
      <c r="B1067" s="494"/>
      <c r="C1067" s="493"/>
      <c r="D1067" s="492"/>
      <c r="E1067" s="540"/>
      <c r="F1067" s="491"/>
      <c r="G1067" s="491"/>
      <c r="H1067" s="490"/>
    </row>
    <row r="1068" spans="1:8" x14ac:dyDescent="0.25">
      <c r="A1068" s="494"/>
      <c r="B1068" s="494"/>
      <c r="C1068" s="493"/>
      <c r="D1068" s="492"/>
      <c r="E1068" s="540"/>
      <c r="F1068" s="491"/>
      <c r="G1068" s="491"/>
      <c r="H1068" s="490"/>
    </row>
    <row r="1069" spans="1:8" x14ac:dyDescent="0.25">
      <c r="A1069" s="494"/>
      <c r="B1069" s="494"/>
      <c r="C1069" s="493"/>
      <c r="D1069" s="492"/>
      <c r="E1069" s="540"/>
      <c r="F1069" s="491"/>
      <c r="G1069" s="491"/>
      <c r="H1069" s="490"/>
    </row>
    <row r="1070" spans="1:8" x14ac:dyDescent="0.25">
      <c r="A1070" s="494"/>
      <c r="B1070" s="494"/>
      <c r="C1070" s="493"/>
      <c r="D1070" s="492"/>
      <c r="E1070" s="540"/>
      <c r="F1070" s="491"/>
      <c r="G1070" s="491"/>
      <c r="H1070" s="490"/>
    </row>
    <row r="1071" spans="1:8" x14ac:dyDescent="0.25">
      <c r="A1071" s="494"/>
      <c r="B1071" s="494"/>
      <c r="C1071" s="493"/>
      <c r="D1071" s="492"/>
      <c r="E1071" s="540"/>
      <c r="F1071" s="491"/>
      <c r="G1071" s="491"/>
      <c r="H1071" s="490"/>
    </row>
    <row r="1072" spans="1:8" x14ac:dyDescent="0.25">
      <c r="A1072" s="494"/>
      <c r="B1072" s="494"/>
      <c r="C1072" s="493"/>
      <c r="D1072" s="492"/>
      <c r="E1072" s="540"/>
      <c r="F1072" s="491"/>
      <c r="G1072" s="491"/>
      <c r="H1072" s="490"/>
    </row>
    <row r="1073" spans="1:8" x14ac:dyDescent="0.25">
      <c r="A1073" s="494"/>
      <c r="B1073" s="494"/>
      <c r="C1073" s="493"/>
      <c r="D1073" s="492"/>
      <c r="E1073" s="540"/>
      <c r="F1073" s="491"/>
      <c r="G1073" s="491"/>
      <c r="H1073" s="490"/>
    </row>
    <row r="1074" spans="1:8" x14ac:dyDescent="0.25">
      <c r="A1074" s="494"/>
      <c r="B1074" s="494"/>
      <c r="C1074" s="493"/>
      <c r="D1074" s="492"/>
      <c r="E1074" s="540"/>
      <c r="F1074" s="491"/>
      <c r="G1074" s="491"/>
      <c r="H1074" s="490"/>
    </row>
    <row r="1075" spans="1:8" x14ac:dyDescent="0.25">
      <c r="A1075" s="494"/>
      <c r="B1075" s="494"/>
      <c r="C1075" s="493"/>
      <c r="D1075" s="492"/>
      <c r="E1075" s="540"/>
      <c r="F1075" s="491"/>
      <c r="G1075" s="491"/>
      <c r="H1075" s="490"/>
    </row>
    <row r="1076" spans="1:8" x14ac:dyDescent="0.25">
      <c r="A1076" s="494"/>
      <c r="B1076" s="494"/>
      <c r="C1076" s="493"/>
      <c r="D1076" s="492"/>
      <c r="E1076" s="540"/>
      <c r="F1076" s="491"/>
      <c r="G1076" s="491"/>
      <c r="H1076" s="490"/>
    </row>
    <row r="1077" spans="1:8" x14ac:dyDescent="0.25">
      <c r="A1077" s="494"/>
      <c r="B1077" s="494"/>
      <c r="C1077" s="493"/>
      <c r="D1077" s="492"/>
      <c r="E1077" s="540"/>
      <c r="F1077" s="491"/>
      <c r="G1077" s="491"/>
      <c r="H1077" s="490"/>
    </row>
    <row r="1078" spans="1:8" x14ac:dyDescent="0.25">
      <c r="A1078" s="494"/>
      <c r="B1078" s="494"/>
      <c r="C1078" s="493"/>
      <c r="D1078" s="492"/>
      <c r="E1078" s="540"/>
      <c r="F1078" s="491"/>
      <c r="G1078" s="491"/>
      <c r="H1078" s="490"/>
    </row>
    <row r="1079" spans="1:8" x14ac:dyDescent="0.25">
      <c r="A1079" s="494"/>
      <c r="B1079" s="494"/>
      <c r="C1079" s="493"/>
      <c r="D1079" s="492"/>
      <c r="E1079" s="540"/>
      <c r="F1079" s="491"/>
      <c r="G1079" s="491"/>
      <c r="H1079" s="490"/>
    </row>
    <row r="1080" spans="1:8" x14ac:dyDescent="0.25">
      <c r="A1080" s="494"/>
      <c r="B1080" s="494"/>
      <c r="H1080" s="490"/>
    </row>
    <row r="1081" spans="1:8" x14ac:dyDescent="0.25">
      <c r="A1081" s="494"/>
      <c r="B1081" s="494"/>
      <c r="H1081" s="490"/>
    </row>
    <row r="1082" spans="1:8" x14ac:dyDescent="0.25">
      <c r="A1082" s="494"/>
      <c r="B1082" s="494"/>
      <c r="H1082" s="490"/>
    </row>
    <row r="1083" spans="1:8" x14ac:dyDescent="0.25">
      <c r="A1083" s="494"/>
      <c r="B1083" s="494"/>
      <c r="H1083" s="490"/>
    </row>
    <row r="1084" spans="1:8" x14ac:dyDescent="0.25">
      <c r="A1084" s="494"/>
      <c r="B1084" s="494"/>
      <c r="H1084" s="490"/>
    </row>
    <row r="1085" spans="1:8" x14ac:dyDescent="0.25">
      <c r="A1085" s="494"/>
      <c r="B1085" s="494"/>
      <c r="H1085" s="490"/>
    </row>
    <row r="1086" spans="1:8" x14ac:dyDescent="0.25">
      <c r="A1086" s="494"/>
      <c r="B1086" s="494"/>
      <c r="H1086" s="490"/>
    </row>
    <row r="1087" spans="1:8" x14ac:dyDescent="0.25">
      <c r="A1087" s="494"/>
      <c r="B1087" s="494"/>
      <c r="H1087" s="490"/>
    </row>
    <row r="1088" spans="1:8" x14ac:dyDescent="0.25">
      <c r="A1088" s="494"/>
      <c r="B1088" s="494"/>
      <c r="H1088" s="490"/>
    </row>
    <row r="1089" spans="1:8" x14ac:dyDescent="0.25">
      <c r="A1089" s="494"/>
      <c r="B1089" s="494"/>
      <c r="H1089" s="490"/>
    </row>
    <row r="1090" spans="1:8" x14ac:dyDescent="0.25">
      <c r="A1090" s="494"/>
      <c r="B1090" s="494"/>
      <c r="H1090" s="490"/>
    </row>
    <row r="1091" spans="1:8" x14ac:dyDescent="0.25">
      <c r="A1091" s="494"/>
      <c r="B1091" s="494"/>
      <c r="H1091" s="490"/>
    </row>
    <row r="1092" spans="1:8" x14ac:dyDescent="0.25">
      <c r="A1092" s="494"/>
      <c r="B1092" s="494"/>
      <c r="H1092" s="490"/>
    </row>
    <row r="1093" spans="1:8" x14ac:dyDescent="0.25">
      <c r="A1093" s="494"/>
      <c r="B1093" s="494"/>
      <c r="H1093" s="490"/>
    </row>
    <row r="1094" spans="1:8" x14ac:dyDescent="0.25">
      <c r="A1094" s="494"/>
      <c r="B1094" s="494"/>
      <c r="H1094" s="490"/>
    </row>
    <row r="1095" spans="1:8" x14ac:dyDescent="0.25">
      <c r="H1095" s="490"/>
    </row>
    <row r="1096" spans="1:8" x14ac:dyDescent="0.25">
      <c r="H1096" s="490"/>
    </row>
    <row r="1097" spans="1:8" x14ac:dyDescent="0.25">
      <c r="H1097" s="490"/>
    </row>
    <row r="1098" spans="1:8" x14ac:dyDescent="0.25">
      <c r="H1098" s="490"/>
    </row>
    <row r="1099" spans="1:8" x14ac:dyDescent="0.25">
      <c r="H1099" s="490"/>
    </row>
    <row r="1100" spans="1:8" x14ac:dyDescent="0.25">
      <c r="H1100" s="490"/>
    </row>
    <row r="1101" spans="1:8" x14ac:dyDescent="0.25">
      <c r="H1101" s="490"/>
    </row>
    <row r="1102" spans="1:8" x14ac:dyDescent="0.25">
      <c r="H1102" s="490"/>
    </row>
    <row r="1103" spans="1:8" x14ac:dyDescent="0.25">
      <c r="H1103" s="490"/>
    </row>
    <row r="1104" spans="1:8" x14ac:dyDescent="0.25">
      <c r="H1104" s="490"/>
    </row>
    <row r="1105" spans="8:8" x14ac:dyDescent="0.25">
      <c r="H1105" s="490"/>
    </row>
    <row r="1106" spans="8:8" x14ac:dyDescent="0.25">
      <c r="H1106" s="490"/>
    </row>
    <row r="1107" spans="8:8" x14ac:dyDescent="0.25">
      <c r="H1107" s="490"/>
    </row>
    <row r="1108" spans="8:8" x14ac:dyDescent="0.25">
      <c r="H1108" s="490"/>
    </row>
    <row r="1109" spans="8:8" x14ac:dyDescent="0.25">
      <c r="H1109" s="490"/>
    </row>
    <row r="1110" spans="8:8" x14ac:dyDescent="0.25">
      <c r="H1110" s="490"/>
    </row>
    <row r="1111" spans="8:8" x14ac:dyDescent="0.25">
      <c r="H1111" s="490"/>
    </row>
    <row r="1112" spans="8:8" x14ac:dyDescent="0.25">
      <c r="H1112" s="490"/>
    </row>
    <row r="1113" spans="8:8" x14ac:dyDescent="0.25">
      <c r="H1113" s="490"/>
    </row>
    <row r="1114" spans="8:8" x14ac:dyDescent="0.25">
      <c r="H1114" s="490"/>
    </row>
    <row r="1115" spans="8:8" x14ac:dyDescent="0.25">
      <c r="H1115" s="490"/>
    </row>
    <row r="1116" spans="8:8" x14ac:dyDescent="0.25">
      <c r="H1116" s="490"/>
    </row>
    <row r="1117" spans="8:8" x14ac:dyDescent="0.25">
      <c r="H1117" s="490"/>
    </row>
    <row r="1118" spans="8:8" x14ac:dyDescent="0.25">
      <c r="H1118" s="490"/>
    </row>
    <row r="1119" spans="8:8" x14ac:dyDescent="0.25">
      <c r="H1119" s="490"/>
    </row>
    <row r="1120" spans="8:8" x14ac:dyDescent="0.25">
      <c r="H1120" s="490"/>
    </row>
    <row r="1121" spans="8:8" x14ac:dyDescent="0.25">
      <c r="H1121" s="490"/>
    </row>
    <row r="1122" spans="8:8" x14ac:dyDescent="0.25">
      <c r="H1122" s="490"/>
    </row>
    <row r="1123" spans="8:8" x14ac:dyDescent="0.25">
      <c r="H1123" s="490"/>
    </row>
    <row r="1124" spans="8:8" x14ac:dyDescent="0.25">
      <c r="H1124" s="490"/>
    </row>
    <row r="1125" spans="8:8" x14ac:dyDescent="0.25">
      <c r="H1125" s="490"/>
    </row>
    <row r="1126" spans="8:8" x14ac:dyDescent="0.25">
      <c r="H1126" s="490"/>
    </row>
    <row r="1127" spans="8:8" x14ac:dyDescent="0.25">
      <c r="H1127" s="490"/>
    </row>
    <row r="1128" spans="8:8" x14ac:dyDescent="0.25">
      <c r="H1128" s="490"/>
    </row>
    <row r="1129" spans="8:8" x14ac:dyDescent="0.25">
      <c r="H1129" s="490"/>
    </row>
    <row r="1130" spans="8:8" x14ac:dyDescent="0.25">
      <c r="H1130" s="490"/>
    </row>
    <row r="1131" spans="8:8" x14ac:dyDescent="0.25">
      <c r="H1131" s="490"/>
    </row>
    <row r="1132" spans="8:8" x14ac:dyDescent="0.25">
      <c r="H1132" s="490"/>
    </row>
    <row r="1133" spans="8:8" x14ac:dyDescent="0.25">
      <c r="H1133" s="490"/>
    </row>
    <row r="1134" spans="8:8" x14ac:dyDescent="0.25">
      <c r="H1134" s="490"/>
    </row>
    <row r="1135" spans="8:8" x14ac:dyDescent="0.25">
      <c r="H1135" s="490"/>
    </row>
    <row r="1136" spans="8:8" x14ac:dyDescent="0.25">
      <c r="H1136" s="490"/>
    </row>
    <row r="1137" spans="8:8" x14ac:dyDescent="0.25">
      <c r="H1137" s="490"/>
    </row>
    <row r="1138" spans="8:8" x14ac:dyDescent="0.25">
      <c r="H1138" s="490"/>
    </row>
    <row r="1139" spans="8:8" x14ac:dyDescent="0.25">
      <c r="H1139" s="490"/>
    </row>
    <row r="1140" spans="8:8" x14ac:dyDescent="0.25">
      <c r="H1140" s="490"/>
    </row>
    <row r="1141" spans="8:8" x14ac:dyDescent="0.25">
      <c r="H1141" s="490"/>
    </row>
    <row r="1142" spans="8:8" x14ac:dyDescent="0.25">
      <c r="H1142" s="490"/>
    </row>
    <row r="1143" spans="8:8" x14ac:dyDescent="0.25">
      <c r="H1143" s="490"/>
    </row>
    <row r="1144" spans="8:8" x14ac:dyDescent="0.25">
      <c r="H1144" s="490"/>
    </row>
    <row r="1145" spans="8:8" x14ac:dyDescent="0.25">
      <c r="H1145" s="490"/>
    </row>
    <row r="1146" spans="8:8" x14ac:dyDescent="0.25">
      <c r="H1146" s="490"/>
    </row>
    <row r="1147" spans="8:8" x14ac:dyDescent="0.25">
      <c r="H1147" s="490"/>
    </row>
    <row r="1148" spans="8:8" x14ac:dyDescent="0.25">
      <c r="H1148" s="490"/>
    </row>
    <row r="1149" spans="8:8" x14ac:dyDescent="0.25">
      <c r="H1149" s="490"/>
    </row>
    <row r="1150" spans="8:8" x14ac:dyDescent="0.25">
      <c r="H1150" s="490"/>
    </row>
    <row r="1151" spans="8:8" x14ac:dyDescent="0.25">
      <c r="H1151" s="490"/>
    </row>
    <row r="1152" spans="8:8" x14ac:dyDescent="0.25">
      <c r="H1152" s="490"/>
    </row>
    <row r="1153" spans="8:8" x14ac:dyDescent="0.25">
      <c r="H1153" s="490"/>
    </row>
    <row r="1154" spans="8:8" x14ac:dyDescent="0.25">
      <c r="H1154" s="490"/>
    </row>
    <row r="1155" spans="8:8" x14ac:dyDescent="0.25">
      <c r="H1155" s="490"/>
    </row>
    <row r="1156" spans="8:8" x14ac:dyDescent="0.25">
      <c r="H1156" s="490"/>
    </row>
    <row r="1157" spans="8:8" x14ac:dyDescent="0.25">
      <c r="H1157" s="490"/>
    </row>
    <row r="1158" spans="8:8" x14ac:dyDescent="0.25">
      <c r="H1158" s="490"/>
    </row>
    <row r="1159" spans="8:8" x14ac:dyDescent="0.25">
      <c r="H1159" s="490"/>
    </row>
    <row r="1160" spans="8:8" x14ac:dyDescent="0.25">
      <c r="H1160" s="490"/>
    </row>
    <row r="1161" spans="8:8" x14ac:dyDescent="0.25">
      <c r="H1161" s="490"/>
    </row>
    <row r="1162" spans="8:8" x14ac:dyDescent="0.25">
      <c r="H1162" s="490"/>
    </row>
    <row r="1163" spans="8:8" x14ac:dyDescent="0.25">
      <c r="H1163" s="490"/>
    </row>
    <row r="1164" spans="8:8" x14ac:dyDescent="0.25">
      <c r="H1164" s="490"/>
    </row>
    <row r="1165" spans="8:8" x14ac:dyDescent="0.25">
      <c r="H1165" s="490"/>
    </row>
    <row r="1166" spans="8:8" x14ac:dyDescent="0.25">
      <c r="H1166" s="490"/>
    </row>
    <row r="1167" spans="8:8" x14ac:dyDescent="0.25">
      <c r="H1167" s="490"/>
    </row>
    <row r="1168" spans="8:8" x14ac:dyDescent="0.25">
      <c r="H1168" s="490"/>
    </row>
    <row r="1169" spans="8:8" x14ac:dyDescent="0.25">
      <c r="H1169" s="490"/>
    </row>
    <row r="1170" spans="8:8" x14ac:dyDescent="0.25">
      <c r="H1170" s="490"/>
    </row>
    <row r="1171" spans="8:8" x14ac:dyDescent="0.25">
      <c r="H1171" s="490"/>
    </row>
    <row r="1172" spans="8:8" x14ac:dyDescent="0.25">
      <c r="H1172" s="490"/>
    </row>
    <row r="1173" spans="8:8" x14ac:dyDescent="0.25">
      <c r="H1173" s="490"/>
    </row>
    <row r="1174" spans="8:8" x14ac:dyDescent="0.25">
      <c r="H1174" s="490"/>
    </row>
    <row r="1175" spans="8:8" x14ac:dyDescent="0.25">
      <c r="H1175" s="490"/>
    </row>
    <row r="1176" spans="8:8" x14ac:dyDescent="0.25">
      <c r="H1176" s="490"/>
    </row>
    <row r="1177" spans="8:8" x14ac:dyDescent="0.25">
      <c r="H1177" s="490"/>
    </row>
    <row r="1178" spans="8:8" x14ac:dyDescent="0.25">
      <c r="H1178" s="490"/>
    </row>
    <row r="1179" spans="8:8" x14ac:dyDescent="0.25">
      <c r="H1179" s="490"/>
    </row>
    <row r="1180" spans="8:8" x14ac:dyDescent="0.25">
      <c r="H1180" s="490"/>
    </row>
    <row r="1181" spans="8:8" x14ac:dyDescent="0.25">
      <c r="H1181" s="490"/>
    </row>
    <row r="1182" spans="8:8" x14ac:dyDescent="0.25">
      <c r="H1182" s="490"/>
    </row>
    <row r="1183" spans="8:8" x14ac:dyDescent="0.25">
      <c r="H1183" s="490"/>
    </row>
    <row r="1184" spans="8:8" x14ac:dyDescent="0.25">
      <c r="H1184" s="490"/>
    </row>
    <row r="1185" spans="8:8" x14ac:dyDescent="0.25">
      <c r="H1185" s="490"/>
    </row>
    <row r="1186" spans="8:8" x14ac:dyDescent="0.25">
      <c r="H1186" s="490"/>
    </row>
    <row r="1187" spans="8:8" x14ac:dyDescent="0.25">
      <c r="H1187" s="490"/>
    </row>
    <row r="1188" spans="8:8" x14ac:dyDescent="0.25">
      <c r="H1188" s="490"/>
    </row>
    <row r="1189" spans="8:8" x14ac:dyDescent="0.25">
      <c r="H1189" s="490"/>
    </row>
    <row r="1190" spans="8:8" x14ac:dyDescent="0.25">
      <c r="H1190" s="490"/>
    </row>
    <row r="1191" spans="8:8" x14ac:dyDescent="0.25">
      <c r="H1191" s="490"/>
    </row>
    <row r="1192" spans="8:8" x14ac:dyDescent="0.25">
      <c r="H1192" s="490"/>
    </row>
    <row r="1193" spans="8:8" x14ac:dyDescent="0.25">
      <c r="H1193" s="490"/>
    </row>
    <row r="1194" spans="8:8" x14ac:dyDescent="0.25">
      <c r="H1194" s="490"/>
    </row>
    <row r="1195" spans="8:8" x14ac:dyDescent="0.25">
      <c r="H1195" s="490"/>
    </row>
    <row r="1196" spans="8:8" x14ac:dyDescent="0.25">
      <c r="H1196" s="490"/>
    </row>
    <row r="1197" spans="8:8" x14ac:dyDescent="0.25">
      <c r="H1197" s="490"/>
    </row>
    <row r="1198" spans="8:8" x14ac:dyDescent="0.25">
      <c r="H1198" s="490"/>
    </row>
    <row r="1199" spans="8:8" x14ac:dyDescent="0.25">
      <c r="H1199" s="490"/>
    </row>
    <row r="1200" spans="8:8" x14ac:dyDescent="0.25">
      <c r="H1200" s="490"/>
    </row>
    <row r="1201" spans="8:8" x14ac:dyDescent="0.25">
      <c r="H1201" s="490"/>
    </row>
    <row r="1202" spans="8:8" x14ac:dyDescent="0.25">
      <c r="H1202" s="490"/>
    </row>
    <row r="1203" spans="8:8" x14ac:dyDescent="0.25">
      <c r="H1203" s="490"/>
    </row>
    <row r="1204" spans="8:8" x14ac:dyDescent="0.25">
      <c r="H1204" s="490"/>
    </row>
    <row r="1205" spans="8:8" x14ac:dyDescent="0.25">
      <c r="H1205" s="490"/>
    </row>
    <row r="1206" spans="8:8" x14ac:dyDescent="0.25">
      <c r="H1206" s="490"/>
    </row>
    <row r="1207" spans="8:8" x14ac:dyDescent="0.25">
      <c r="H1207" s="490"/>
    </row>
    <row r="1208" spans="8:8" x14ac:dyDescent="0.25">
      <c r="H1208" s="490"/>
    </row>
    <row r="1209" spans="8:8" x14ac:dyDescent="0.25">
      <c r="H1209" s="490"/>
    </row>
    <row r="1210" spans="8:8" x14ac:dyDescent="0.25">
      <c r="H1210" s="490"/>
    </row>
    <row r="1211" spans="8:8" x14ac:dyDescent="0.25">
      <c r="H1211" s="490"/>
    </row>
    <row r="1212" spans="8:8" x14ac:dyDescent="0.25">
      <c r="H1212" s="490"/>
    </row>
    <row r="1213" spans="8:8" x14ac:dyDescent="0.25">
      <c r="H1213" s="490"/>
    </row>
    <row r="1214" spans="8:8" x14ac:dyDescent="0.25">
      <c r="H1214" s="490"/>
    </row>
    <row r="1215" spans="8:8" x14ac:dyDescent="0.25">
      <c r="H1215" s="490"/>
    </row>
    <row r="1216" spans="8:8" x14ac:dyDescent="0.25">
      <c r="H1216" s="490"/>
    </row>
    <row r="1217" spans="8:8" x14ac:dyDescent="0.25">
      <c r="H1217" s="490"/>
    </row>
    <row r="1218" spans="8:8" x14ac:dyDescent="0.25">
      <c r="H1218" s="490"/>
    </row>
    <row r="1219" spans="8:8" x14ac:dyDescent="0.25">
      <c r="H1219" s="490"/>
    </row>
    <row r="1220" spans="8:8" x14ac:dyDescent="0.25">
      <c r="H1220" s="490"/>
    </row>
    <row r="1221" spans="8:8" x14ac:dyDescent="0.25">
      <c r="H1221" s="490"/>
    </row>
    <row r="1222" spans="8:8" x14ac:dyDescent="0.25">
      <c r="H1222" s="490"/>
    </row>
    <row r="1223" spans="8:8" x14ac:dyDescent="0.25">
      <c r="H1223" s="490"/>
    </row>
    <row r="1224" spans="8:8" x14ac:dyDescent="0.25">
      <c r="H1224" s="490"/>
    </row>
    <row r="1225" spans="8:8" x14ac:dyDescent="0.25">
      <c r="H1225" s="490"/>
    </row>
    <row r="1226" spans="8:8" x14ac:dyDescent="0.25">
      <c r="H1226" s="490"/>
    </row>
    <row r="1227" spans="8:8" x14ac:dyDescent="0.25">
      <c r="H1227" s="490"/>
    </row>
    <row r="1228" spans="8:8" x14ac:dyDescent="0.25">
      <c r="H1228" s="490"/>
    </row>
    <row r="1229" spans="8:8" x14ac:dyDescent="0.25">
      <c r="H1229" s="490"/>
    </row>
    <row r="1230" spans="8:8" x14ac:dyDescent="0.25">
      <c r="H1230" s="490"/>
    </row>
    <row r="1231" spans="8:8" x14ac:dyDescent="0.25">
      <c r="H1231" s="490"/>
    </row>
    <row r="1232" spans="8:8" x14ac:dyDescent="0.25">
      <c r="H1232" s="490"/>
    </row>
    <row r="1233" spans="8:8" x14ac:dyDescent="0.25">
      <c r="H1233" s="490"/>
    </row>
    <row r="1234" spans="8:8" x14ac:dyDescent="0.25">
      <c r="H1234" s="490"/>
    </row>
    <row r="1235" spans="8:8" x14ac:dyDescent="0.25">
      <c r="H1235" s="490"/>
    </row>
    <row r="1236" spans="8:8" x14ac:dyDescent="0.25">
      <c r="H1236" s="490"/>
    </row>
    <row r="1237" spans="8:8" x14ac:dyDescent="0.25">
      <c r="H1237" s="490"/>
    </row>
    <row r="1238" spans="8:8" x14ac:dyDescent="0.25">
      <c r="H1238" s="490"/>
    </row>
    <row r="1239" spans="8:8" x14ac:dyDescent="0.25">
      <c r="H1239" s="490"/>
    </row>
    <row r="1240" spans="8:8" x14ac:dyDescent="0.25">
      <c r="H1240" s="490"/>
    </row>
    <row r="1241" spans="8:8" x14ac:dyDescent="0.25">
      <c r="H1241" s="490"/>
    </row>
    <row r="1242" spans="8:8" x14ac:dyDescent="0.25">
      <c r="H1242" s="490"/>
    </row>
    <row r="1243" spans="8:8" x14ac:dyDescent="0.25">
      <c r="H1243" s="490"/>
    </row>
    <row r="1244" spans="8:8" x14ac:dyDescent="0.25">
      <c r="H1244" s="490"/>
    </row>
    <row r="1245" spans="8:8" x14ac:dyDescent="0.25">
      <c r="H1245" s="490"/>
    </row>
    <row r="1246" spans="8:8" x14ac:dyDescent="0.25">
      <c r="H1246" s="490"/>
    </row>
    <row r="1247" spans="8:8" x14ac:dyDescent="0.25">
      <c r="H1247" s="490"/>
    </row>
    <row r="1248" spans="8:8" x14ac:dyDescent="0.25">
      <c r="H1248" s="490"/>
    </row>
    <row r="1249" spans="8:8" x14ac:dyDescent="0.25">
      <c r="H1249" s="490"/>
    </row>
    <row r="1250" spans="8:8" x14ac:dyDescent="0.25">
      <c r="H1250" s="490"/>
    </row>
    <row r="1251" spans="8:8" x14ac:dyDescent="0.25">
      <c r="H1251" s="490"/>
    </row>
    <row r="1252" spans="8:8" x14ac:dyDescent="0.25">
      <c r="H1252" s="490"/>
    </row>
    <row r="1253" spans="8:8" x14ac:dyDescent="0.25">
      <c r="H1253" s="490"/>
    </row>
    <row r="1254" spans="8:8" x14ac:dyDescent="0.25">
      <c r="H1254" s="490"/>
    </row>
    <row r="1255" spans="8:8" x14ac:dyDescent="0.25">
      <c r="H1255" s="490"/>
    </row>
    <row r="1256" spans="8:8" x14ac:dyDescent="0.25">
      <c r="H1256" s="490"/>
    </row>
    <row r="1257" spans="8:8" x14ac:dyDescent="0.25">
      <c r="H1257" s="490"/>
    </row>
    <row r="1258" spans="8:8" x14ac:dyDescent="0.25">
      <c r="H1258" s="490"/>
    </row>
    <row r="1259" spans="8:8" x14ac:dyDescent="0.25">
      <c r="H1259" s="490"/>
    </row>
    <row r="1260" spans="8:8" x14ac:dyDescent="0.25">
      <c r="H1260" s="490"/>
    </row>
    <row r="1261" spans="8:8" x14ac:dyDescent="0.25">
      <c r="H1261" s="490"/>
    </row>
    <row r="1262" spans="8:8" x14ac:dyDescent="0.25">
      <c r="H1262" s="490"/>
    </row>
    <row r="1263" spans="8:8" x14ac:dyDescent="0.25">
      <c r="H1263" s="490"/>
    </row>
    <row r="1264" spans="8:8" x14ac:dyDescent="0.25">
      <c r="H1264" s="490"/>
    </row>
    <row r="1265" spans="8:8" x14ac:dyDescent="0.25">
      <c r="H1265" s="490"/>
    </row>
    <row r="1266" spans="8:8" x14ac:dyDescent="0.25">
      <c r="H1266" s="490"/>
    </row>
    <row r="1267" spans="8:8" x14ac:dyDescent="0.25">
      <c r="H1267" s="490"/>
    </row>
    <row r="1268" spans="8:8" x14ac:dyDescent="0.25">
      <c r="H1268" s="490"/>
    </row>
    <row r="1269" spans="8:8" x14ac:dyDescent="0.25">
      <c r="H1269" s="490"/>
    </row>
    <row r="1270" spans="8:8" x14ac:dyDescent="0.25">
      <c r="H1270" s="490"/>
    </row>
    <row r="1271" spans="8:8" x14ac:dyDescent="0.25">
      <c r="H1271" s="490"/>
    </row>
    <row r="1272" spans="8:8" x14ac:dyDescent="0.25">
      <c r="H1272" s="490"/>
    </row>
    <row r="1273" spans="8:8" x14ac:dyDescent="0.25">
      <c r="H1273" s="490"/>
    </row>
    <row r="1274" spans="8:8" x14ac:dyDescent="0.25">
      <c r="H1274" s="490"/>
    </row>
    <row r="1275" spans="8:8" x14ac:dyDescent="0.25">
      <c r="H1275" s="490"/>
    </row>
    <row r="1276" spans="8:8" x14ac:dyDescent="0.25">
      <c r="H1276" s="490"/>
    </row>
    <row r="1277" spans="8:8" x14ac:dyDescent="0.25">
      <c r="H1277" s="490"/>
    </row>
    <row r="1278" spans="8:8" x14ac:dyDescent="0.25">
      <c r="H1278" s="490"/>
    </row>
    <row r="1279" spans="8:8" x14ac:dyDescent="0.25">
      <c r="H1279" s="490"/>
    </row>
    <row r="1280" spans="8:8" x14ac:dyDescent="0.25">
      <c r="H1280" s="490"/>
    </row>
    <row r="1281" spans="8:8" x14ac:dyDescent="0.25">
      <c r="H1281" s="490"/>
    </row>
    <row r="1282" spans="8:8" x14ac:dyDescent="0.25">
      <c r="H1282" s="490"/>
    </row>
    <row r="1283" spans="8:8" x14ac:dyDescent="0.25">
      <c r="H1283" s="490"/>
    </row>
    <row r="1284" spans="8:8" x14ac:dyDescent="0.25">
      <c r="H1284" s="490"/>
    </row>
    <row r="1285" spans="8:8" x14ac:dyDescent="0.25">
      <c r="H1285" s="490"/>
    </row>
    <row r="1286" spans="8:8" x14ac:dyDescent="0.25">
      <c r="H1286" s="490"/>
    </row>
    <row r="1287" spans="8:8" x14ac:dyDescent="0.25">
      <c r="H1287" s="490"/>
    </row>
    <row r="1288" spans="8:8" x14ac:dyDescent="0.25">
      <c r="H1288" s="490"/>
    </row>
    <row r="1289" spans="8:8" x14ac:dyDescent="0.25">
      <c r="H1289" s="490"/>
    </row>
    <row r="1290" spans="8:8" x14ac:dyDescent="0.25">
      <c r="H1290" s="490"/>
    </row>
    <row r="1291" spans="8:8" x14ac:dyDescent="0.25">
      <c r="H1291" s="490"/>
    </row>
    <row r="1292" spans="8:8" x14ac:dyDescent="0.25">
      <c r="H1292" s="490"/>
    </row>
    <row r="1293" spans="8:8" x14ac:dyDescent="0.25">
      <c r="H1293" s="490"/>
    </row>
    <row r="1294" spans="8:8" x14ac:dyDescent="0.25">
      <c r="H1294" s="490"/>
    </row>
    <row r="1295" spans="8:8" x14ac:dyDescent="0.25">
      <c r="H1295" s="490"/>
    </row>
    <row r="1296" spans="8:8" x14ac:dyDescent="0.25">
      <c r="H1296" s="490"/>
    </row>
    <row r="1297" spans="8:8" x14ac:dyDescent="0.25">
      <c r="H1297" s="490"/>
    </row>
    <row r="1298" spans="8:8" x14ac:dyDescent="0.25">
      <c r="H1298" s="490"/>
    </row>
    <row r="1299" spans="8:8" x14ac:dyDescent="0.25">
      <c r="H1299" s="490"/>
    </row>
    <row r="1300" spans="8:8" x14ac:dyDescent="0.25">
      <c r="H1300" s="490"/>
    </row>
    <row r="1301" spans="8:8" x14ac:dyDescent="0.25">
      <c r="H1301" s="490"/>
    </row>
    <row r="1302" spans="8:8" x14ac:dyDescent="0.25">
      <c r="H1302" s="490"/>
    </row>
    <row r="1303" spans="8:8" x14ac:dyDescent="0.25">
      <c r="H1303" s="490"/>
    </row>
    <row r="1304" spans="8:8" x14ac:dyDescent="0.25">
      <c r="H1304" s="490"/>
    </row>
    <row r="1305" spans="8:8" x14ac:dyDescent="0.25">
      <c r="H1305" s="490"/>
    </row>
    <row r="1306" spans="8:8" x14ac:dyDescent="0.25">
      <c r="H1306" s="490"/>
    </row>
    <row r="1307" spans="8:8" x14ac:dyDescent="0.25">
      <c r="H1307" s="490"/>
    </row>
    <row r="1308" spans="8:8" x14ac:dyDescent="0.25">
      <c r="H1308" s="490"/>
    </row>
    <row r="1309" spans="8:8" x14ac:dyDescent="0.25">
      <c r="H1309" s="490"/>
    </row>
    <row r="1310" spans="8:8" x14ac:dyDescent="0.25">
      <c r="H1310" s="490"/>
    </row>
    <row r="1311" spans="8:8" x14ac:dyDescent="0.25">
      <c r="H1311" s="490"/>
    </row>
    <row r="1312" spans="8:8" x14ac:dyDescent="0.25">
      <c r="H1312" s="490"/>
    </row>
    <row r="1313" spans="8:8" x14ac:dyDescent="0.25">
      <c r="H1313" s="490"/>
    </row>
    <row r="1314" spans="8:8" x14ac:dyDescent="0.25">
      <c r="H1314" s="490"/>
    </row>
    <row r="1315" spans="8:8" x14ac:dyDescent="0.25">
      <c r="H1315" s="490"/>
    </row>
    <row r="1316" spans="8:8" x14ac:dyDescent="0.25">
      <c r="H1316" s="490"/>
    </row>
    <row r="1317" spans="8:8" x14ac:dyDescent="0.25">
      <c r="H1317" s="490"/>
    </row>
    <row r="1318" spans="8:8" x14ac:dyDescent="0.25">
      <c r="H1318" s="490"/>
    </row>
    <row r="1319" spans="8:8" x14ac:dyDescent="0.25">
      <c r="H1319" s="490"/>
    </row>
    <row r="1320" spans="8:8" x14ac:dyDescent="0.25">
      <c r="H1320" s="490"/>
    </row>
    <row r="1321" spans="8:8" x14ac:dyDescent="0.25">
      <c r="H1321" s="490"/>
    </row>
    <row r="1322" spans="8:8" x14ac:dyDescent="0.25">
      <c r="H1322" s="490"/>
    </row>
    <row r="1323" spans="8:8" x14ac:dyDescent="0.25">
      <c r="H1323" s="490"/>
    </row>
    <row r="1324" spans="8:8" x14ac:dyDescent="0.25">
      <c r="H1324" s="490"/>
    </row>
    <row r="1325" spans="8:8" x14ac:dyDescent="0.25">
      <c r="H1325" s="490"/>
    </row>
    <row r="1326" spans="8:8" x14ac:dyDescent="0.25">
      <c r="H1326" s="490"/>
    </row>
    <row r="1327" spans="8:8" x14ac:dyDescent="0.25">
      <c r="H1327" s="490"/>
    </row>
    <row r="1328" spans="8:8" x14ac:dyDescent="0.25">
      <c r="H1328" s="490"/>
    </row>
    <row r="1329" spans="8:8" x14ac:dyDescent="0.25">
      <c r="H1329" s="490"/>
    </row>
    <row r="1330" spans="8:8" x14ac:dyDescent="0.25">
      <c r="H1330" s="490"/>
    </row>
    <row r="1331" spans="8:8" x14ac:dyDescent="0.25">
      <c r="H1331" s="490"/>
    </row>
    <row r="1332" spans="8:8" x14ac:dyDescent="0.25">
      <c r="H1332" s="490"/>
    </row>
    <row r="1333" spans="8:8" x14ac:dyDescent="0.25">
      <c r="H1333" s="490"/>
    </row>
    <row r="1334" spans="8:8" x14ac:dyDescent="0.25">
      <c r="H1334" s="490"/>
    </row>
    <row r="1335" spans="8:8" x14ac:dyDescent="0.25">
      <c r="H1335" s="490"/>
    </row>
    <row r="1336" spans="8:8" x14ac:dyDescent="0.25">
      <c r="H1336" s="490"/>
    </row>
    <row r="1337" spans="8:8" x14ac:dyDescent="0.25">
      <c r="H1337" s="490"/>
    </row>
    <row r="1338" spans="8:8" x14ac:dyDescent="0.25">
      <c r="H1338" s="490"/>
    </row>
    <row r="1339" spans="8:8" x14ac:dyDescent="0.25">
      <c r="H1339" s="490"/>
    </row>
    <row r="1340" spans="8:8" x14ac:dyDescent="0.25">
      <c r="H1340" s="490"/>
    </row>
    <row r="1341" spans="8:8" x14ac:dyDescent="0.25">
      <c r="H1341" s="490"/>
    </row>
    <row r="1342" spans="8:8" x14ac:dyDescent="0.25">
      <c r="H1342" s="490"/>
    </row>
    <row r="1343" spans="8:8" x14ac:dyDescent="0.25">
      <c r="H1343" s="490"/>
    </row>
    <row r="1344" spans="8:8" x14ac:dyDescent="0.25">
      <c r="H1344" s="490"/>
    </row>
    <row r="1345" spans="8:8" x14ac:dyDescent="0.25">
      <c r="H1345" s="490"/>
    </row>
    <row r="1346" spans="8:8" x14ac:dyDescent="0.25">
      <c r="H1346" s="490"/>
    </row>
    <row r="1347" spans="8:8" x14ac:dyDescent="0.25">
      <c r="H1347" s="490"/>
    </row>
    <row r="1348" spans="8:8" x14ac:dyDescent="0.25">
      <c r="H1348" s="490"/>
    </row>
    <row r="1349" spans="8:8" x14ac:dyDescent="0.25">
      <c r="H1349" s="490"/>
    </row>
    <row r="1350" spans="8:8" x14ac:dyDescent="0.25">
      <c r="H1350" s="490"/>
    </row>
    <row r="1351" spans="8:8" x14ac:dyDescent="0.25">
      <c r="H1351" s="490"/>
    </row>
    <row r="1352" spans="8:8" x14ac:dyDescent="0.25">
      <c r="H1352" s="490"/>
    </row>
    <row r="1353" spans="8:8" x14ac:dyDescent="0.25">
      <c r="H1353" s="490"/>
    </row>
    <row r="1354" spans="8:8" x14ac:dyDescent="0.25">
      <c r="H1354" s="490"/>
    </row>
    <row r="1355" spans="8:8" x14ac:dyDescent="0.25">
      <c r="H1355" s="490"/>
    </row>
    <row r="1356" spans="8:8" x14ac:dyDescent="0.25">
      <c r="H1356" s="490"/>
    </row>
    <row r="1357" spans="8:8" x14ac:dyDescent="0.25">
      <c r="H1357" s="490"/>
    </row>
    <row r="1358" spans="8:8" x14ac:dyDescent="0.25">
      <c r="H1358" s="490"/>
    </row>
    <row r="1359" spans="8:8" x14ac:dyDescent="0.25">
      <c r="H1359" s="490"/>
    </row>
    <row r="1360" spans="8:8" x14ac:dyDescent="0.25">
      <c r="H1360" s="490"/>
    </row>
    <row r="1361" spans="8:8" x14ac:dyDescent="0.25">
      <c r="H1361" s="490"/>
    </row>
    <row r="1362" spans="8:8" x14ac:dyDescent="0.25">
      <c r="H1362" s="490"/>
    </row>
    <row r="1363" spans="8:8" x14ac:dyDescent="0.25">
      <c r="H1363" s="490"/>
    </row>
    <row r="1364" spans="8:8" x14ac:dyDescent="0.25">
      <c r="H1364" s="490"/>
    </row>
    <row r="1365" spans="8:8" x14ac:dyDescent="0.25">
      <c r="H1365" s="490"/>
    </row>
    <row r="1366" spans="8:8" x14ac:dyDescent="0.25">
      <c r="H1366" s="490"/>
    </row>
    <row r="1367" spans="8:8" x14ac:dyDescent="0.25">
      <c r="H1367" s="490"/>
    </row>
    <row r="1368" spans="8:8" x14ac:dyDescent="0.25">
      <c r="H1368" s="490"/>
    </row>
    <row r="1369" spans="8:8" x14ac:dyDescent="0.25">
      <c r="H1369" s="490"/>
    </row>
    <row r="1370" spans="8:8" x14ac:dyDescent="0.25">
      <c r="H1370" s="490"/>
    </row>
    <row r="1371" spans="8:8" x14ac:dyDescent="0.25">
      <c r="H1371" s="490"/>
    </row>
    <row r="1372" spans="8:8" x14ac:dyDescent="0.25">
      <c r="H1372" s="490"/>
    </row>
    <row r="1373" spans="8:8" x14ac:dyDescent="0.25">
      <c r="H1373" s="490"/>
    </row>
    <row r="1374" spans="8:8" x14ac:dyDescent="0.25">
      <c r="H1374" s="490"/>
    </row>
    <row r="1375" spans="8:8" x14ac:dyDescent="0.25">
      <c r="H1375" s="490"/>
    </row>
    <row r="1376" spans="8:8" x14ac:dyDescent="0.25">
      <c r="H1376" s="490"/>
    </row>
    <row r="1377" spans="8:8" x14ac:dyDescent="0.25">
      <c r="H1377" s="490"/>
    </row>
    <row r="1378" spans="8:8" x14ac:dyDescent="0.25">
      <c r="H1378" s="490"/>
    </row>
    <row r="1379" spans="8:8" x14ac:dyDescent="0.25">
      <c r="H1379" s="490"/>
    </row>
    <row r="1380" spans="8:8" x14ac:dyDescent="0.25">
      <c r="H1380" s="490"/>
    </row>
    <row r="1381" spans="8:8" x14ac:dyDescent="0.25">
      <c r="H1381" s="490"/>
    </row>
    <row r="1382" spans="8:8" x14ac:dyDescent="0.25">
      <c r="H1382" s="490"/>
    </row>
    <row r="1383" spans="8:8" x14ac:dyDescent="0.25">
      <c r="H1383" s="490"/>
    </row>
    <row r="1384" spans="8:8" x14ac:dyDescent="0.25">
      <c r="H1384" s="490"/>
    </row>
    <row r="1385" spans="8:8" x14ac:dyDescent="0.25">
      <c r="H1385" s="490"/>
    </row>
    <row r="1386" spans="8:8" x14ac:dyDescent="0.25">
      <c r="H1386" s="490"/>
    </row>
    <row r="1387" spans="8:8" x14ac:dyDescent="0.25">
      <c r="H1387" s="490"/>
    </row>
    <row r="1388" spans="8:8" x14ac:dyDescent="0.25">
      <c r="H1388" s="490"/>
    </row>
    <row r="1389" spans="8:8" x14ac:dyDescent="0.25">
      <c r="H1389" s="490"/>
    </row>
    <row r="1390" spans="8:8" x14ac:dyDescent="0.25">
      <c r="H1390" s="490"/>
    </row>
    <row r="1391" spans="8:8" x14ac:dyDescent="0.25">
      <c r="H1391" s="490"/>
    </row>
    <row r="1392" spans="8:8" x14ac:dyDescent="0.25">
      <c r="H1392" s="490"/>
    </row>
    <row r="1393" spans="8:8" x14ac:dyDescent="0.25">
      <c r="H1393" s="490"/>
    </row>
    <row r="1394" spans="8:8" x14ac:dyDescent="0.25">
      <c r="H1394" s="490"/>
    </row>
    <row r="1395" spans="8:8" x14ac:dyDescent="0.25">
      <c r="H1395" s="490"/>
    </row>
    <row r="1396" spans="8:8" x14ac:dyDescent="0.25">
      <c r="H1396" s="490"/>
    </row>
    <row r="1397" spans="8:8" x14ac:dyDescent="0.25">
      <c r="H1397" s="490"/>
    </row>
    <row r="1398" spans="8:8" x14ac:dyDescent="0.25">
      <c r="H1398" s="490"/>
    </row>
    <row r="1399" spans="8:8" x14ac:dyDescent="0.25">
      <c r="H1399" s="490"/>
    </row>
    <row r="1400" spans="8:8" x14ac:dyDescent="0.25">
      <c r="H1400" s="490"/>
    </row>
    <row r="1401" spans="8:8" x14ac:dyDescent="0.25">
      <c r="H1401" s="490"/>
    </row>
    <row r="1402" spans="8:8" x14ac:dyDescent="0.25">
      <c r="H1402" s="490"/>
    </row>
    <row r="1403" spans="8:8" x14ac:dyDescent="0.25">
      <c r="H1403" s="490"/>
    </row>
    <row r="1404" spans="8:8" x14ac:dyDescent="0.25">
      <c r="H1404" s="490"/>
    </row>
    <row r="1405" spans="8:8" x14ac:dyDescent="0.25">
      <c r="H1405" s="490"/>
    </row>
    <row r="1406" spans="8:8" x14ac:dyDescent="0.25">
      <c r="H1406" s="490"/>
    </row>
    <row r="1407" spans="8:8" x14ac:dyDescent="0.25">
      <c r="H1407" s="490"/>
    </row>
    <row r="1408" spans="8:8" x14ac:dyDescent="0.25">
      <c r="H1408" s="490"/>
    </row>
    <row r="1409" spans="8:8" x14ac:dyDescent="0.25">
      <c r="H1409" s="490"/>
    </row>
    <row r="1410" spans="8:8" x14ac:dyDescent="0.25">
      <c r="H1410" s="490"/>
    </row>
    <row r="1411" spans="8:8" x14ac:dyDescent="0.25">
      <c r="H1411" s="490"/>
    </row>
    <row r="1412" spans="8:8" x14ac:dyDescent="0.25">
      <c r="H1412" s="490"/>
    </row>
    <row r="1413" spans="8:8" x14ac:dyDescent="0.25">
      <c r="H1413" s="490"/>
    </row>
    <row r="1414" spans="8:8" x14ac:dyDescent="0.25">
      <c r="H1414" s="490"/>
    </row>
    <row r="1415" spans="8:8" x14ac:dyDescent="0.25">
      <c r="H1415" s="490"/>
    </row>
    <row r="1416" spans="8:8" x14ac:dyDescent="0.25">
      <c r="H1416" s="490"/>
    </row>
    <row r="1417" spans="8:8" x14ac:dyDescent="0.25">
      <c r="H1417" s="490"/>
    </row>
    <row r="1418" spans="8:8" x14ac:dyDescent="0.25">
      <c r="H1418" s="490"/>
    </row>
    <row r="1419" spans="8:8" x14ac:dyDescent="0.25">
      <c r="H1419" s="490"/>
    </row>
    <row r="1420" spans="8:8" x14ac:dyDescent="0.25">
      <c r="H1420" s="490"/>
    </row>
    <row r="1421" spans="8:8" x14ac:dyDescent="0.25">
      <c r="H1421" s="490"/>
    </row>
    <row r="1422" spans="8:8" x14ac:dyDescent="0.25">
      <c r="H1422" s="490"/>
    </row>
    <row r="1423" spans="8:8" x14ac:dyDescent="0.25">
      <c r="H1423" s="490"/>
    </row>
    <row r="1424" spans="8:8" x14ac:dyDescent="0.25">
      <c r="H1424" s="490"/>
    </row>
    <row r="1425" spans="8:8" x14ac:dyDescent="0.25">
      <c r="H1425" s="490"/>
    </row>
    <row r="1426" spans="8:8" x14ac:dyDescent="0.25">
      <c r="H1426" s="490"/>
    </row>
    <row r="1427" spans="8:8" x14ac:dyDescent="0.25">
      <c r="H1427" s="490"/>
    </row>
    <row r="1428" spans="8:8" x14ac:dyDescent="0.25">
      <c r="H1428" s="490"/>
    </row>
    <row r="1429" spans="8:8" x14ac:dyDescent="0.25">
      <c r="H1429" s="490"/>
    </row>
    <row r="1430" spans="8:8" x14ac:dyDescent="0.25">
      <c r="H1430" s="490"/>
    </row>
    <row r="1431" spans="8:8" x14ac:dyDescent="0.25">
      <c r="H1431" s="490"/>
    </row>
    <row r="1432" spans="8:8" x14ac:dyDescent="0.25">
      <c r="H1432" s="490"/>
    </row>
    <row r="1433" spans="8:8" x14ac:dyDescent="0.25">
      <c r="H1433" s="490"/>
    </row>
    <row r="1434" spans="8:8" x14ac:dyDescent="0.25">
      <c r="H1434" s="490"/>
    </row>
    <row r="1435" spans="8:8" x14ac:dyDescent="0.25">
      <c r="H1435" s="490"/>
    </row>
    <row r="1436" spans="8:8" x14ac:dyDescent="0.25">
      <c r="H1436" s="490"/>
    </row>
    <row r="1437" spans="8:8" x14ac:dyDescent="0.25">
      <c r="H1437" s="490"/>
    </row>
    <row r="1438" spans="8:8" x14ac:dyDescent="0.25">
      <c r="H1438" s="490"/>
    </row>
    <row r="1439" spans="8:8" x14ac:dyDescent="0.25">
      <c r="H1439" s="490"/>
    </row>
    <row r="1440" spans="8:8" x14ac:dyDescent="0.25">
      <c r="H1440" s="490"/>
    </row>
    <row r="1441" spans="8:8" x14ac:dyDescent="0.25">
      <c r="H1441" s="490"/>
    </row>
    <row r="1442" spans="8:8" x14ac:dyDescent="0.25">
      <c r="H1442" s="490"/>
    </row>
    <row r="1443" spans="8:8" x14ac:dyDescent="0.25">
      <c r="H1443" s="490"/>
    </row>
    <row r="1444" spans="8:8" x14ac:dyDescent="0.25">
      <c r="H1444" s="490"/>
    </row>
    <row r="1445" spans="8:8" x14ac:dyDescent="0.25">
      <c r="H1445" s="490"/>
    </row>
    <row r="1446" spans="8:8" x14ac:dyDescent="0.25">
      <c r="H1446" s="490"/>
    </row>
    <row r="1447" spans="8:8" x14ac:dyDescent="0.25">
      <c r="H1447" s="490"/>
    </row>
    <row r="1448" spans="8:8" x14ac:dyDescent="0.25">
      <c r="H1448" s="490"/>
    </row>
    <row r="1449" spans="8:8" x14ac:dyDescent="0.25">
      <c r="H1449" s="490"/>
    </row>
    <row r="1450" spans="8:8" x14ac:dyDescent="0.25">
      <c r="H1450" s="490"/>
    </row>
    <row r="1451" spans="8:8" x14ac:dyDescent="0.25">
      <c r="H1451" s="490"/>
    </row>
    <row r="1452" spans="8:8" x14ac:dyDescent="0.25">
      <c r="H1452" s="490"/>
    </row>
    <row r="1453" spans="8:8" x14ac:dyDescent="0.25">
      <c r="H1453" s="490"/>
    </row>
    <row r="1454" spans="8:8" x14ac:dyDescent="0.25">
      <c r="H1454" s="490"/>
    </row>
    <row r="1455" spans="8:8" x14ac:dyDescent="0.25">
      <c r="H1455" s="490"/>
    </row>
    <row r="1456" spans="8:8" x14ac:dyDescent="0.25">
      <c r="H1456" s="490"/>
    </row>
    <row r="1457" spans="8:8" x14ac:dyDescent="0.25">
      <c r="H1457" s="490"/>
    </row>
    <row r="1458" spans="8:8" x14ac:dyDescent="0.25">
      <c r="H1458" s="490"/>
    </row>
    <row r="1459" spans="8:8" x14ac:dyDescent="0.25">
      <c r="H1459" s="490"/>
    </row>
    <row r="1460" spans="8:8" x14ac:dyDescent="0.25">
      <c r="H1460" s="490"/>
    </row>
    <row r="1461" spans="8:8" x14ac:dyDescent="0.25">
      <c r="H1461" s="490"/>
    </row>
    <row r="1462" spans="8:8" x14ac:dyDescent="0.25">
      <c r="H1462" s="490"/>
    </row>
    <row r="1463" spans="8:8" x14ac:dyDescent="0.25">
      <c r="H1463" s="490"/>
    </row>
    <row r="1464" spans="8:8" x14ac:dyDescent="0.25">
      <c r="H1464" s="490"/>
    </row>
    <row r="1465" spans="8:8" x14ac:dyDescent="0.25">
      <c r="H1465" s="490"/>
    </row>
    <row r="1466" spans="8:8" x14ac:dyDescent="0.25">
      <c r="H1466" s="490"/>
    </row>
    <row r="1467" spans="8:8" x14ac:dyDescent="0.25">
      <c r="H1467" s="490"/>
    </row>
    <row r="1468" spans="8:8" x14ac:dyDescent="0.25">
      <c r="H1468" s="490"/>
    </row>
    <row r="1469" spans="8:8" x14ac:dyDescent="0.25">
      <c r="H1469" s="490"/>
    </row>
    <row r="1470" spans="8:8" x14ac:dyDescent="0.25">
      <c r="H1470" s="490"/>
    </row>
    <row r="1471" spans="8:8" x14ac:dyDescent="0.25">
      <c r="H1471" s="490"/>
    </row>
    <row r="1472" spans="8:8" x14ac:dyDescent="0.25">
      <c r="H1472" s="490"/>
    </row>
    <row r="1473" spans="8:8" x14ac:dyDescent="0.25">
      <c r="H1473" s="490"/>
    </row>
    <row r="1474" spans="8:8" x14ac:dyDescent="0.25">
      <c r="H1474" s="490"/>
    </row>
    <row r="1475" spans="8:8" x14ac:dyDescent="0.25">
      <c r="H1475" s="490"/>
    </row>
    <row r="1476" spans="8:8" x14ac:dyDescent="0.25">
      <c r="H1476" s="490"/>
    </row>
    <row r="1477" spans="8:8" x14ac:dyDescent="0.25">
      <c r="H1477" s="490"/>
    </row>
    <row r="1478" spans="8:8" x14ac:dyDescent="0.25">
      <c r="H1478" s="490"/>
    </row>
    <row r="1479" spans="8:8" x14ac:dyDescent="0.25">
      <c r="H1479" s="490"/>
    </row>
    <row r="1480" spans="8:8" x14ac:dyDescent="0.25">
      <c r="H1480" s="490"/>
    </row>
    <row r="1481" spans="8:8" x14ac:dyDescent="0.25">
      <c r="H1481" s="490"/>
    </row>
    <row r="1482" spans="8:8" x14ac:dyDescent="0.25">
      <c r="H1482" s="490"/>
    </row>
    <row r="1483" spans="8:8" x14ac:dyDescent="0.25">
      <c r="H1483" s="490"/>
    </row>
    <row r="1484" spans="8:8" x14ac:dyDescent="0.25">
      <c r="H1484" s="490"/>
    </row>
    <row r="1485" spans="8:8" x14ac:dyDescent="0.25">
      <c r="H1485" s="490"/>
    </row>
    <row r="1486" spans="8:8" x14ac:dyDescent="0.25">
      <c r="H1486" s="490"/>
    </row>
    <row r="1487" spans="8:8" x14ac:dyDescent="0.25">
      <c r="H1487" s="490"/>
    </row>
    <row r="1488" spans="8:8" x14ac:dyDescent="0.25">
      <c r="H1488" s="490"/>
    </row>
    <row r="1489" spans="8:8" x14ac:dyDescent="0.25">
      <c r="H1489" s="490"/>
    </row>
    <row r="1490" spans="8:8" x14ac:dyDescent="0.25">
      <c r="H1490" s="490"/>
    </row>
    <row r="1491" spans="8:8" x14ac:dyDescent="0.25">
      <c r="H1491" s="490"/>
    </row>
    <row r="1492" spans="8:8" x14ac:dyDescent="0.25">
      <c r="H1492" s="490"/>
    </row>
    <row r="1493" spans="8:8" x14ac:dyDescent="0.25">
      <c r="H1493" s="490"/>
    </row>
    <row r="1494" spans="8:8" x14ac:dyDescent="0.25">
      <c r="H1494" s="490"/>
    </row>
    <row r="1495" spans="8:8" x14ac:dyDescent="0.25">
      <c r="H1495" s="490"/>
    </row>
    <row r="1496" spans="8:8" x14ac:dyDescent="0.25">
      <c r="H1496" s="490"/>
    </row>
    <row r="1497" spans="8:8" x14ac:dyDescent="0.25">
      <c r="H1497" s="490"/>
    </row>
    <row r="1498" spans="8:8" x14ac:dyDescent="0.25">
      <c r="H1498" s="490"/>
    </row>
    <row r="1499" spans="8:8" x14ac:dyDescent="0.25">
      <c r="H1499" s="490"/>
    </row>
    <row r="1500" spans="8:8" x14ac:dyDescent="0.25">
      <c r="H1500" s="490"/>
    </row>
    <row r="1501" spans="8:8" x14ac:dyDescent="0.25">
      <c r="H1501" s="490"/>
    </row>
    <row r="1502" spans="8:8" x14ac:dyDescent="0.25">
      <c r="H1502" s="490"/>
    </row>
    <row r="1503" spans="8:8" x14ac:dyDescent="0.25">
      <c r="H1503" s="490"/>
    </row>
    <row r="1504" spans="8:8" x14ac:dyDescent="0.25">
      <c r="H1504" s="490"/>
    </row>
    <row r="1505" spans="8:8" x14ac:dyDescent="0.25">
      <c r="H1505" s="490"/>
    </row>
    <row r="1506" spans="8:8" x14ac:dyDescent="0.25">
      <c r="H1506" s="490"/>
    </row>
    <row r="1507" spans="8:8" x14ac:dyDescent="0.25">
      <c r="H1507" s="490"/>
    </row>
    <row r="1508" spans="8:8" x14ac:dyDescent="0.25">
      <c r="H1508" s="490"/>
    </row>
    <row r="1509" spans="8:8" x14ac:dyDescent="0.25">
      <c r="H1509" s="490"/>
    </row>
    <row r="1510" spans="8:8" x14ac:dyDescent="0.25">
      <c r="H1510" s="490"/>
    </row>
    <row r="1511" spans="8:8" x14ac:dyDescent="0.25">
      <c r="H1511" s="490"/>
    </row>
    <row r="1512" spans="8:8" x14ac:dyDescent="0.25">
      <c r="H1512" s="490"/>
    </row>
    <row r="1513" spans="8:8" x14ac:dyDescent="0.25">
      <c r="H1513" s="490"/>
    </row>
    <row r="1514" spans="8:8" x14ac:dyDescent="0.25">
      <c r="H1514" s="490"/>
    </row>
    <row r="1515" spans="8:8" x14ac:dyDescent="0.25">
      <c r="H1515" s="490"/>
    </row>
    <row r="1516" spans="8:8" x14ac:dyDescent="0.25">
      <c r="H1516" s="490"/>
    </row>
    <row r="1517" spans="8:8" x14ac:dyDescent="0.25">
      <c r="H1517" s="490"/>
    </row>
    <row r="1518" spans="8:8" x14ac:dyDescent="0.25">
      <c r="H1518" s="490"/>
    </row>
    <row r="1519" spans="8:8" x14ac:dyDescent="0.25">
      <c r="H1519" s="490"/>
    </row>
    <row r="1520" spans="8:8" x14ac:dyDescent="0.25">
      <c r="H1520" s="490"/>
    </row>
    <row r="1521" spans="8:8" x14ac:dyDescent="0.25">
      <c r="H1521" s="490"/>
    </row>
    <row r="1522" spans="8:8" x14ac:dyDescent="0.25">
      <c r="H1522" s="490"/>
    </row>
    <row r="1523" spans="8:8" x14ac:dyDescent="0.25">
      <c r="H1523" s="490"/>
    </row>
    <row r="1524" spans="8:8" x14ac:dyDescent="0.25">
      <c r="H1524" s="490"/>
    </row>
    <row r="1525" spans="8:8" x14ac:dyDescent="0.25">
      <c r="H1525" s="490"/>
    </row>
    <row r="1526" spans="8:8" x14ac:dyDescent="0.25">
      <c r="H1526" s="490"/>
    </row>
    <row r="1527" spans="8:8" x14ac:dyDescent="0.25">
      <c r="H1527" s="490"/>
    </row>
    <row r="1528" spans="8:8" x14ac:dyDescent="0.25">
      <c r="H1528" s="490"/>
    </row>
    <row r="1529" spans="8:8" x14ac:dyDescent="0.25">
      <c r="H1529" s="490"/>
    </row>
    <row r="1530" spans="8:8" x14ac:dyDescent="0.25">
      <c r="H1530" s="490"/>
    </row>
    <row r="1531" spans="8:8" x14ac:dyDescent="0.25">
      <c r="H1531" s="490"/>
    </row>
    <row r="1532" spans="8:8" x14ac:dyDescent="0.25">
      <c r="H1532" s="490"/>
    </row>
    <row r="1533" spans="8:8" x14ac:dyDescent="0.25">
      <c r="H1533" s="490"/>
    </row>
    <row r="1534" spans="8:8" x14ac:dyDescent="0.25">
      <c r="H1534" s="490"/>
    </row>
    <row r="1535" spans="8:8" x14ac:dyDescent="0.25">
      <c r="H1535" s="490"/>
    </row>
    <row r="1536" spans="8:8" x14ac:dyDescent="0.25">
      <c r="H1536" s="490"/>
    </row>
    <row r="1537" spans="8:8" x14ac:dyDescent="0.25">
      <c r="H1537" s="490"/>
    </row>
    <row r="1538" spans="8:8" x14ac:dyDescent="0.25">
      <c r="H1538" s="490"/>
    </row>
    <row r="1539" spans="8:8" x14ac:dyDescent="0.25">
      <c r="H1539" s="490"/>
    </row>
    <row r="1540" spans="8:8" x14ac:dyDescent="0.25">
      <c r="H1540" s="490"/>
    </row>
    <row r="1541" spans="8:8" x14ac:dyDescent="0.25">
      <c r="H1541" s="490"/>
    </row>
    <row r="1542" spans="8:8" x14ac:dyDescent="0.25">
      <c r="H1542" s="490"/>
    </row>
    <row r="1543" spans="8:8" x14ac:dyDescent="0.25">
      <c r="H1543" s="490"/>
    </row>
    <row r="1544" spans="8:8" x14ac:dyDescent="0.25">
      <c r="H1544" s="490"/>
    </row>
    <row r="1545" spans="8:8" x14ac:dyDescent="0.25">
      <c r="H1545" s="490"/>
    </row>
    <row r="1546" spans="8:8" x14ac:dyDescent="0.25">
      <c r="H1546" s="490"/>
    </row>
    <row r="1547" spans="8:8" x14ac:dyDescent="0.25">
      <c r="H1547" s="490"/>
    </row>
    <row r="1548" spans="8:8" x14ac:dyDescent="0.25">
      <c r="H1548" s="490"/>
    </row>
    <row r="1549" spans="8:8" x14ac:dyDescent="0.25">
      <c r="H1549" s="490"/>
    </row>
    <row r="1550" spans="8:8" x14ac:dyDescent="0.25">
      <c r="H1550" s="490"/>
    </row>
    <row r="1551" spans="8:8" x14ac:dyDescent="0.25">
      <c r="H1551" s="490"/>
    </row>
    <row r="1552" spans="8:8" x14ac:dyDescent="0.25">
      <c r="H1552" s="490"/>
    </row>
    <row r="1553" spans="8:8" x14ac:dyDescent="0.25">
      <c r="H1553" s="490"/>
    </row>
    <row r="1554" spans="8:8" x14ac:dyDescent="0.25">
      <c r="H1554" s="490"/>
    </row>
    <row r="1555" spans="8:8" x14ac:dyDescent="0.25">
      <c r="H1555" s="490"/>
    </row>
    <row r="1556" spans="8:8" x14ac:dyDescent="0.25">
      <c r="H1556" s="490"/>
    </row>
    <row r="1557" spans="8:8" x14ac:dyDescent="0.25">
      <c r="H1557" s="490"/>
    </row>
    <row r="1558" spans="8:8" x14ac:dyDescent="0.25">
      <c r="H1558" s="490"/>
    </row>
    <row r="1559" spans="8:8" x14ac:dyDescent="0.25">
      <c r="H1559" s="490"/>
    </row>
    <row r="1560" spans="8:8" x14ac:dyDescent="0.25">
      <c r="H1560" s="490"/>
    </row>
    <row r="1561" spans="8:8" x14ac:dyDescent="0.25">
      <c r="H1561" s="490"/>
    </row>
    <row r="1562" spans="8:8" x14ac:dyDescent="0.25">
      <c r="H1562" s="490"/>
    </row>
    <row r="1563" spans="8:8" x14ac:dyDescent="0.25">
      <c r="H1563" s="490"/>
    </row>
    <row r="1564" spans="8:8" x14ac:dyDescent="0.25">
      <c r="H1564" s="490"/>
    </row>
    <row r="1565" spans="8:8" x14ac:dyDescent="0.25">
      <c r="H1565" s="490"/>
    </row>
    <row r="1566" spans="8:8" x14ac:dyDescent="0.25">
      <c r="H1566" s="490"/>
    </row>
    <row r="1567" spans="8:8" x14ac:dyDescent="0.25">
      <c r="H1567" s="490"/>
    </row>
    <row r="1568" spans="8:8" x14ac:dyDescent="0.25">
      <c r="H1568" s="490"/>
    </row>
    <row r="1569" spans="8:8" x14ac:dyDescent="0.25">
      <c r="H1569" s="490"/>
    </row>
    <row r="1570" spans="8:8" x14ac:dyDescent="0.25">
      <c r="H1570" s="490"/>
    </row>
    <row r="1571" spans="8:8" x14ac:dyDescent="0.25">
      <c r="H1571" s="490"/>
    </row>
    <row r="1572" spans="8:8" x14ac:dyDescent="0.25">
      <c r="H1572" s="490"/>
    </row>
    <row r="1573" spans="8:8" x14ac:dyDescent="0.25">
      <c r="H1573" s="490"/>
    </row>
    <row r="1574" spans="8:8" x14ac:dyDescent="0.25">
      <c r="H1574" s="490"/>
    </row>
    <row r="1575" spans="8:8" x14ac:dyDescent="0.25">
      <c r="H1575" s="490"/>
    </row>
    <row r="1576" spans="8:8" x14ac:dyDescent="0.25">
      <c r="H1576" s="490"/>
    </row>
    <row r="1577" spans="8:8" x14ac:dyDescent="0.25">
      <c r="H1577" s="490"/>
    </row>
    <row r="1578" spans="8:8" x14ac:dyDescent="0.25">
      <c r="H1578" s="490"/>
    </row>
    <row r="1579" spans="8:8" x14ac:dyDescent="0.25">
      <c r="H1579" s="490"/>
    </row>
    <row r="1580" spans="8:8" x14ac:dyDescent="0.25">
      <c r="H1580" s="490"/>
    </row>
    <row r="1581" spans="8:8" x14ac:dyDescent="0.25">
      <c r="H1581" s="490"/>
    </row>
    <row r="1582" spans="8:8" x14ac:dyDescent="0.25">
      <c r="H1582" s="490"/>
    </row>
    <row r="1583" spans="8:8" x14ac:dyDescent="0.25">
      <c r="H1583" s="490"/>
    </row>
    <row r="1584" spans="8:8" x14ac:dyDescent="0.25">
      <c r="H1584" s="490"/>
    </row>
    <row r="1585" spans="8:8" x14ac:dyDescent="0.25">
      <c r="H1585" s="490"/>
    </row>
    <row r="1586" spans="8:8" x14ac:dyDescent="0.25">
      <c r="H1586" s="490"/>
    </row>
    <row r="1587" spans="8:8" x14ac:dyDescent="0.25">
      <c r="H1587" s="490"/>
    </row>
    <row r="1588" spans="8:8" x14ac:dyDescent="0.25">
      <c r="H1588" s="490"/>
    </row>
    <row r="1589" spans="8:8" x14ac:dyDescent="0.25">
      <c r="H1589" s="490"/>
    </row>
    <row r="1590" spans="8:8" x14ac:dyDescent="0.25">
      <c r="H1590" s="490"/>
    </row>
    <row r="1591" spans="8:8" x14ac:dyDescent="0.25">
      <c r="H1591" s="490"/>
    </row>
    <row r="1592" spans="8:8" x14ac:dyDescent="0.25">
      <c r="H1592" s="490"/>
    </row>
    <row r="1593" spans="8:8" x14ac:dyDescent="0.25">
      <c r="H1593" s="490"/>
    </row>
    <row r="1594" spans="8:8" x14ac:dyDescent="0.25">
      <c r="H1594" s="490"/>
    </row>
    <row r="1595" spans="8:8" x14ac:dyDescent="0.25">
      <c r="H1595" s="490"/>
    </row>
    <row r="1596" spans="8:8" x14ac:dyDescent="0.25">
      <c r="H1596" s="490"/>
    </row>
    <row r="1597" spans="8:8" x14ac:dyDescent="0.25">
      <c r="H1597" s="490"/>
    </row>
    <row r="1598" spans="8:8" x14ac:dyDescent="0.25">
      <c r="H1598" s="490"/>
    </row>
    <row r="1599" spans="8:8" x14ac:dyDescent="0.25">
      <c r="H1599" s="490"/>
    </row>
    <row r="1600" spans="8:8" x14ac:dyDescent="0.25">
      <c r="H1600" s="490"/>
    </row>
    <row r="1601" spans="8:8" x14ac:dyDescent="0.25">
      <c r="H1601" s="490"/>
    </row>
    <row r="1602" spans="8:8" x14ac:dyDescent="0.25">
      <c r="H1602" s="490"/>
    </row>
    <row r="1603" spans="8:8" x14ac:dyDescent="0.25">
      <c r="H1603" s="490"/>
    </row>
    <row r="1604" spans="8:8" x14ac:dyDescent="0.25">
      <c r="H1604" s="490"/>
    </row>
    <row r="1605" spans="8:8" x14ac:dyDescent="0.25">
      <c r="H1605" s="490"/>
    </row>
    <row r="1606" spans="8:8" x14ac:dyDescent="0.25">
      <c r="H1606" s="490"/>
    </row>
    <row r="1607" spans="8:8" x14ac:dyDescent="0.25">
      <c r="H1607" s="490"/>
    </row>
    <row r="1608" spans="8:8" x14ac:dyDescent="0.25">
      <c r="H1608" s="490"/>
    </row>
    <row r="1609" spans="8:8" x14ac:dyDescent="0.25">
      <c r="H1609" s="490"/>
    </row>
    <row r="1610" spans="8:8" x14ac:dyDescent="0.25">
      <c r="H1610" s="490"/>
    </row>
    <row r="1611" spans="8:8" x14ac:dyDescent="0.25">
      <c r="H1611" s="490"/>
    </row>
    <row r="1612" spans="8:8" x14ac:dyDescent="0.25">
      <c r="H1612" s="490"/>
    </row>
    <row r="1613" spans="8:8" x14ac:dyDescent="0.25">
      <c r="H1613" s="490"/>
    </row>
    <row r="1614" spans="8:8" x14ac:dyDescent="0.25">
      <c r="H1614" s="490"/>
    </row>
    <row r="1615" spans="8:8" x14ac:dyDescent="0.25">
      <c r="H1615" s="490"/>
    </row>
    <row r="1616" spans="8:8" x14ac:dyDescent="0.25">
      <c r="H1616" s="490"/>
    </row>
    <row r="1617" spans="8:8" x14ac:dyDescent="0.25">
      <c r="H1617" s="490"/>
    </row>
    <row r="1618" spans="8:8" x14ac:dyDescent="0.25">
      <c r="H1618" s="490"/>
    </row>
    <row r="1619" spans="8:8" x14ac:dyDescent="0.25">
      <c r="H1619" s="490"/>
    </row>
    <row r="1620" spans="8:8" x14ac:dyDescent="0.25">
      <c r="H1620" s="490"/>
    </row>
    <row r="1621" spans="8:8" x14ac:dyDescent="0.25">
      <c r="H1621" s="490"/>
    </row>
    <row r="1622" spans="8:8" x14ac:dyDescent="0.25">
      <c r="H1622" s="490"/>
    </row>
    <row r="1623" spans="8:8" x14ac:dyDescent="0.25">
      <c r="H1623" s="490"/>
    </row>
    <row r="1624" spans="8:8" x14ac:dyDescent="0.25">
      <c r="H1624" s="490"/>
    </row>
    <row r="1625" spans="8:8" x14ac:dyDescent="0.25">
      <c r="H1625" s="490"/>
    </row>
    <row r="1626" spans="8:8" x14ac:dyDescent="0.25">
      <c r="H1626" s="490"/>
    </row>
    <row r="1627" spans="8:8" x14ac:dyDescent="0.25">
      <c r="H1627" s="490"/>
    </row>
    <row r="1628" spans="8:8" x14ac:dyDescent="0.25">
      <c r="H1628" s="490"/>
    </row>
    <row r="1629" spans="8:8" x14ac:dyDescent="0.25">
      <c r="H1629" s="490"/>
    </row>
    <row r="1630" spans="8:8" x14ac:dyDescent="0.25">
      <c r="H1630" s="490"/>
    </row>
    <row r="1631" spans="8:8" x14ac:dyDescent="0.25">
      <c r="H1631" s="490"/>
    </row>
    <row r="1632" spans="8:8" x14ac:dyDescent="0.25">
      <c r="H1632" s="490"/>
    </row>
    <row r="1633" spans="8:8" x14ac:dyDescent="0.25">
      <c r="H1633" s="490"/>
    </row>
    <row r="1634" spans="8:8" x14ac:dyDescent="0.25">
      <c r="H1634" s="490"/>
    </row>
    <row r="1635" spans="8:8" x14ac:dyDescent="0.25">
      <c r="H1635" s="490"/>
    </row>
    <row r="1636" spans="8:8" x14ac:dyDescent="0.25">
      <c r="H1636" s="490"/>
    </row>
    <row r="1637" spans="8:8" x14ac:dyDescent="0.25">
      <c r="H1637" s="490"/>
    </row>
    <row r="1638" spans="8:8" x14ac:dyDescent="0.25">
      <c r="H1638" s="490"/>
    </row>
    <row r="1639" spans="8:8" x14ac:dyDescent="0.25">
      <c r="H1639" s="490"/>
    </row>
    <row r="1640" spans="8:8" x14ac:dyDescent="0.25">
      <c r="H1640" s="490"/>
    </row>
    <row r="1641" spans="8:8" x14ac:dyDescent="0.25">
      <c r="H1641" s="490"/>
    </row>
    <row r="1642" spans="8:8" x14ac:dyDescent="0.25">
      <c r="H1642" s="490"/>
    </row>
    <row r="1643" spans="8:8" x14ac:dyDescent="0.25">
      <c r="H1643" s="490"/>
    </row>
    <row r="1644" spans="8:8" x14ac:dyDescent="0.25">
      <c r="H1644" s="490"/>
    </row>
    <row r="1645" spans="8:8" x14ac:dyDescent="0.25">
      <c r="H1645" s="490"/>
    </row>
    <row r="1646" spans="8:8" x14ac:dyDescent="0.25">
      <c r="H1646" s="490"/>
    </row>
    <row r="1647" spans="8:8" x14ac:dyDescent="0.25">
      <c r="H1647" s="490"/>
    </row>
    <row r="1648" spans="8:8" x14ac:dyDescent="0.25">
      <c r="H1648" s="490"/>
    </row>
    <row r="1649" spans="8:8" x14ac:dyDescent="0.25">
      <c r="H1649" s="490"/>
    </row>
    <row r="1650" spans="8:8" x14ac:dyDescent="0.25">
      <c r="H1650" s="490"/>
    </row>
    <row r="1651" spans="8:8" x14ac:dyDescent="0.25">
      <c r="H1651" s="490"/>
    </row>
    <row r="1652" spans="8:8" x14ac:dyDescent="0.25">
      <c r="H1652" s="490"/>
    </row>
    <row r="1653" spans="8:8" x14ac:dyDescent="0.25">
      <c r="H1653" s="490"/>
    </row>
    <row r="1654" spans="8:8" x14ac:dyDescent="0.25">
      <c r="H1654" s="490"/>
    </row>
    <row r="1655" spans="8:8" x14ac:dyDescent="0.25">
      <c r="H1655" s="490"/>
    </row>
    <row r="1656" spans="8:8" x14ac:dyDescent="0.25">
      <c r="H1656" s="490"/>
    </row>
    <row r="1657" spans="8:8" x14ac:dyDescent="0.25">
      <c r="H1657" s="490"/>
    </row>
    <row r="1658" spans="8:8" x14ac:dyDescent="0.25">
      <c r="H1658" s="490"/>
    </row>
    <row r="1659" spans="8:8" x14ac:dyDescent="0.25">
      <c r="H1659" s="490"/>
    </row>
    <row r="1660" spans="8:8" x14ac:dyDescent="0.25">
      <c r="H1660" s="490"/>
    </row>
    <row r="1661" spans="8:8" x14ac:dyDescent="0.25">
      <c r="H1661" s="490"/>
    </row>
    <row r="1662" spans="8:8" x14ac:dyDescent="0.25">
      <c r="H1662" s="490"/>
    </row>
    <row r="1663" spans="8:8" x14ac:dyDescent="0.25">
      <c r="H1663" s="490"/>
    </row>
    <row r="1664" spans="8:8" x14ac:dyDescent="0.25">
      <c r="H1664" s="490"/>
    </row>
    <row r="1665" spans="8:8" x14ac:dyDescent="0.25">
      <c r="H1665" s="490"/>
    </row>
    <row r="1666" spans="8:8" x14ac:dyDescent="0.25">
      <c r="H1666" s="490"/>
    </row>
    <row r="1667" spans="8:8" x14ac:dyDescent="0.25">
      <c r="H1667" s="490"/>
    </row>
    <row r="1668" spans="8:8" x14ac:dyDescent="0.25">
      <c r="H1668" s="490"/>
    </row>
    <row r="1669" spans="8:8" x14ac:dyDescent="0.25">
      <c r="H1669" s="490"/>
    </row>
    <row r="1670" spans="8:8" x14ac:dyDescent="0.25">
      <c r="H1670" s="490"/>
    </row>
    <row r="1671" spans="8:8" x14ac:dyDescent="0.25">
      <c r="H1671" s="490"/>
    </row>
    <row r="1672" spans="8:8" x14ac:dyDescent="0.25">
      <c r="H1672" s="490"/>
    </row>
    <row r="1673" spans="8:8" x14ac:dyDescent="0.25">
      <c r="H1673" s="490"/>
    </row>
    <row r="1674" spans="8:8" x14ac:dyDescent="0.25">
      <c r="H1674" s="490"/>
    </row>
    <row r="1675" spans="8:8" x14ac:dyDescent="0.25">
      <c r="H1675" s="490"/>
    </row>
    <row r="1676" spans="8:8" x14ac:dyDescent="0.25">
      <c r="H1676" s="490"/>
    </row>
    <row r="1677" spans="8:8" x14ac:dyDescent="0.25">
      <c r="H1677" s="490"/>
    </row>
    <row r="1678" spans="8:8" x14ac:dyDescent="0.25">
      <c r="H1678" s="490"/>
    </row>
    <row r="1679" spans="8:8" x14ac:dyDescent="0.25">
      <c r="H1679" s="490"/>
    </row>
    <row r="1680" spans="8:8" x14ac:dyDescent="0.25">
      <c r="H1680" s="490"/>
    </row>
    <row r="1681" spans="8:8" x14ac:dyDescent="0.25">
      <c r="H1681" s="490"/>
    </row>
    <row r="1682" spans="8:8" x14ac:dyDescent="0.25">
      <c r="H1682" s="490"/>
    </row>
    <row r="1683" spans="8:8" x14ac:dyDescent="0.25">
      <c r="H1683" s="490"/>
    </row>
    <row r="1684" spans="8:8" x14ac:dyDescent="0.25">
      <c r="H1684" s="490"/>
    </row>
    <row r="1685" spans="8:8" x14ac:dyDescent="0.25">
      <c r="H1685" s="490"/>
    </row>
    <row r="1686" spans="8:8" x14ac:dyDescent="0.25">
      <c r="H1686" s="490"/>
    </row>
    <row r="1687" spans="8:8" x14ac:dyDescent="0.25">
      <c r="H1687" s="490"/>
    </row>
    <row r="1688" spans="8:8" x14ac:dyDescent="0.25">
      <c r="H1688" s="490"/>
    </row>
    <row r="1689" spans="8:8" x14ac:dyDescent="0.25">
      <c r="H1689" s="490"/>
    </row>
    <row r="1690" spans="8:8" x14ac:dyDescent="0.25">
      <c r="H1690" s="490"/>
    </row>
    <row r="1691" spans="8:8" x14ac:dyDescent="0.25">
      <c r="H1691" s="490"/>
    </row>
    <row r="1692" spans="8:8" x14ac:dyDescent="0.25">
      <c r="H1692" s="490"/>
    </row>
    <row r="1693" spans="8:8" x14ac:dyDescent="0.25">
      <c r="H1693" s="490"/>
    </row>
    <row r="1694" spans="8:8" x14ac:dyDescent="0.25">
      <c r="H1694" s="490"/>
    </row>
    <row r="1695" spans="8:8" x14ac:dyDescent="0.25">
      <c r="H1695" s="490"/>
    </row>
    <row r="1696" spans="8:8" x14ac:dyDescent="0.25">
      <c r="H1696" s="490"/>
    </row>
    <row r="1697" spans="8:8" x14ac:dyDescent="0.25">
      <c r="H1697" s="490"/>
    </row>
    <row r="1698" spans="8:8" x14ac:dyDescent="0.25">
      <c r="H1698" s="490"/>
    </row>
    <row r="1699" spans="8:8" x14ac:dyDescent="0.25">
      <c r="H1699" s="490"/>
    </row>
    <row r="1700" spans="8:8" x14ac:dyDescent="0.25">
      <c r="H1700" s="490"/>
    </row>
    <row r="1701" spans="8:8" x14ac:dyDescent="0.25">
      <c r="H1701" s="490"/>
    </row>
    <row r="1702" spans="8:8" x14ac:dyDescent="0.25">
      <c r="H1702" s="490"/>
    </row>
    <row r="1703" spans="8:8" x14ac:dyDescent="0.25">
      <c r="H1703" s="490"/>
    </row>
    <row r="1704" spans="8:8" x14ac:dyDescent="0.25">
      <c r="H1704" s="490"/>
    </row>
    <row r="1705" spans="8:8" x14ac:dyDescent="0.25">
      <c r="H1705" s="490"/>
    </row>
    <row r="1706" spans="8:8" x14ac:dyDescent="0.25">
      <c r="H1706" s="490"/>
    </row>
    <row r="1707" spans="8:8" x14ac:dyDescent="0.25">
      <c r="H1707" s="490"/>
    </row>
    <row r="1708" spans="8:8" x14ac:dyDescent="0.25">
      <c r="H1708" s="490"/>
    </row>
    <row r="1709" spans="8:8" x14ac:dyDescent="0.25">
      <c r="H1709" s="490"/>
    </row>
    <row r="1710" spans="8:8" x14ac:dyDescent="0.25">
      <c r="H1710" s="490"/>
    </row>
    <row r="1711" spans="8:8" x14ac:dyDescent="0.25">
      <c r="H1711" s="490"/>
    </row>
    <row r="1712" spans="8:8" x14ac:dyDescent="0.25">
      <c r="H1712" s="490"/>
    </row>
    <row r="1713" spans="8:8" x14ac:dyDescent="0.25">
      <c r="H1713" s="490"/>
    </row>
    <row r="1714" spans="8:8" x14ac:dyDescent="0.25">
      <c r="H1714" s="490"/>
    </row>
    <row r="1715" spans="8:8" x14ac:dyDescent="0.25">
      <c r="H1715" s="490"/>
    </row>
    <row r="1716" spans="8:8" x14ac:dyDescent="0.25">
      <c r="H1716" s="490"/>
    </row>
    <row r="1717" spans="8:8" x14ac:dyDescent="0.25">
      <c r="H1717" s="490"/>
    </row>
    <row r="1718" spans="8:8" x14ac:dyDescent="0.25">
      <c r="H1718" s="490"/>
    </row>
    <row r="1719" spans="8:8" x14ac:dyDescent="0.25">
      <c r="H1719" s="490"/>
    </row>
    <row r="1720" spans="8:8" x14ac:dyDescent="0.25">
      <c r="H1720" s="490"/>
    </row>
    <row r="1721" spans="8:8" x14ac:dyDescent="0.25">
      <c r="H1721" s="490"/>
    </row>
    <row r="1722" spans="8:8" x14ac:dyDescent="0.25">
      <c r="H1722" s="490"/>
    </row>
    <row r="1723" spans="8:8" x14ac:dyDescent="0.25">
      <c r="H1723" s="490"/>
    </row>
    <row r="1724" spans="8:8" x14ac:dyDescent="0.25">
      <c r="H1724" s="490"/>
    </row>
    <row r="1725" spans="8:8" x14ac:dyDescent="0.25">
      <c r="H1725" s="490"/>
    </row>
    <row r="1726" spans="8:8" x14ac:dyDescent="0.25">
      <c r="H1726" s="490"/>
    </row>
    <row r="1727" spans="8:8" x14ac:dyDescent="0.25">
      <c r="H1727" s="490"/>
    </row>
    <row r="1728" spans="8:8" x14ac:dyDescent="0.25">
      <c r="H1728" s="490"/>
    </row>
    <row r="1729" spans="8:8" x14ac:dyDescent="0.25">
      <c r="H1729" s="490"/>
    </row>
    <row r="1730" spans="8:8" x14ac:dyDescent="0.25">
      <c r="H1730" s="490"/>
    </row>
    <row r="1731" spans="8:8" x14ac:dyDescent="0.25">
      <c r="H1731" s="490"/>
    </row>
    <row r="1732" spans="8:8" x14ac:dyDescent="0.25">
      <c r="H1732" s="490"/>
    </row>
    <row r="1733" spans="8:8" x14ac:dyDescent="0.25">
      <c r="H1733" s="490"/>
    </row>
    <row r="1734" spans="8:8" x14ac:dyDescent="0.25">
      <c r="H1734" s="490"/>
    </row>
    <row r="1735" spans="8:8" x14ac:dyDescent="0.25">
      <c r="H1735" s="490"/>
    </row>
    <row r="1736" spans="8:8" x14ac:dyDescent="0.25">
      <c r="H1736" s="490"/>
    </row>
    <row r="1737" spans="8:8" x14ac:dyDescent="0.25">
      <c r="H1737" s="490"/>
    </row>
    <row r="1738" spans="8:8" x14ac:dyDescent="0.25">
      <c r="H1738" s="490"/>
    </row>
    <row r="1739" spans="8:8" x14ac:dyDescent="0.25">
      <c r="H1739" s="490"/>
    </row>
    <row r="1740" spans="8:8" x14ac:dyDescent="0.25">
      <c r="H1740" s="490"/>
    </row>
    <row r="1741" spans="8:8" x14ac:dyDescent="0.25">
      <c r="H1741" s="490"/>
    </row>
    <row r="1742" spans="8:8" x14ac:dyDescent="0.25">
      <c r="H1742" s="490"/>
    </row>
    <row r="1743" spans="8:8" x14ac:dyDescent="0.25">
      <c r="H1743" s="490"/>
    </row>
    <row r="1744" spans="8:8" x14ac:dyDescent="0.25">
      <c r="H1744" s="490"/>
    </row>
    <row r="1745" spans="8:8" x14ac:dyDescent="0.25">
      <c r="H1745" s="490"/>
    </row>
    <row r="1746" spans="8:8" x14ac:dyDescent="0.25">
      <c r="H1746" s="490"/>
    </row>
    <row r="1747" spans="8:8" x14ac:dyDescent="0.25">
      <c r="H1747" s="490"/>
    </row>
    <row r="1748" spans="8:8" x14ac:dyDescent="0.25">
      <c r="H1748" s="490"/>
    </row>
    <row r="1749" spans="8:8" x14ac:dyDescent="0.25">
      <c r="H1749" s="490"/>
    </row>
    <row r="1750" spans="8:8" x14ac:dyDescent="0.25">
      <c r="H1750" s="490"/>
    </row>
    <row r="1751" spans="8:8" x14ac:dyDescent="0.25">
      <c r="H1751" s="490"/>
    </row>
    <row r="1752" spans="8:8" x14ac:dyDescent="0.25">
      <c r="H1752" s="490"/>
    </row>
    <row r="1753" spans="8:8" x14ac:dyDescent="0.25">
      <c r="H1753" s="490"/>
    </row>
    <row r="1754" spans="8:8" x14ac:dyDescent="0.25">
      <c r="H1754" s="490"/>
    </row>
    <row r="1755" spans="8:8" x14ac:dyDescent="0.25">
      <c r="H1755" s="490"/>
    </row>
    <row r="1756" spans="8:8" x14ac:dyDescent="0.25">
      <c r="H1756" s="490"/>
    </row>
    <row r="1757" spans="8:8" x14ac:dyDescent="0.25">
      <c r="H1757" s="490"/>
    </row>
    <row r="1758" spans="8:8" x14ac:dyDescent="0.25">
      <c r="H1758" s="490"/>
    </row>
    <row r="1759" spans="8:8" x14ac:dyDescent="0.25">
      <c r="H1759" s="490"/>
    </row>
    <row r="1760" spans="8:8" x14ac:dyDescent="0.25">
      <c r="H1760" s="490"/>
    </row>
    <row r="1761" spans="8:8" x14ac:dyDescent="0.25">
      <c r="H1761" s="490"/>
    </row>
    <row r="1762" spans="8:8" x14ac:dyDescent="0.25">
      <c r="H1762" s="490"/>
    </row>
    <row r="1763" spans="8:8" x14ac:dyDescent="0.25">
      <c r="H1763" s="490"/>
    </row>
    <row r="1764" spans="8:8" x14ac:dyDescent="0.25">
      <c r="H1764" s="490"/>
    </row>
    <row r="1765" spans="8:8" x14ac:dyDescent="0.25">
      <c r="H1765" s="490"/>
    </row>
    <row r="1766" spans="8:8" x14ac:dyDescent="0.25">
      <c r="H1766" s="490"/>
    </row>
    <row r="1767" spans="8:8" x14ac:dyDescent="0.25">
      <c r="H1767" s="490"/>
    </row>
    <row r="1768" spans="8:8" x14ac:dyDescent="0.25">
      <c r="H1768" s="490"/>
    </row>
    <row r="1769" spans="8:8" x14ac:dyDescent="0.25">
      <c r="H1769" s="490"/>
    </row>
    <row r="1770" spans="8:8" x14ac:dyDescent="0.25">
      <c r="H1770" s="490"/>
    </row>
    <row r="1771" spans="8:8" x14ac:dyDescent="0.25">
      <c r="H1771" s="490"/>
    </row>
    <row r="1772" spans="8:8" x14ac:dyDescent="0.25">
      <c r="H1772" s="490"/>
    </row>
    <row r="1773" spans="8:8" x14ac:dyDescent="0.25">
      <c r="H1773" s="490"/>
    </row>
    <row r="1774" spans="8:8" x14ac:dyDescent="0.25">
      <c r="H1774" s="490"/>
    </row>
    <row r="1775" spans="8:8" x14ac:dyDescent="0.25">
      <c r="H1775" s="490"/>
    </row>
    <row r="1776" spans="8:8" x14ac:dyDescent="0.25">
      <c r="H1776" s="490"/>
    </row>
    <row r="1777" spans="8:8" x14ac:dyDescent="0.25">
      <c r="H1777" s="490"/>
    </row>
    <row r="1778" spans="8:8" x14ac:dyDescent="0.25">
      <c r="H1778" s="490"/>
    </row>
    <row r="1779" spans="8:8" x14ac:dyDescent="0.25">
      <c r="H1779" s="490"/>
    </row>
    <row r="1780" spans="8:8" x14ac:dyDescent="0.25">
      <c r="H1780" s="490"/>
    </row>
    <row r="1781" spans="8:8" x14ac:dyDescent="0.25">
      <c r="H1781" s="490"/>
    </row>
    <row r="1782" spans="8:8" x14ac:dyDescent="0.25">
      <c r="H1782" s="490"/>
    </row>
    <row r="1783" spans="8:8" x14ac:dyDescent="0.25">
      <c r="H1783" s="490"/>
    </row>
    <row r="1784" spans="8:8" x14ac:dyDescent="0.25">
      <c r="H1784" s="490"/>
    </row>
    <row r="1785" spans="8:8" x14ac:dyDescent="0.25">
      <c r="H1785" s="490"/>
    </row>
    <row r="1786" spans="8:8" x14ac:dyDescent="0.25">
      <c r="H1786" s="490"/>
    </row>
    <row r="1787" spans="8:8" x14ac:dyDescent="0.25">
      <c r="H1787" s="490"/>
    </row>
    <row r="1788" spans="8:8" x14ac:dyDescent="0.25">
      <c r="H1788" s="490"/>
    </row>
    <row r="1789" spans="8:8" x14ac:dyDescent="0.25">
      <c r="H1789" s="490"/>
    </row>
    <row r="1790" spans="8:8" x14ac:dyDescent="0.25">
      <c r="H1790" s="490"/>
    </row>
    <row r="1791" spans="8:8" x14ac:dyDescent="0.25">
      <c r="H1791" s="490"/>
    </row>
    <row r="1792" spans="8:8" x14ac:dyDescent="0.25">
      <c r="H1792" s="490"/>
    </row>
    <row r="1793" spans="8:8" x14ac:dyDescent="0.25">
      <c r="H1793" s="490"/>
    </row>
    <row r="1794" spans="8:8" x14ac:dyDescent="0.25">
      <c r="H1794" s="490"/>
    </row>
    <row r="1795" spans="8:8" x14ac:dyDescent="0.25">
      <c r="H1795" s="490"/>
    </row>
    <row r="1796" spans="8:8" x14ac:dyDescent="0.25">
      <c r="H1796" s="490"/>
    </row>
    <row r="1797" spans="8:8" x14ac:dyDescent="0.25">
      <c r="H1797" s="490"/>
    </row>
    <row r="1798" spans="8:8" x14ac:dyDescent="0.25">
      <c r="H1798" s="490"/>
    </row>
    <row r="1799" spans="8:8" x14ac:dyDescent="0.25">
      <c r="H1799" s="490"/>
    </row>
    <row r="1800" spans="8:8" x14ac:dyDescent="0.25">
      <c r="H1800" s="490"/>
    </row>
    <row r="1801" spans="8:8" x14ac:dyDescent="0.25">
      <c r="H1801" s="490"/>
    </row>
    <row r="1802" spans="8:8" x14ac:dyDescent="0.25">
      <c r="H1802" s="490"/>
    </row>
    <row r="1803" spans="8:8" x14ac:dyDescent="0.25">
      <c r="H1803" s="490"/>
    </row>
    <row r="1804" spans="8:8" x14ac:dyDescent="0.25">
      <c r="H1804" s="490"/>
    </row>
    <row r="1805" spans="8:8" x14ac:dyDescent="0.25">
      <c r="H1805" s="490"/>
    </row>
    <row r="1806" spans="8:8" x14ac:dyDescent="0.25">
      <c r="H1806" s="490"/>
    </row>
    <row r="1807" spans="8:8" x14ac:dyDescent="0.25">
      <c r="H1807" s="490"/>
    </row>
    <row r="1808" spans="8:8" x14ac:dyDescent="0.25">
      <c r="H1808" s="490"/>
    </row>
    <row r="1809" spans="8:8" x14ac:dyDescent="0.25">
      <c r="H1809" s="490"/>
    </row>
    <row r="1810" spans="8:8" x14ac:dyDescent="0.25">
      <c r="H1810" s="490"/>
    </row>
    <row r="1811" spans="8:8" x14ac:dyDescent="0.25">
      <c r="H1811" s="490"/>
    </row>
    <row r="1812" spans="8:8" x14ac:dyDescent="0.25">
      <c r="H1812" s="490"/>
    </row>
    <row r="1813" spans="8:8" x14ac:dyDescent="0.25">
      <c r="H1813" s="490"/>
    </row>
    <row r="1814" spans="8:8" x14ac:dyDescent="0.25">
      <c r="H1814" s="490"/>
    </row>
    <row r="1815" spans="8:8" x14ac:dyDescent="0.25">
      <c r="H1815" s="490"/>
    </row>
    <row r="1816" spans="8:8" x14ac:dyDescent="0.25">
      <c r="H1816" s="490"/>
    </row>
    <row r="1817" spans="8:8" x14ac:dyDescent="0.25">
      <c r="H1817" s="490"/>
    </row>
    <row r="1818" spans="8:8" x14ac:dyDescent="0.25">
      <c r="H1818" s="490"/>
    </row>
    <row r="1819" spans="8:8" x14ac:dyDescent="0.25">
      <c r="H1819" s="490"/>
    </row>
    <row r="1820" spans="8:8" x14ac:dyDescent="0.25">
      <c r="H1820" s="490"/>
    </row>
    <row r="1821" spans="8:8" x14ac:dyDescent="0.25">
      <c r="H1821" s="490"/>
    </row>
    <row r="1822" spans="8:8" x14ac:dyDescent="0.25">
      <c r="H1822" s="490"/>
    </row>
    <row r="1823" spans="8:8" x14ac:dyDescent="0.25">
      <c r="H1823" s="490"/>
    </row>
    <row r="1824" spans="8:8" x14ac:dyDescent="0.25">
      <c r="H1824" s="490"/>
    </row>
    <row r="1825" spans="8:8" x14ac:dyDescent="0.25">
      <c r="H1825" s="490"/>
    </row>
    <row r="1826" spans="8:8" x14ac:dyDescent="0.25">
      <c r="H1826" s="490"/>
    </row>
    <row r="1827" spans="8:8" x14ac:dyDescent="0.25">
      <c r="H1827" s="490"/>
    </row>
    <row r="1828" spans="8:8" x14ac:dyDescent="0.25">
      <c r="H1828" s="490"/>
    </row>
    <row r="1829" spans="8:8" x14ac:dyDescent="0.25">
      <c r="H1829" s="490"/>
    </row>
    <row r="1830" spans="8:8" x14ac:dyDescent="0.25">
      <c r="H1830" s="490"/>
    </row>
    <row r="1831" spans="8:8" x14ac:dyDescent="0.25">
      <c r="H1831" s="490"/>
    </row>
    <row r="1832" spans="8:8" x14ac:dyDescent="0.25">
      <c r="H1832" s="490"/>
    </row>
    <row r="1833" spans="8:8" x14ac:dyDescent="0.25">
      <c r="H1833" s="490"/>
    </row>
    <row r="1834" spans="8:8" x14ac:dyDescent="0.25">
      <c r="H1834" s="490"/>
    </row>
    <row r="1835" spans="8:8" x14ac:dyDescent="0.25">
      <c r="H1835" s="490"/>
    </row>
    <row r="1836" spans="8:8" x14ac:dyDescent="0.25">
      <c r="H1836" s="490"/>
    </row>
    <row r="1837" spans="8:8" x14ac:dyDescent="0.25">
      <c r="H1837" s="490"/>
    </row>
    <row r="1838" spans="8:8" x14ac:dyDescent="0.25">
      <c r="H1838" s="490"/>
    </row>
    <row r="1839" spans="8:8" x14ac:dyDescent="0.25">
      <c r="H1839" s="490"/>
    </row>
    <row r="1840" spans="8:8" x14ac:dyDescent="0.25">
      <c r="H1840" s="490"/>
    </row>
    <row r="1841" spans="8:8" x14ac:dyDescent="0.25">
      <c r="H1841" s="490"/>
    </row>
    <row r="1842" spans="8:8" x14ac:dyDescent="0.25">
      <c r="H1842" s="490"/>
    </row>
    <row r="1843" spans="8:8" x14ac:dyDescent="0.25">
      <c r="H1843" s="490"/>
    </row>
    <row r="1844" spans="8:8" x14ac:dyDescent="0.25">
      <c r="H1844" s="490"/>
    </row>
    <row r="1845" spans="8:8" x14ac:dyDescent="0.25">
      <c r="H1845" s="490"/>
    </row>
    <row r="1846" spans="8:8" x14ac:dyDescent="0.25">
      <c r="H1846" s="490"/>
    </row>
    <row r="1847" spans="8:8" x14ac:dyDescent="0.25">
      <c r="H1847" s="490"/>
    </row>
    <row r="1848" spans="8:8" x14ac:dyDescent="0.25">
      <c r="H1848" s="490"/>
    </row>
    <row r="1849" spans="8:8" x14ac:dyDescent="0.25">
      <c r="H1849" s="490"/>
    </row>
    <row r="1850" spans="8:8" x14ac:dyDescent="0.25">
      <c r="H1850" s="490"/>
    </row>
    <row r="1851" spans="8:8" x14ac:dyDescent="0.25">
      <c r="H1851" s="490"/>
    </row>
    <row r="1852" spans="8:8" x14ac:dyDescent="0.25">
      <c r="H1852" s="490"/>
    </row>
    <row r="1853" spans="8:8" x14ac:dyDescent="0.25">
      <c r="H1853" s="490"/>
    </row>
    <row r="1854" spans="8:8" x14ac:dyDescent="0.25">
      <c r="H1854" s="490"/>
    </row>
    <row r="1855" spans="8:8" x14ac:dyDescent="0.25">
      <c r="H1855" s="490"/>
    </row>
    <row r="1856" spans="8:8" x14ac:dyDescent="0.25">
      <c r="H1856" s="490"/>
    </row>
    <row r="1857" spans="8:8" x14ac:dyDescent="0.25">
      <c r="H1857" s="490"/>
    </row>
    <row r="1858" spans="8:8" x14ac:dyDescent="0.25">
      <c r="H1858" s="490"/>
    </row>
    <row r="1859" spans="8:8" x14ac:dyDescent="0.25">
      <c r="H1859" s="490"/>
    </row>
    <row r="1860" spans="8:8" x14ac:dyDescent="0.25">
      <c r="H1860" s="490"/>
    </row>
    <row r="1861" spans="8:8" x14ac:dyDescent="0.25">
      <c r="H1861" s="490"/>
    </row>
    <row r="1862" spans="8:8" x14ac:dyDescent="0.25">
      <c r="H1862" s="490"/>
    </row>
    <row r="1863" spans="8:8" x14ac:dyDescent="0.25">
      <c r="H1863" s="490"/>
    </row>
    <row r="1864" spans="8:8" x14ac:dyDescent="0.25">
      <c r="H1864" s="490"/>
    </row>
    <row r="1865" spans="8:8" x14ac:dyDescent="0.25">
      <c r="H1865" s="490"/>
    </row>
    <row r="1866" spans="8:8" x14ac:dyDescent="0.25">
      <c r="H1866" s="490"/>
    </row>
    <row r="1867" spans="8:8" x14ac:dyDescent="0.25">
      <c r="H1867" s="490"/>
    </row>
    <row r="1868" spans="8:8" x14ac:dyDescent="0.25">
      <c r="H1868" s="490"/>
    </row>
    <row r="1869" spans="8:8" x14ac:dyDescent="0.25">
      <c r="H1869" s="490"/>
    </row>
    <row r="1870" spans="8:8" x14ac:dyDescent="0.25">
      <c r="H1870" s="490"/>
    </row>
    <row r="1871" spans="8:8" x14ac:dyDescent="0.25">
      <c r="H1871" s="490"/>
    </row>
    <row r="1872" spans="8:8" x14ac:dyDescent="0.25">
      <c r="H1872" s="490"/>
    </row>
    <row r="1873" spans="8:8" x14ac:dyDescent="0.25">
      <c r="H1873" s="490"/>
    </row>
    <row r="1874" spans="8:8" x14ac:dyDescent="0.25">
      <c r="H1874" s="490"/>
    </row>
    <row r="1875" spans="8:8" x14ac:dyDescent="0.25">
      <c r="H1875" s="490"/>
    </row>
    <row r="1876" spans="8:8" x14ac:dyDescent="0.25">
      <c r="H1876" s="490"/>
    </row>
    <row r="1877" spans="8:8" x14ac:dyDescent="0.25">
      <c r="H1877" s="490"/>
    </row>
    <row r="1878" spans="8:8" x14ac:dyDescent="0.25">
      <c r="H1878" s="490"/>
    </row>
    <row r="1879" spans="8:8" x14ac:dyDescent="0.25">
      <c r="H1879" s="490"/>
    </row>
    <row r="1880" spans="8:8" x14ac:dyDescent="0.25">
      <c r="H1880" s="490"/>
    </row>
    <row r="1881" spans="8:8" x14ac:dyDescent="0.25">
      <c r="H1881" s="490"/>
    </row>
    <row r="1882" spans="8:8" x14ac:dyDescent="0.25">
      <c r="H1882" s="490"/>
    </row>
    <row r="1883" spans="8:8" x14ac:dyDescent="0.25">
      <c r="H1883" s="490"/>
    </row>
    <row r="1884" spans="8:8" x14ac:dyDescent="0.25">
      <c r="H1884" s="490"/>
    </row>
    <row r="1885" spans="8:8" x14ac:dyDescent="0.25">
      <c r="H1885" s="490"/>
    </row>
    <row r="1886" spans="8:8" x14ac:dyDescent="0.25">
      <c r="H1886" s="490"/>
    </row>
    <row r="1887" spans="8:8" x14ac:dyDescent="0.25">
      <c r="H1887" s="490"/>
    </row>
    <row r="1888" spans="8:8" x14ac:dyDescent="0.25">
      <c r="H1888" s="490"/>
    </row>
    <row r="1889" spans="8:8" x14ac:dyDescent="0.25">
      <c r="H1889" s="490"/>
    </row>
    <row r="1890" spans="8:8" x14ac:dyDescent="0.25">
      <c r="H1890" s="490"/>
    </row>
    <row r="1891" spans="8:8" x14ac:dyDescent="0.25">
      <c r="H1891" s="490"/>
    </row>
    <row r="1892" spans="8:8" x14ac:dyDescent="0.25">
      <c r="H1892" s="490"/>
    </row>
    <row r="1893" spans="8:8" x14ac:dyDescent="0.25">
      <c r="H1893" s="490"/>
    </row>
    <row r="1894" spans="8:8" x14ac:dyDescent="0.25">
      <c r="H1894" s="490"/>
    </row>
    <row r="1895" spans="8:8" x14ac:dyDescent="0.25">
      <c r="H1895" s="490"/>
    </row>
    <row r="1896" spans="8:8" x14ac:dyDescent="0.25">
      <c r="H1896" s="490"/>
    </row>
    <row r="1897" spans="8:8" x14ac:dyDescent="0.25">
      <c r="H1897" s="490"/>
    </row>
    <row r="1898" spans="8:8" x14ac:dyDescent="0.25">
      <c r="H1898" s="490"/>
    </row>
    <row r="1899" spans="8:8" x14ac:dyDescent="0.25">
      <c r="H1899" s="490"/>
    </row>
    <row r="1900" spans="8:8" x14ac:dyDescent="0.25">
      <c r="H1900" s="490"/>
    </row>
    <row r="1901" spans="8:8" x14ac:dyDescent="0.25">
      <c r="H1901" s="490"/>
    </row>
    <row r="1902" spans="8:8" x14ac:dyDescent="0.25">
      <c r="H1902" s="490"/>
    </row>
    <row r="1903" spans="8:8" x14ac:dyDescent="0.25">
      <c r="H1903" s="490"/>
    </row>
    <row r="1904" spans="8:8" x14ac:dyDescent="0.25">
      <c r="H1904" s="490"/>
    </row>
    <row r="1905" spans="8:8" x14ac:dyDescent="0.25">
      <c r="H1905" s="490"/>
    </row>
    <row r="1906" spans="8:8" x14ac:dyDescent="0.25">
      <c r="H1906" s="490"/>
    </row>
    <row r="1907" spans="8:8" x14ac:dyDescent="0.25">
      <c r="H1907" s="490"/>
    </row>
    <row r="1908" spans="8:8" x14ac:dyDescent="0.25">
      <c r="H1908" s="490"/>
    </row>
    <row r="1909" spans="8:8" x14ac:dyDescent="0.25">
      <c r="H1909" s="490"/>
    </row>
    <row r="1910" spans="8:8" x14ac:dyDescent="0.25">
      <c r="H1910" s="490"/>
    </row>
    <row r="1911" spans="8:8" x14ac:dyDescent="0.25">
      <c r="H1911" s="490"/>
    </row>
    <row r="1912" spans="8:8" x14ac:dyDescent="0.25">
      <c r="H1912" s="490"/>
    </row>
    <row r="1913" spans="8:8" x14ac:dyDescent="0.25">
      <c r="H1913" s="490"/>
    </row>
    <row r="1914" spans="8:8" x14ac:dyDescent="0.25">
      <c r="H1914" s="490"/>
    </row>
    <row r="1915" spans="8:8" x14ac:dyDescent="0.25">
      <c r="H1915" s="490"/>
    </row>
    <row r="1916" spans="8:8" x14ac:dyDescent="0.25">
      <c r="H1916" s="490"/>
    </row>
    <row r="1917" spans="8:8" x14ac:dyDescent="0.25">
      <c r="H1917" s="490"/>
    </row>
    <row r="1918" spans="8:8" x14ac:dyDescent="0.25">
      <c r="H1918" s="490"/>
    </row>
    <row r="1919" spans="8:8" x14ac:dyDescent="0.25">
      <c r="H1919" s="490"/>
    </row>
    <row r="1920" spans="8:8" x14ac:dyDescent="0.25">
      <c r="H1920" s="490"/>
    </row>
    <row r="1921" spans="8:8" x14ac:dyDescent="0.25">
      <c r="H1921" s="490"/>
    </row>
    <row r="1922" spans="8:8" ht="15.75" thickBot="1" x14ac:dyDescent="0.3">
      <c r="H1922" s="489"/>
    </row>
  </sheetData>
  <sheetProtection algorithmName="SHA-512" hashValue="aJf+oUEP/vQhlzmTn4zrlH5/tCwtn94MQhYuNbvQQI4Ru7OoYJKoIcoj9eQ6YJXRJ62Re0V8Co6LAKACnKH+NQ==" saltValue="8PCIbCG2dMqQLZjKPevrcA==" spinCount="100000" sheet="1" objects="1" scenarios="1" selectLockedCells="1"/>
  <autoFilter ref="A1:G699" xr:uid="{00000000-0009-0000-0000-000002000000}"/>
  <mergeCells count="1">
    <mergeCell ref="D695:G695"/>
  </mergeCells>
  <pageMargins left="0.7" right="0.7" top="0.75" bottom="0.75" header="0.3" footer="0.3"/>
  <pageSetup orientation="landscape"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58"/>
  <sheetViews>
    <sheetView showGridLines="0" zoomScale="60" zoomScaleNormal="60" workbookViewId="0">
      <selection activeCell="K13" sqref="K13"/>
    </sheetView>
  </sheetViews>
  <sheetFormatPr defaultColWidth="9.140625" defaultRowHeight="15" x14ac:dyDescent="0.25"/>
  <cols>
    <col min="1" max="1" width="2.7109375" style="41" customWidth="1"/>
    <col min="2" max="2" width="13.42578125" style="41" customWidth="1"/>
    <col min="3" max="3" width="46.85546875" style="41" customWidth="1"/>
    <col min="4" max="4" width="19.5703125" style="41" customWidth="1"/>
    <col min="5" max="5" width="13" style="41" customWidth="1"/>
    <col min="6" max="6" width="13.28515625" style="41" customWidth="1"/>
    <col min="7" max="7" width="12.140625" style="41" customWidth="1"/>
    <col min="8" max="8" width="10.140625" style="41" customWidth="1"/>
    <col min="9" max="9" width="12.7109375" style="41" customWidth="1"/>
    <col min="10" max="10" width="16.28515625" style="68" customWidth="1"/>
    <col min="11" max="13" width="12" style="41" customWidth="1"/>
    <col min="14" max="14" width="15.85546875" style="41" customWidth="1"/>
    <col min="15" max="19" width="12" style="41" customWidth="1"/>
    <col min="20" max="21" width="12.85546875" style="41" customWidth="1"/>
    <col min="22" max="22" width="19" style="41" bestFit="1" customWidth="1"/>
    <col min="23" max="24" width="12.85546875" style="41" customWidth="1"/>
    <col min="25" max="25" width="46.85546875" style="41" bestFit="1" customWidth="1"/>
    <col min="26"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3"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700000000000003" customHeight="1" thickTop="1" thickBot="1" x14ac:dyDescent="0.3">
      <c r="B6" s="1753"/>
      <c r="C6" s="1754"/>
      <c r="D6" s="1754"/>
      <c r="E6" s="1754"/>
      <c r="F6" s="1754"/>
      <c r="G6" s="1754"/>
      <c r="H6" s="1754"/>
      <c r="I6" s="1754"/>
      <c r="J6" s="1754"/>
      <c r="K6" s="915">
        <v>100124</v>
      </c>
      <c r="L6" s="1755" t="s">
        <v>94</v>
      </c>
      <c r="M6" s="1755"/>
      <c r="N6" s="1755"/>
      <c r="O6" s="1756" t="s">
        <v>43</v>
      </c>
      <c r="P6" s="1756"/>
      <c r="Q6" s="1756"/>
      <c r="R6" s="1756"/>
      <c r="S6" s="938">
        <v>1.5880000000000001</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SUM(U13:U20,U22:U28,U30:U40)</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389" t="s">
        <v>97</v>
      </c>
      <c r="C11" s="390" t="s">
        <v>98</v>
      </c>
      <c r="D11" s="391" t="s">
        <v>99</v>
      </c>
      <c r="E11" s="391" t="s">
        <v>100</v>
      </c>
      <c r="F11" s="391" t="s">
        <v>101</v>
      </c>
      <c r="G11" s="391" t="s">
        <v>102</v>
      </c>
      <c r="H11" s="391" t="s">
        <v>103</v>
      </c>
      <c r="I11" s="391" t="s">
        <v>104</v>
      </c>
      <c r="J11" s="809" t="s">
        <v>105</v>
      </c>
      <c r="K11" s="393" t="s">
        <v>12</v>
      </c>
      <c r="L11" s="393" t="s">
        <v>13</v>
      </c>
      <c r="M11" s="393" t="s">
        <v>14</v>
      </c>
      <c r="N11" s="393" t="s">
        <v>15</v>
      </c>
      <c r="O11" s="393" t="s">
        <v>16</v>
      </c>
      <c r="P11" s="393" t="s">
        <v>17</v>
      </c>
      <c r="Q11" s="393" t="s">
        <v>18</v>
      </c>
      <c r="R11" s="393" t="s">
        <v>19</v>
      </c>
      <c r="S11" s="393" t="s">
        <v>20</v>
      </c>
      <c r="T11" s="391" t="s">
        <v>106</v>
      </c>
      <c r="U11" s="391" t="s">
        <v>107</v>
      </c>
      <c r="V11" s="391" t="s">
        <v>108</v>
      </c>
      <c r="W11" s="391" t="s">
        <v>109</v>
      </c>
      <c r="X11" s="394" t="s">
        <v>110</v>
      </c>
    </row>
    <row r="12" spans="1:25" ht="19.5" thickBot="1" x14ac:dyDescent="0.3">
      <c r="B12" s="1827" t="s">
        <v>1333</v>
      </c>
      <c r="C12" s="1828"/>
      <c r="D12" s="1828"/>
      <c r="E12" s="1828"/>
      <c r="F12" s="1828"/>
      <c r="G12" s="1828"/>
      <c r="H12" s="1828"/>
      <c r="I12" s="1828"/>
      <c r="J12" s="1828"/>
      <c r="K12" s="1828"/>
      <c r="L12" s="1828"/>
      <c r="M12" s="1828"/>
      <c r="N12" s="1828"/>
      <c r="O12" s="1828"/>
      <c r="P12" s="1828"/>
      <c r="Q12" s="1828"/>
      <c r="R12" s="1828"/>
      <c r="S12" s="1828"/>
      <c r="T12" s="1828"/>
      <c r="U12" s="1828"/>
      <c r="V12" s="1828"/>
      <c r="W12" s="1828"/>
      <c r="X12" s="1829"/>
    </row>
    <row r="13" spans="1:25" ht="19.5" customHeight="1" x14ac:dyDescent="0.25">
      <c r="B13" s="979">
        <v>271106</v>
      </c>
      <c r="C13" s="972" t="s">
        <v>474</v>
      </c>
      <c r="D13" s="1054">
        <v>1</v>
      </c>
      <c r="E13" s="1014" t="s">
        <v>233</v>
      </c>
      <c r="F13" s="1014" t="s">
        <v>233</v>
      </c>
      <c r="G13" s="1014">
        <v>7.5</v>
      </c>
      <c r="H13" s="981">
        <v>120</v>
      </c>
      <c r="I13" s="1014">
        <v>6.64</v>
      </c>
      <c r="J13" s="1019">
        <v>10.55</v>
      </c>
      <c r="K13" s="910"/>
      <c r="L13" s="727"/>
      <c r="M13" s="727"/>
      <c r="N13" s="727"/>
      <c r="O13" s="727"/>
      <c r="P13" s="727"/>
      <c r="Q13" s="727"/>
      <c r="R13" s="727"/>
      <c r="S13" s="753"/>
      <c r="T13" s="398">
        <f t="shared" ref="T13:T40" si="0">SUM(K13:S13)</f>
        <v>0</v>
      </c>
      <c r="U13" s="88">
        <f t="shared" ref="U13:U40" si="1">T13*I13</f>
        <v>0</v>
      </c>
      <c r="V13" s="108">
        <f t="shared" ref="V13:V40" si="2">U13*$S$6</f>
        <v>0</v>
      </c>
      <c r="W13" s="1735" t="s">
        <v>115</v>
      </c>
      <c r="X13" s="1736"/>
    </row>
    <row r="14" spans="1:25" ht="19.5" customHeight="1" x14ac:dyDescent="0.25">
      <c r="B14" s="949">
        <v>284728</v>
      </c>
      <c r="C14" s="973" t="s">
        <v>473</v>
      </c>
      <c r="D14" s="1055">
        <v>2</v>
      </c>
      <c r="E14" s="948" t="s">
        <v>233</v>
      </c>
      <c r="F14" s="948" t="s">
        <v>233</v>
      </c>
      <c r="G14" s="948">
        <v>28</v>
      </c>
      <c r="H14" s="947">
        <v>113</v>
      </c>
      <c r="I14" s="948">
        <v>21.01</v>
      </c>
      <c r="J14" s="1020">
        <v>33.347999999999999</v>
      </c>
      <c r="K14" s="911"/>
      <c r="L14" s="690"/>
      <c r="M14" s="690"/>
      <c r="N14" s="690"/>
      <c r="O14" s="690"/>
      <c r="P14" s="690"/>
      <c r="Q14" s="690"/>
      <c r="R14" s="690"/>
      <c r="S14" s="717"/>
      <c r="T14" s="240">
        <f t="shared" si="0"/>
        <v>0</v>
      </c>
      <c r="U14" s="89">
        <f t="shared" si="1"/>
        <v>0</v>
      </c>
      <c r="V14" s="112">
        <f t="shared" si="2"/>
        <v>0</v>
      </c>
      <c r="W14" s="1737"/>
      <c r="X14" s="1738"/>
    </row>
    <row r="15" spans="1:25" ht="19.5" customHeight="1" x14ac:dyDescent="0.25">
      <c r="B15" s="944">
        <v>285428</v>
      </c>
      <c r="C15" s="973" t="s">
        <v>472</v>
      </c>
      <c r="D15" s="1055">
        <v>2</v>
      </c>
      <c r="E15" s="948" t="s">
        <v>233</v>
      </c>
      <c r="F15" s="948" t="s">
        <v>233</v>
      </c>
      <c r="G15" s="948">
        <v>28</v>
      </c>
      <c r="H15" s="947">
        <v>105</v>
      </c>
      <c r="I15" s="948">
        <v>21.09</v>
      </c>
      <c r="J15" s="1020">
        <v>33.475000000000001</v>
      </c>
      <c r="K15" s="911"/>
      <c r="L15" s="690"/>
      <c r="M15" s="690"/>
      <c r="N15" s="690"/>
      <c r="O15" s="690"/>
      <c r="P15" s="690"/>
      <c r="Q15" s="690"/>
      <c r="R15" s="690"/>
      <c r="S15" s="717"/>
      <c r="T15" s="240">
        <f t="shared" si="0"/>
        <v>0</v>
      </c>
      <c r="U15" s="89">
        <f t="shared" si="1"/>
        <v>0</v>
      </c>
      <c r="V15" s="112">
        <f t="shared" si="2"/>
        <v>0</v>
      </c>
      <c r="W15" s="1737"/>
      <c r="X15" s="1738"/>
    </row>
    <row r="16" spans="1:25" ht="19.5" customHeight="1" x14ac:dyDescent="0.25">
      <c r="B16" s="949">
        <v>285628</v>
      </c>
      <c r="C16" s="973" t="s">
        <v>471</v>
      </c>
      <c r="D16" s="1055">
        <v>2</v>
      </c>
      <c r="E16" s="948" t="s">
        <v>233</v>
      </c>
      <c r="F16" s="948" t="s">
        <v>233</v>
      </c>
      <c r="G16" s="948">
        <v>28</v>
      </c>
      <c r="H16" s="947">
        <v>148</v>
      </c>
      <c r="I16" s="948">
        <v>29.26</v>
      </c>
      <c r="J16" s="1020">
        <v>46.464799999999997</v>
      </c>
      <c r="K16" s="911"/>
      <c r="L16" s="690"/>
      <c r="M16" s="690"/>
      <c r="N16" s="690"/>
      <c r="O16" s="690"/>
      <c r="P16" s="690"/>
      <c r="Q16" s="690"/>
      <c r="R16" s="690"/>
      <c r="S16" s="717"/>
      <c r="T16" s="240">
        <f t="shared" si="0"/>
        <v>0</v>
      </c>
      <c r="U16" s="89">
        <f t="shared" si="1"/>
        <v>0</v>
      </c>
      <c r="V16" s="112">
        <f t="shared" si="2"/>
        <v>0</v>
      </c>
      <c r="W16" s="1737"/>
      <c r="X16" s="1738"/>
    </row>
    <row r="17" spans="2:25" ht="19.5" customHeight="1" x14ac:dyDescent="0.25">
      <c r="B17" s="949">
        <v>317004</v>
      </c>
      <c r="C17" s="973" t="s">
        <v>483</v>
      </c>
      <c r="D17" s="1055">
        <v>2</v>
      </c>
      <c r="E17" s="948" t="s">
        <v>233</v>
      </c>
      <c r="F17" s="948" t="s">
        <v>233</v>
      </c>
      <c r="G17" s="948">
        <v>43</v>
      </c>
      <c r="H17" s="947">
        <v>209</v>
      </c>
      <c r="I17" s="948">
        <v>41.31</v>
      </c>
      <c r="J17" s="1020">
        <v>67.108800000000002</v>
      </c>
      <c r="K17" s="911"/>
      <c r="L17" s="690"/>
      <c r="M17" s="690"/>
      <c r="N17" s="690"/>
      <c r="O17" s="690"/>
      <c r="P17" s="690"/>
      <c r="Q17" s="690"/>
      <c r="R17" s="690"/>
      <c r="S17" s="717"/>
      <c r="T17" s="240">
        <f t="shared" si="0"/>
        <v>0</v>
      </c>
      <c r="U17" s="89">
        <f t="shared" si="1"/>
        <v>0</v>
      </c>
      <c r="V17" s="112">
        <f t="shared" si="2"/>
        <v>0</v>
      </c>
      <c r="W17" s="1737"/>
      <c r="X17" s="1738"/>
    </row>
    <row r="18" spans="2:25" ht="19.5" customHeight="1" x14ac:dyDescent="0.25">
      <c r="B18" s="949">
        <v>8996</v>
      </c>
      <c r="C18" s="973" t="s">
        <v>482</v>
      </c>
      <c r="D18" s="1055">
        <v>2</v>
      </c>
      <c r="E18" s="948" t="s">
        <v>233</v>
      </c>
      <c r="F18" s="948" t="s">
        <v>233</v>
      </c>
      <c r="G18" s="948">
        <v>40</v>
      </c>
      <c r="H18" s="947">
        <v>288</v>
      </c>
      <c r="I18" s="948">
        <v>45.07</v>
      </c>
      <c r="J18" s="1020">
        <v>71.555300000000003</v>
      </c>
      <c r="K18" s="911"/>
      <c r="L18" s="690"/>
      <c r="M18" s="690"/>
      <c r="N18" s="690"/>
      <c r="O18" s="690"/>
      <c r="P18" s="690"/>
      <c r="Q18" s="690"/>
      <c r="R18" s="690"/>
      <c r="S18" s="717"/>
      <c r="T18" s="240">
        <f t="shared" si="0"/>
        <v>0</v>
      </c>
      <c r="U18" s="89">
        <f t="shared" si="1"/>
        <v>0</v>
      </c>
      <c r="V18" s="112">
        <f t="shared" si="2"/>
        <v>0</v>
      </c>
      <c r="W18" s="1737"/>
      <c r="X18" s="1738"/>
    </row>
    <row r="19" spans="2:25" ht="19.5" customHeight="1" x14ac:dyDescent="0.25">
      <c r="B19" s="944">
        <v>19200</v>
      </c>
      <c r="C19" s="973" t="s">
        <v>468</v>
      </c>
      <c r="D19" s="1055">
        <v>2</v>
      </c>
      <c r="E19" s="948" t="s">
        <v>233</v>
      </c>
      <c r="F19" s="948" t="s">
        <v>233</v>
      </c>
      <c r="G19" s="948">
        <v>30</v>
      </c>
      <c r="H19" s="947">
        <v>184</v>
      </c>
      <c r="I19" s="948">
        <v>29.53</v>
      </c>
      <c r="J19" s="1020">
        <v>46.893599999999999</v>
      </c>
      <c r="K19" s="911"/>
      <c r="L19" s="690"/>
      <c r="M19" s="690"/>
      <c r="N19" s="690"/>
      <c r="O19" s="690"/>
      <c r="P19" s="690"/>
      <c r="Q19" s="690"/>
      <c r="R19" s="690"/>
      <c r="S19" s="717"/>
      <c r="T19" s="240">
        <f t="shared" si="0"/>
        <v>0</v>
      </c>
      <c r="U19" s="89">
        <f t="shared" si="1"/>
        <v>0</v>
      </c>
      <c r="V19" s="112">
        <f t="shared" si="2"/>
        <v>0</v>
      </c>
      <c r="W19" s="1737"/>
      <c r="X19" s="1738"/>
    </row>
    <row r="20" spans="2:25" ht="19.5" customHeight="1" thickBot="1" x14ac:dyDescent="0.3">
      <c r="B20" s="992">
        <v>134674</v>
      </c>
      <c r="C20" s="985" t="s">
        <v>481</v>
      </c>
      <c r="D20" s="1056">
        <v>2</v>
      </c>
      <c r="E20" s="1016" t="s">
        <v>233</v>
      </c>
      <c r="F20" s="1016" t="s">
        <v>233</v>
      </c>
      <c r="G20" s="1016">
        <v>44.8</v>
      </c>
      <c r="H20" s="987">
        <v>211</v>
      </c>
      <c r="I20" s="1016">
        <v>48.8</v>
      </c>
      <c r="J20" s="1021">
        <v>77.494399999999999</v>
      </c>
      <c r="K20" s="912"/>
      <c r="L20" s="913"/>
      <c r="M20" s="913"/>
      <c r="N20" s="913"/>
      <c r="O20" s="913"/>
      <c r="P20" s="913"/>
      <c r="Q20" s="913"/>
      <c r="R20" s="913"/>
      <c r="S20" s="914"/>
      <c r="T20" s="395">
        <f t="shared" si="0"/>
        <v>0</v>
      </c>
      <c r="U20" s="396">
        <f t="shared" si="1"/>
        <v>0</v>
      </c>
      <c r="V20" s="397">
        <f t="shared" si="2"/>
        <v>0</v>
      </c>
      <c r="W20" s="1869"/>
      <c r="X20" s="1870"/>
    </row>
    <row r="21" spans="2:25" ht="19.5" customHeight="1" thickBot="1" x14ac:dyDescent="0.35">
      <c r="B21" s="1821" t="s">
        <v>407</v>
      </c>
      <c r="C21" s="1822"/>
      <c r="D21" s="1822"/>
      <c r="E21" s="1822"/>
      <c r="F21" s="1822"/>
      <c r="G21" s="1822"/>
      <c r="H21" s="1822"/>
      <c r="I21" s="1822"/>
      <c r="J21" s="1822"/>
      <c r="K21" s="1822"/>
      <c r="L21" s="1822"/>
      <c r="M21" s="1822"/>
      <c r="N21" s="1822"/>
      <c r="O21" s="1822"/>
      <c r="P21" s="1822"/>
      <c r="Q21" s="1822"/>
      <c r="R21" s="1822"/>
      <c r="S21" s="1822"/>
      <c r="T21" s="1822">
        <f t="shared" si="0"/>
        <v>0</v>
      </c>
      <c r="U21" s="1822">
        <f t="shared" si="1"/>
        <v>0</v>
      </c>
      <c r="V21" s="1822">
        <f t="shared" si="2"/>
        <v>0</v>
      </c>
      <c r="W21" s="1822" t="s">
        <v>115</v>
      </c>
      <c r="X21" s="1823"/>
      <c r="Y21" s="310" t="s">
        <v>1324</v>
      </c>
    </row>
    <row r="22" spans="2:25" ht="19.5" customHeight="1" x14ac:dyDescent="0.25">
      <c r="B22" s="105">
        <v>209903</v>
      </c>
      <c r="C22" s="127" t="s">
        <v>466</v>
      </c>
      <c r="D22" s="196">
        <v>2</v>
      </c>
      <c r="E22" s="107" t="s">
        <v>233</v>
      </c>
      <c r="F22" s="107" t="s">
        <v>233</v>
      </c>
      <c r="G22" s="107">
        <v>12</v>
      </c>
      <c r="H22" s="106">
        <v>64</v>
      </c>
      <c r="I22" s="107">
        <v>10.7</v>
      </c>
      <c r="J22" s="833">
        <v>16.991599999999998</v>
      </c>
      <c r="K22" s="699"/>
      <c r="L22" s="699"/>
      <c r="M22" s="699"/>
      <c r="N22" s="699"/>
      <c r="O22" s="699"/>
      <c r="P22" s="699"/>
      <c r="Q22" s="699"/>
      <c r="R22" s="699"/>
      <c r="S22" s="698"/>
      <c r="T22" s="1063">
        <f t="shared" si="0"/>
        <v>0</v>
      </c>
      <c r="U22" s="1064">
        <f t="shared" si="1"/>
        <v>0</v>
      </c>
      <c r="V22" s="1065">
        <f t="shared" si="2"/>
        <v>0</v>
      </c>
      <c r="W22" s="1895" t="s">
        <v>115</v>
      </c>
      <c r="X22" s="1896"/>
      <c r="Y22" s="311" t="str">
        <f>IF($J$50="","",$J$50/I22)</f>
        <v/>
      </c>
    </row>
    <row r="23" spans="2:25" ht="19.5" customHeight="1" x14ac:dyDescent="0.25">
      <c r="B23" s="105">
        <v>136374</v>
      </c>
      <c r="C23" s="127" t="s">
        <v>480</v>
      </c>
      <c r="D23" s="196">
        <v>1</v>
      </c>
      <c r="E23" s="111" t="s">
        <v>233</v>
      </c>
      <c r="F23" s="111" t="s">
        <v>233</v>
      </c>
      <c r="G23" s="107">
        <v>15</v>
      </c>
      <c r="H23" s="106">
        <v>200</v>
      </c>
      <c r="I23" s="107">
        <v>15.87</v>
      </c>
      <c r="J23" s="833">
        <v>25.201499999999999</v>
      </c>
      <c r="K23" s="699"/>
      <c r="L23" s="699"/>
      <c r="M23" s="699"/>
      <c r="N23" s="699"/>
      <c r="O23" s="699"/>
      <c r="P23" s="699"/>
      <c r="Q23" s="699"/>
      <c r="R23" s="699"/>
      <c r="S23" s="698"/>
      <c r="T23" s="1066">
        <f t="shared" si="0"/>
        <v>0</v>
      </c>
      <c r="U23" s="1067">
        <f t="shared" si="1"/>
        <v>0</v>
      </c>
      <c r="V23" s="1068">
        <f t="shared" si="2"/>
        <v>0</v>
      </c>
      <c r="W23" s="1895"/>
      <c r="X23" s="1896"/>
      <c r="Y23" s="311" t="str">
        <f t="shared" ref="Y23:Y28" si="3">IF($J$50="","",$J$50/I23)</f>
        <v/>
      </c>
    </row>
    <row r="24" spans="2:25" ht="19.5" customHeight="1" x14ac:dyDescent="0.25">
      <c r="B24" s="105">
        <v>230324</v>
      </c>
      <c r="C24" s="127" t="s">
        <v>479</v>
      </c>
      <c r="D24" s="196">
        <v>2</v>
      </c>
      <c r="E24" s="111" t="s">
        <v>233</v>
      </c>
      <c r="F24" s="111" t="s">
        <v>233</v>
      </c>
      <c r="G24" s="107">
        <v>24.68</v>
      </c>
      <c r="H24" s="106">
        <v>140</v>
      </c>
      <c r="I24" s="107">
        <v>25.51</v>
      </c>
      <c r="J24" s="833">
        <v>40.494</v>
      </c>
      <c r="K24" s="699"/>
      <c r="L24" s="699"/>
      <c r="M24" s="699"/>
      <c r="N24" s="699"/>
      <c r="O24" s="699"/>
      <c r="P24" s="699"/>
      <c r="Q24" s="699"/>
      <c r="R24" s="699"/>
      <c r="S24" s="698"/>
      <c r="T24" s="1069">
        <f t="shared" si="0"/>
        <v>0</v>
      </c>
      <c r="U24" s="1070">
        <f t="shared" si="1"/>
        <v>0</v>
      </c>
      <c r="V24" s="1071">
        <f t="shared" si="2"/>
        <v>0</v>
      </c>
      <c r="W24" s="1895"/>
      <c r="X24" s="1896"/>
      <c r="Y24" s="311" t="str">
        <f t="shared" si="3"/>
        <v/>
      </c>
    </row>
    <row r="25" spans="2:25" ht="19.5" customHeight="1" x14ac:dyDescent="0.25">
      <c r="B25" s="109">
        <v>257412</v>
      </c>
      <c r="C25" s="126" t="s">
        <v>463</v>
      </c>
      <c r="D25" s="188">
        <v>2</v>
      </c>
      <c r="E25" s="111" t="s">
        <v>233</v>
      </c>
      <c r="F25" s="111" t="s">
        <v>233</v>
      </c>
      <c r="G25" s="111">
        <v>12</v>
      </c>
      <c r="H25" s="110">
        <v>116</v>
      </c>
      <c r="I25" s="111">
        <v>12.14</v>
      </c>
      <c r="J25" s="821">
        <v>19.2624</v>
      </c>
      <c r="K25" s="690"/>
      <c r="L25" s="690"/>
      <c r="M25" s="690"/>
      <c r="N25" s="690"/>
      <c r="O25" s="690"/>
      <c r="P25" s="690"/>
      <c r="Q25" s="690"/>
      <c r="R25" s="690"/>
      <c r="S25" s="717"/>
      <c r="T25" s="1072">
        <f t="shared" si="0"/>
        <v>0</v>
      </c>
      <c r="U25" s="929">
        <f t="shared" si="1"/>
        <v>0</v>
      </c>
      <c r="V25" s="1073">
        <f t="shared" si="2"/>
        <v>0</v>
      </c>
      <c r="W25" s="1895"/>
      <c r="X25" s="1896"/>
      <c r="Y25" s="311" t="str">
        <f t="shared" si="3"/>
        <v/>
      </c>
    </row>
    <row r="26" spans="2:25" ht="19.5" customHeight="1" x14ac:dyDescent="0.25">
      <c r="B26" s="109">
        <v>134658</v>
      </c>
      <c r="C26" s="126" t="s">
        <v>478</v>
      </c>
      <c r="D26" s="188">
        <v>2</v>
      </c>
      <c r="E26" s="111" t="s">
        <v>233</v>
      </c>
      <c r="F26" s="111" t="s">
        <v>233</v>
      </c>
      <c r="G26" s="111">
        <v>20</v>
      </c>
      <c r="H26" s="110">
        <v>69</v>
      </c>
      <c r="I26" s="111">
        <v>14.77</v>
      </c>
      <c r="J26" s="821">
        <v>23.454699999999999</v>
      </c>
      <c r="K26" s="690"/>
      <c r="L26" s="690"/>
      <c r="M26" s="690"/>
      <c r="N26" s="690"/>
      <c r="O26" s="690"/>
      <c r="P26" s="690"/>
      <c r="Q26" s="690"/>
      <c r="R26" s="690"/>
      <c r="S26" s="717"/>
      <c r="T26" s="1072">
        <f t="shared" si="0"/>
        <v>0</v>
      </c>
      <c r="U26" s="929">
        <f t="shared" si="1"/>
        <v>0</v>
      </c>
      <c r="V26" s="1073">
        <f t="shared" si="2"/>
        <v>0</v>
      </c>
      <c r="W26" s="1895"/>
      <c r="X26" s="1896"/>
      <c r="Y26" s="311" t="str">
        <f t="shared" si="3"/>
        <v/>
      </c>
    </row>
    <row r="27" spans="2:25" ht="19.5" customHeight="1" x14ac:dyDescent="0.25">
      <c r="B27" s="109">
        <v>134659</v>
      </c>
      <c r="C27" s="126" t="s">
        <v>477</v>
      </c>
      <c r="D27" s="188">
        <v>2</v>
      </c>
      <c r="E27" s="111" t="s">
        <v>233</v>
      </c>
      <c r="F27" s="111" t="s">
        <v>233</v>
      </c>
      <c r="G27" s="111">
        <v>20</v>
      </c>
      <c r="H27" s="110">
        <v>71</v>
      </c>
      <c r="I27" s="111">
        <v>14.77</v>
      </c>
      <c r="J27" s="821">
        <v>23.454699999999999</v>
      </c>
      <c r="K27" s="690"/>
      <c r="L27" s="690"/>
      <c r="M27" s="690"/>
      <c r="N27" s="690"/>
      <c r="O27" s="690"/>
      <c r="P27" s="690"/>
      <c r="Q27" s="690"/>
      <c r="R27" s="690"/>
      <c r="S27" s="717"/>
      <c r="T27" s="1072">
        <f t="shared" si="0"/>
        <v>0</v>
      </c>
      <c r="U27" s="929">
        <f t="shared" si="1"/>
        <v>0</v>
      </c>
      <c r="V27" s="1073">
        <f t="shared" si="2"/>
        <v>0</v>
      </c>
      <c r="W27" s="1895"/>
      <c r="X27" s="1896"/>
      <c r="Y27" s="311" t="str">
        <f t="shared" si="3"/>
        <v/>
      </c>
    </row>
    <row r="28" spans="2:25" ht="19.5" customHeight="1" thickBot="1" x14ac:dyDescent="0.3">
      <c r="B28" s="236">
        <v>119376</v>
      </c>
      <c r="C28" s="137" t="s">
        <v>460</v>
      </c>
      <c r="D28" s="192">
        <v>2</v>
      </c>
      <c r="E28" s="191" t="s">
        <v>233</v>
      </c>
      <c r="F28" s="191" t="s">
        <v>233</v>
      </c>
      <c r="G28" s="191">
        <v>10</v>
      </c>
      <c r="H28" s="136">
        <v>81</v>
      </c>
      <c r="I28" s="191">
        <v>8.31</v>
      </c>
      <c r="J28" s="831">
        <v>13.180400000000001</v>
      </c>
      <c r="K28" s="714"/>
      <c r="L28" s="714"/>
      <c r="M28" s="714"/>
      <c r="N28" s="714"/>
      <c r="O28" s="714"/>
      <c r="P28" s="714"/>
      <c r="Q28" s="714"/>
      <c r="R28" s="714"/>
      <c r="S28" s="713"/>
      <c r="T28" s="1074">
        <f t="shared" si="0"/>
        <v>0</v>
      </c>
      <c r="U28" s="1075">
        <f t="shared" si="1"/>
        <v>0</v>
      </c>
      <c r="V28" s="1076">
        <f t="shared" si="2"/>
        <v>0</v>
      </c>
      <c r="W28" s="1895"/>
      <c r="X28" s="1896"/>
      <c r="Y28" s="311" t="str">
        <f t="shared" si="3"/>
        <v/>
      </c>
    </row>
    <row r="29" spans="2:25" ht="19.5" customHeight="1" thickBot="1" x14ac:dyDescent="0.3">
      <c r="B29" s="1897" t="s">
        <v>404</v>
      </c>
      <c r="C29" s="1898"/>
      <c r="D29" s="1898"/>
      <c r="E29" s="1898"/>
      <c r="F29" s="1898"/>
      <c r="G29" s="1898"/>
      <c r="H29" s="1898"/>
      <c r="I29" s="1898"/>
      <c r="J29" s="1898"/>
      <c r="K29" s="1898"/>
      <c r="L29" s="1898"/>
      <c r="M29" s="1898"/>
      <c r="N29" s="1898"/>
      <c r="O29" s="1898"/>
      <c r="P29" s="1898"/>
      <c r="Q29" s="1898"/>
      <c r="R29" s="1898"/>
      <c r="S29" s="1898"/>
      <c r="T29" s="1898">
        <f t="shared" si="0"/>
        <v>0</v>
      </c>
      <c r="U29" s="1898">
        <f t="shared" si="1"/>
        <v>0</v>
      </c>
      <c r="V29" s="1898">
        <f t="shared" si="2"/>
        <v>0</v>
      </c>
      <c r="W29" s="1898"/>
      <c r="X29" s="1899"/>
      <c r="Y29" s="312"/>
    </row>
    <row r="30" spans="2:25" ht="19.5" customHeight="1" x14ac:dyDescent="0.25">
      <c r="B30" s="979">
        <v>256503</v>
      </c>
      <c r="C30" s="972" t="s">
        <v>459</v>
      </c>
      <c r="D30" s="1013">
        <v>2</v>
      </c>
      <c r="E30" s="1014" t="s">
        <v>233</v>
      </c>
      <c r="F30" s="1014" t="s">
        <v>233</v>
      </c>
      <c r="G30" s="1014">
        <v>12</v>
      </c>
      <c r="H30" s="981">
        <v>62</v>
      </c>
      <c r="I30" s="1014">
        <v>13.26</v>
      </c>
      <c r="J30" s="1022">
        <v>21.041</v>
      </c>
      <c r="K30" s="699"/>
      <c r="L30" s="699"/>
      <c r="M30" s="699"/>
      <c r="N30" s="699"/>
      <c r="O30" s="699"/>
      <c r="P30" s="699"/>
      <c r="Q30" s="699"/>
      <c r="R30" s="699"/>
      <c r="S30" s="698"/>
      <c r="T30" s="176">
        <f t="shared" si="0"/>
        <v>0</v>
      </c>
      <c r="U30" s="175">
        <f t="shared" si="1"/>
        <v>0</v>
      </c>
      <c r="V30" s="174">
        <f t="shared" si="2"/>
        <v>0</v>
      </c>
      <c r="W30" s="1864" t="s">
        <v>115</v>
      </c>
      <c r="X30" s="1831"/>
      <c r="Y30" s="311" t="str">
        <f>IF($J$51="","",$J$51/I30)</f>
        <v/>
      </c>
    </row>
    <row r="31" spans="2:25" ht="19.5" customHeight="1" x14ac:dyDescent="0.25">
      <c r="B31" s="979">
        <v>209503</v>
      </c>
      <c r="C31" s="972" t="s">
        <v>458</v>
      </c>
      <c r="D31" s="1013">
        <v>2</v>
      </c>
      <c r="E31" s="948" t="s">
        <v>233</v>
      </c>
      <c r="F31" s="948" t="s">
        <v>233</v>
      </c>
      <c r="G31" s="1014">
        <v>12</v>
      </c>
      <c r="H31" s="981">
        <v>64</v>
      </c>
      <c r="I31" s="1014">
        <v>10.53</v>
      </c>
      <c r="J31" s="1022">
        <v>16.7058</v>
      </c>
      <c r="K31" s="699"/>
      <c r="L31" s="699"/>
      <c r="M31" s="699"/>
      <c r="N31" s="699"/>
      <c r="O31" s="699"/>
      <c r="P31" s="699"/>
      <c r="Q31" s="699"/>
      <c r="R31" s="699"/>
      <c r="S31" s="698"/>
      <c r="T31" s="176">
        <f t="shared" si="0"/>
        <v>0</v>
      </c>
      <c r="U31" s="175">
        <f t="shared" si="1"/>
        <v>0</v>
      </c>
      <c r="V31" s="174">
        <f t="shared" si="2"/>
        <v>0</v>
      </c>
      <c r="W31" s="1864"/>
      <c r="X31" s="1831"/>
      <c r="Y31" s="311" t="str">
        <f t="shared" ref="Y31:Y40" si="4">IF($J$51="","",$J$51/I31)</f>
        <v/>
      </c>
    </row>
    <row r="32" spans="2:25" ht="19.5" customHeight="1" x14ac:dyDescent="0.25">
      <c r="B32" s="979">
        <v>209612</v>
      </c>
      <c r="C32" s="972" t="s">
        <v>457</v>
      </c>
      <c r="D32" s="1013">
        <v>2</v>
      </c>
      <c r="E32" s="948" t="s">
        <v>233</v>
      </c>
      <c r="F32" s="948" t="s">
        <v>233</v>
      </c>
      <c r="G32" s="1014">
        <v>12</v>
      </c>
      <c r="H32" s="981">
        <v>64</v>
      </c>
      <c r="I32" s="1014">
        <v>11.11</v>
      </c>
      <c r="J32" s="1022">
        <v>17.626799999999999</v>
      </c>
      <c r="K32" s="699"/>
      <c r="L32" s="699"/>
      <c r="M32" s="699"/>
      <c r="N32" s="699"/>
      <c r="O32" s="699"/>
      <c r="P32" s="699"/>
      <c r="Q32" s="699"/>
      <c r="R32" s="699"/>
      <c r="S32" s="698"/>
      <c r="T32" s="176">
        <f t="shared" si="0"/>
        <v>0</v>
      </c>
      <c r="U32" s="175">
        <f t="shared" si="1"/>
        <v>0</v>
      </c>
      <c r="V32" s="174">
        <f t="shared" si="2"/>
        <v>0</v>
      </c>
      <c r="W32" s="1864"/>
      <c r="X32" s="1831"/>
      <c r="Y32" s="311" t="str">
        <f t="shared" si="4"/>
        <v/>
      </c>
    </row>
    <row r="33" spans="2:25" ht="19.5" customHeight="1" x14ac:dyDescent="0.25">
      <c r="B33" s="979">
        <v>612620</v>
      </c>
      <c r="C33" s="972" t="s">
        <v>476</v>
      </c>
      <c r="D33" s="1013">
        <v>2</v>
      </c>
      <c r="E33" s="948" t="s">
        <v>233</v>
      </c>
      <c r="F33" s="948" t="s">
        <v>233</v>
      </c>
      <c r="G33" s="1014">
        <v>20</v>
      </c>
      <c r="H33" s="981">
        <v>160</v>
      </c>
      <c r="I33" s="1014">
        <v>20.97</v>
      </c>
      <c r="J33" s="1022">
        <v>33.299999999999997</v>
      </c>
      <c r="K33" s="699"/>
      <c r="L33" s="699"/>
      <c r="M33" s="699"/>
      <c r="N33" s="699"/>
      <c r="O33" s="699"/>
      <c r="P33" s="699"/>
      <c r="Q33" s="699"/>
      <c r="R33" s="699"/>
      <c r="S33" s="698"/>
      <c r="T33" s="176">
        <f t="shared" si="0"/>
        <v>0</v>
      </c>
      <c r="U33" s="175">
        <f t="shared" si="1"/>
        <v>0</v>
      </c>
      <c r="V33" s="174">
        <f t="shared" si="2"/>
        <v>0</v>
      </c>
      <c r="W33" s="1864"/>
      <c r="X33" s="1831"/>
      <c r="Y33" s="311" t="str">
        <f t="shared" si="4"/>
        <v/>
      </c>
    </row>
    <row r="34" spans="2:25" ht="19.5" customHeight="1" x14ac:dyDescent="0.25">
      <c r="B34" s="979">
        <v>613620</v>
      </c>
      <c r="C34" s="972" t="s">
        <v>455</v>
      </c>
      <c r="D34" s="1013">
        <v>2</v>
      </c>
      <c r="E34" s="948" t="s">
        <v>233</v>
      </c>
      <c r="F34" s="948" t="s">
        <v>233</v>
      </c>
      <c r="G34" s="1014">
        <v>18</v>
      </c>
      <c r="H34" s="981">
        <v>96</v>
      </c>
      <c r="I34" s="1014">
        <v>17.059999999999999</v>
      </c>
      <c r="J34" s="1022">
        <v>27.0913</v>
      </c>
      <c r="K34" s="699"/>
      <c r="L34" s="699"/>
      <c r="M34" s="699"/>
      <c r="N34" s="699"/>
      <c r="O34" s="699"/>
      <c r="P34" s="699"/>
      <c r="Q34" s="699"/>
      <c r="R34" s="699"/>
      <c r="S34" s="698"/>
      <c r="T34" s="173">
        <f t="shared" si="0"/>
        <v>0</v>
      </c>
      <c r="U34" s="172">
        <f t="shared" si="1"/>
        <v>0</v>
      </c>
      <c r="V34" s="171">
        <f t="shared" si="2"/>
        <v>0</v>
      </c>
      <c r="W34" s="1864"/>
      <c r="X34" s="1831"/>
      <c r="Y34" s="311" t="str">
        <f t="shared" si="4"/>
        <v/>
      </c>
    </row>
    <row r="35" spans="2:25" ht="19.5" customHeight="1" x14ac:dyDescent="0.25">
      <c r="B35" s="979">
        <v>131053</v>
      </c>
      <c r="C35" s="972" t="s">
        <v>475</v>
      </c>
      <c r="D35" s="1013">
        <v>2</v>
      </c>
      <c r="E35" s="948" t="s">
        <v>233</v>
      </c>
      <c r="F35" s="948" t="s">
        <v>233</v>
      </c>
      <c r="G35" s="1014">
        <v>20</v>
      </c>
      <c r="H35" s="981">
        <v>97</v>
      </c>
      <c r="I35" s="1014">
        <v>20.22</v>
      </c>
      <c r="J35" s="1022">
        <v>32.109400000000001</v>
      </c>
      <c r="K35" s="699"/>
      <c r="L35" s="699"/>
      <c r="M35" s="699"/>
      <c r="N35" s="699"/>
      <c r="O35" s="699"/>
      <c r="P35" s="699"/>
      <c r="Q35" s="699"/>
      <c r="R35" s="699"/>
      <c r="S35" s="698"/>
      <c r="T35" s="173">
        <f t="shared" si="0"/>
        <v>0</v>
      </c>
      <c r="U35" s="172">
        <f t="shared" si="1"/>
        <v>0</v>
      </c>
      <c r="V35" s="171">
        <f t="shared" si="2"/>
        <v>0</v>
      </c>
      <c r="W35" s="1864"/>
      <c r="X35" s="1831"/>
      <c r="Y35" s="311" t="str">
        <f t="shared" si="4"/>
        <v/>
      </c>
    </row>
    <row r="36" spans="2:25" ht="19.5" customHeight="1" x14ac:dyDescent="0.25">
      <c r="B36" s="979">
        <v>119356</v>
      </c>
      <c r="C36" s="972" t="s">
        <v>453</v>
      </c>
      <c r="D36" s="1013">
        <v>1</v>
      </c>
      <c r="E36" s="948" t="s">
        <v>233</v>
      </c>
      <c r="F36" s="948" t="s">
        <v>233</v>
      </c>
      <c r="G36" s="1014">
        <v>25</v>
      </c>
      <c r="H36" s="981">
        <v>263</v>
      </c>
      <c r="I36" s="1014">
        <v>27.62</v>
      </c>
      <c r="J36" s="1022">
        <v>43.8446</v>
      </c>
      <c r="K36" s="699"/>
      <c r="L36" s="699"/>
      <c r="M36" s="699"/>
      <c r="N36" s="699"/>
      <c r="O36" s="699"/>
      <c r="P36" s="699"/>
      <c r="Q36" s="699"/>
      <c r="R36" s="699"/>
      <c r="S36" s="698"/>
      <c r="T36" s="173">
        <f t="shared" si="0"/>
        <v>0</v>
      </c>
      <c r="U36" s="172">
        <f t="shared" si="1"/>
        <v>0</v>
      </c>
      <c r="V36" s="171">
        <f t="shared" si="2"/>
        <v>0</v>
      </c>
      <c r="W36" s="1864"/>
      <c r="X36" s="1831"/>
      <c r="Y36" s="311" t="str">
        <f t="shared" si="4"/>
        <v/>
      </c>
    </row>
    <row r="37" spans="2:25" ht="19.5" customHeight="1" x14ac:dyDescent="0.25">
      <c r="B37" s="979">
        <v>613203</v>
      </c>
      <c r="C37" s="972" t="s">
        <v>452</v>
      </c>
      <c r="D37" s="1013">
        <v>1</v>
      </c>
      <c r="E37" s="948" t="s">
        <v>233</v>
      </c>
      <c r="F37" s="948" t="s">
        <v>233</v>
      </c>
      <c r="G37" s="1014">
        <v>10.25</v>
      </c>
      <c r="H37" s="981">
        <v>160</v>
      </c>
      <c r="I37" s="1014">
        <v>9.9700000000000006</v>
      </c>
      <c r="J37" s="1022">
        <v>15.8324</v>
      </c>
      <c r="K37" s="699"/>
      <c r="L37" s="699"/>
      <c r="M37" s="699"/>
      <c r="N37" s="699"/>
      <c r="O37" s="699"/>
      <c r="P37" s="699"/>
      <c r="Q37" s="699"/>
      <c r="R37" s="699"/>
      <c r="S37" s="698"/>
      <c r="T37" s="173">
        <f t="shared" si="0"/>
        <v>0</v>
      </c>
      <c r="U37" s="172">
        <f t="shared" si="1"/>
        <v>0</v>
      </c>
      <c r="V37" s="171">
        <f t="shared" si="2"/>
        <v>0</v>
      </c>
      <c r="W37" s="1864"/>
      <c r="X37" s="1831"/>
      <c r="Y37" s="311" t="str">
        <f t="shared" si="4"/>
        <v/>
      </c>
    </row>
    <row r="38" spans="2:25" ht="19.5" customHeight="1" x14ac:dyDescent="0.25">
      <c r="B38" s="979">
        <v>614003</v>
      </c>
      <c r="C38" s="972" t="s">
        <v>451</v>
      </c>
      <c r="D38" s="1013">
        <v>1</v>
      </c>
      <c r="E38" s="948" t="s">
        <v>233</v>
      </c>
      <c r="F38" s="948" t="s">
        <v>233</v>
      </c>
      <c r="G38" s="1014">
        <v>10.25</v>
      </c>
      <c r="H38" s="981">
        <v>160</v>
      </c>
      <c r="I38" s="1014">
        <v>9.9700000000000006</v>
      </c>
      <c r="J38" s="1022">
        <v>15.8323</v>
      </c>
      <c r="K38" s="699"/>
      <c r="L38" s="699"/>
      <c r="M38" s="699"/>
      <c r="N38" s="699"/>
      <c r="O38" s="699"/>
      <c r="P38" s="699"/>
      <c r="Q38" s="699"/>
      <c r="R38" s="699"/>
      <c r="S38" s="698"/>
      <c r="T38" s="173">
        <f t="shared" si="0"/>
        <v>0</v>
      </c>
      <c r="U38" s="172">
        <f t="shared" si="1"/>
        <v>0</v>
      </c>
      <c r="V38" s="171">
        <f t="shared" si="2"/>
        <v>0</v>
      </c>
      <c r="W38" s="1864"/>
      <c r="X38" s="1831"/>
      <c r="Y38" s="311" t="str">
        <f t="shared" si="4"/>
        <v/>
      </c>
    </row>
    <row r="39" spans="2:25" ht="19.5" customHeight="1" x14ac:dyDescent="0.25">
      <c r="B39" s="979">
        <v>213008</v>
      </c>
      <c r="C39" s="972" t="s">
        <v>450</v>
      </c>
      <c r="D39" s="1013">
        <v>1</v>
      </c>
      <c r="E39" s="948" t="s">
        <v>233</v>
      </c>
      <c r="F39" s="948" t="s">
        <v>233</v>
      </c>
      <c r="G39" s="1014">
        <v>20</v>
      </c>
      <c r="H39" s="981">
        <v>233</v>
      </c>
      <c r="I39" s="1014">
        <v>20.67</v>
      </c>
      <c r="J39" s="1022">
        <v>32.808</v>
      </c>
      <c r="K39" s="699"/>
      <c r="L39" s="699"/>
      <c r="M39" s="699"/>
      <c r="N39" s="699"/>
      <c r="O39" s="699"/>
      <c r="P39" s="699"/>
      <c r="Q39" s="699"/>
      <c r="R39" s="699"/>
      <c r="S39" s="698"/>
      <c r="T39" s="173">
        <f t="shared" si="0"/>
        <v>0</v>
      </c>
      <c r="U39" s="172">
        <f t="shared" si="1"/>
        <v>0</v>
      </c>
      <c r="V39" s="171">
        <f t="shared" si="2"/>
        <v>0</v>
      </c>
      <c r="W39" s="1864"/>
      <c r="X39" s="1831"/>
      <c r="Y39" s="311" t="str">
        <f t="shared" si="4"/>
        <v/>
      </c>
    </row>
    <row r="40" spans="2:25" ht="19.5" customHeight="1" thickBot="1" x14ac:dyDescent="0.3">
      <c r="B40" s="1057">
        <v>54057</v>
      </c>
      <c r="C40" s="1058" t="s">
        <v>449</v>
      </c>
      <c r="D40" s="1059">
        <v>2</v>
      </c>
      <c r="E40" s="954" t="s">
        <v>233</v>
      </c>
      <c r="F40" s="954" t="s">
        <v>233</v>
      </c>
      <c r="G40" s="1060">
        <v>30</v>
      </c>
      <c r="H40" s="1061">
        <v>206</v>
      </c>
      <c r="I40" s="1060">
        <v>30.89</v>
      </c>
      <c r="J40" s="1062">
        <v>49.053199999999997</v>
      </c>
      <c r="K40" s="998"/>
      <c r="L40" s="998"/>
      <c r="M40" s="998"/>
      <c r="N40" s="998"/>
      <c r="O40" s="998"/>
      <c r="P40" s="998"/>
      <c r="Q40" s="998"/>
      <c r="R40" s="998"/>
      <c r="S40" s="999"/>
      <c r="T40" s="245">
        <f t="shared" si="0"/>
        <v>0</v>
      </c>
      <c r="U40" s="244">
        <f t="shared" si="1"/>
        <v>0</v>
      </c>
      <c r="V40" s="388">
        <f t="shared" si="2"/>
        <v>0</v>
      </c>
      <c r="W40" s="1868"/>
      <c r="X40" s="1833"/>
      <c r="Y40" s="311" t="str">
        <f t="shared" si="4"/>
        <v/>
      </c>
    </row>
    <row r="41" spans="2:25" ht="23.85" customHeight="1" x14ac:dyDescent="0.25">
      <c r="B41" s="1773" t="s">
        <v>403</v>
      </c>
      <c r="C41" s="1774"/>
      <c r="D41" s="1774"/>
      <c r="E41" s="1774"/>
      <c r="F41" s="1774"/>
      <c r="G41" s="1774"/>
      <c r="H41" s="1774"/>
      <c r="I41" s="1774"/>
      <c r="J41" s="1774"/>
      <c r="K41" s="1774"/>
      <c r="L41" s="1774"/>
      <c r="M41" s="1774"/>
      <c r="N41" s="1774"/>
      <c r="O41" s="1774"/>
      <c r="P41" s="1774"/>
      <c r="Q41" s="1774"/>
      <c r="R41" s="1774" t="s">
        <v>402</v>
      </c>
      <c r="S41" s="1774"/>
      <c r="T41" s="1774"/>
      <c r="U41" s="1774"/>
      <c r="V41" s="1774"/>
      <c r="W41" s="1774"/>
      <c r="X41" s="1775"/>
    </row>
    <row r="42" spans="2:25" ht="23.85" customHeight="1" x14ac:dyDescent="0.25">
      <c r="B42" s="1773"/>
      <c r="C42" s="1791"/>
      <c r="D42" s="1791"/>
      <c r="E42" s="1791"/>
      <c r="F42" s="1791"/>
      <c r="G42" s="1791"/>
      <c r="H42" s="1791"/>
      <c r="I42" s="1791"/>
      <c r="J42" s="1791"/>
      <c r="K42" s="1791"/>
      <c r="L42" s="1791"/>
      <c r="M42" s="1791"/>
      <c r="N42" s="1791"/>
      <c r="O42" s="1791"/>
      <c r="P42" s="1791"/>
      <c r="Q42" s="1791"/>
      <c r="R42" s="1791"/>
      <c r="S42" s="1791"/>
      <c r="T42" s="1791"/>
      <c r="U42" s="1791"/>
      <c r="V42" s="1791"/>
      <c r="W42" s="1791"/>
      <c r="X42" s="1775"/>
    </row>
    <row r="43" spans="2:25" ht="0.75" customHeight="1" x14ac:dyDescent="0.25">
      <c r="B43" s="187"/>
      <c r="C43" s="186"/>
      <c r="D43" s="186"/>
      <c r="E43" s="186"/>
      <c r="F43" s="186"/>
      <c r="G43" s="186"/>
      <c r="H43" s="186"/>
      <c r="I43" s="186"/>
      <c r="J43" s="826"/>
      <c r="K43" s="186"/>
      <c r="L43" s="186"/>
      <c r="M43" s="186"/>
      <c r="N43" s="186"/>
      <c r="O43" s="186"/>
      <c r="P43" s="186"/>
      <c r="Q43" s="186"/>
      <c r="R43" s="186"/>
      <c r="S43" s="186"/>
      <c r="T43" s="186"/>
      <c r="U43" s="186"/>
      <c r="V43" s="186"/>
      <c r="W43" s="186"/>
      <c r="X43" s="185"/>
    </row>
    <row r="44" spans="2:25" ht="33.75" customHeight="1" thickBot="1" x14ac:dyDescent="0.3">
      <c r="B44" s="1762"/>
      <c r="C44" s="1763"/>
      <c r="D44" s="1763"/>
      <c r="E44" s="1763"/>
      <c r="F44" s="1763"/>
      <c r="G44" s="1763"/>
      <c r="H44" s="1763"/>
      <c r="I44" s="1763"/>
      <c r="J44" s="1763"/>
      <c r="K44" s="1763"/>
      <c r="L44" s="1763"/>
      <c r="M44" s="1763"/>
      <c r="N44" s="1763"/>
      <c r="O44" s="1763"/>
      <c r="P44" s="1763"/>
      <c r="Q44" s="1763"/>
      <c r="R44" s="1763"/>
      <c r="S44" s="1763"/>
      <c r="T44" s="1763"/>
      <c r="U44" s="1763"/>
      <c r="V44" s="1763"/>
      <c r="W44" s="1763"/>
      <c r="X44" s="1764"/>
    </row>
    <row r="45" spans="2:25" ht="17.45" customHeight="1" thickTop="1" thickBot="1" x14ac:dyDescent="0.3">
      <c r="B45" s="1790"/>
      <c r="C45" s="1790"/>
      <c r="D45" s="1790"/>
      <c r="E45" s="1790"/>
      <c r="F45" s="1790"/>
      <c r="G45" s="1790"/>
      <c r="H45" s="1790"/>
      <c r="I45" s="1790"/>
      <c r="J45" s="1790"/>
      <c r="K45" s="1790"/>
      <c r="L45" s="1790"/>
      <c r="M45" s="1790"/>
      <c r="N45" s="1790"/>
      <c r="O45" s="1790"/>
      <c r="P45" s="1790"/>
      <c r="Q45" s="1790"/>
      <c r="R45" s="1790"/>
      <c r="S45" s="1790"/>
      <c r="T45" s="1790"/>
      <c r="U45" s="1790"/>
      <c r="V45" s="1790"/>
      <c r="W45" s="1790"/>
      <c r="X45" s="1790"/>
    </row>
    <row r="46" spans="2:25" ht="28.5" customHeight="1" thickBot="1" x14ac:dyDescent="0.3">
      <c r="C46" s="286" t="s">
        <v>1318</v>
      </c>
      <c r="D46" s="287" t="s">
        <v>1319</v>
      </c>
      <c r="E46" s="287" t="s">
        <v>1320</v>
      </c>
      <c r="F46" s="287" t="s">
        <v>1321</v>
      </c>
      <c r="G46" s="1813"/>
      <c r="H46" s="1813"/>
      <c r="I46" s="1813"/>
      <c r="J46" s="1813"/>
      <c r="K46" s="1814"/>
    </row>
    <row r="47" spans="2:25" ht="23.25" x14ac:dyDescent="0.35">
      <c r="C47" s="288" t="s">
        <v>1322</v>
      </c>
      <c r="D47" s="289">
        <v>0.46</v>
      </c>
      <c r="E47" s="290" t="str">
        <f>IF(SUM(F47:F48)=0,"",F47/SUM(F47:F48))</f>
        <v/>
      </c>
      <c r="F47" s="291">
        <f>SUM(U22:U28)</f>
        <v>0</v>
      </c>
      <c r="G47" s="1815" t="str">
        <f>IF(SUM(F47:F48)=0,"",IF(AND(E47&lt;D47+0.03,E47&gt;D47-0.03),"Balanced","Unbalanced"))</f>
        <v/>
      </c>
      <c r="H47" s="1816"/>
      <c r="I47" s="1816"/>
      <c r="J47" s="1816"/>
      <c r="K47" s="1817"/>
    </row>
    <row r="48" spans="2:25" ht="21.75" thickBot="1" x14ac:dyDescent="0.4">
      <c r="C48" s="292" t="s">
        <v>1323</v>
      </c>
      <c r="D48" s="293">
        <v>0.54</v>
      </c>
      <c r="E48" s="294" t="str">
        <f>IF(SUM(F47:F48)=0,"",F48/SUM(F47:F48))</f>
        <v/>
      </c>
      <c r="F48" s="295">
        <f>SUM(U30:U40)</f>
        <v>0</v>
      </c>
      <c r="G48" s="1818" t="str">
        <f>IF(G47="","",IF(AND(G47="Unbalanced",E47&lt;D47-0.03),"Increase White Meat or decrease Dark Meat",IF(AND(G47="Unbalanced",E47&gt;D47+0.03),"Increase Dark Meat or decrease White Meat","")))</f>
        <v/>
      </c>
      <c r="H48" s="1819"/>
      <c r="I48" s="1819"/>
      <c r="J48" s="1819"/>
      <c r="K48" s="1820"/>
    </row>
    <row r="49" spans="3:11" x14ac:dyDescent="0.25">
      <c r="C49" s="99"/>
      <c r="D49" s="99"/>
      <c r="E49" s="99"/>
      <c r="F49" s="99"/>
      <c r="G49" s="99"/>
      <c r="H49" s="99"/>
      <c r="I49" s="99"/>
      <c r="J49" s="822"/>
      <c r="K49" s="99"/>
    </row>
    <row r="50" spans="3:11" x14ac:dyDescent="0.25">
      <c r="C50" s="321"/>
      <c r="D50" s="99"/>
      <c r="E50" s="322"/>
      <c r="F50" s="323"/>
      <c r="G50" s="324"/>
      <c r="H50" s="325" t="str">
        <f>IF(G47&lt;&gt;"Unbalanced","","lbs needed to balance:")</f>
        <v/>
      </c>
      <c r="I50" s="324" t="str">
        <f>IF(G47&lt;&gt;"Unbalanced","","White meat")</f>
        <v/>
      </c>
      <c r="J50" s="834" t="str">
        <f>IF(G47&lt;&gt;"Unbalanced","",((D47/D48)*F48)-F47)</f>
        <v/>
      </c>
      <c r="K50" s="327" t="str">
        <f>IF(G47&lt;&gt;"Unbalanced","","lbs")</f>
        <v/>
      </c>
    </row>
    <row r="51" spans="3:11" x14ac:dyDescent="0.25">
      <c r="C51" s="99"/>
      <c r="D51" s="99"/>
      <c r="E51" s="322"/>
      <c r="F51" s="323"/>
      <c r="G51" s="324"/>
      <c r="H51" s="324"/>
      <c r="I51" s="324" t="str">
        <f>IF(G47&lt;&gt;"Unbalanced","","Dark meat")</f>
        <v/>
      </c>
      <c r="J51" s="834" t="str">
        <f>IF(G47&lt;&gt;"Unbalanced","",((D48/D47)*F47)-F48)</f>
        <v/>
      </c>
      <c r="K51" s="327" t="str">
        <f>IF(G47&lt;&gt;"Unbalanced","","lbs")</f>
        <v/>
      </c>
    </row>
    <row r="53" spans="3:11" ht="15.75" thickBot="1" x14ac:dyDescent="0.3"/>
    <row r="54" spans="3:11" ht="23.25" x14ac:dyDescent="0.35">
      <c r="C54" s="930" t="s">
        <v>157</v>
      </c>
      <c r="D54" s="931"/>
      <c r="E54" s="931"/>
      <c r="F54" s="931"/>
      <c r="G54" s="932"/>
    </row>
    <row r="55" spans="3:11" x14ac:dyDescent="0.25">
      <c r="C55" s="933"/>
      <c r="D55" s="1"/>
      <c r="E55" s="1"/>
      <c r="F55" s="1"/>
      <c r="G55" s="934"/>
    </row>
    <row r="56" spans="3:11" x14ac:dyDescent="0.25">
      <c r="C56" s="933"/>
      <c r="D56" s="1"/>
      <c r="E56" s="1"/>
      <c r="F56" s="1"/>
      <c r="G56" s="934"/>
    </row>
    <row r="57" spans="3:11" x14ac:dyDescent="0.25">
      <c r="C57" s="933"/>
      <c r="D57" s="1"/>
      <c r="E57" s="1"/>
      <c r="F57" s="1"/>
      <c r="G57" s="934"/>
    </row>
    <row r="58" spans="3:11" ht="15.75" thickBot="1" x14ac:dyDescent="0.3">
      <c r="C58" s="935"/>
      <c r="D58" s="936"/>
      <c r="E58" s="936"/>
      <c r="F58" s="936"/>
      <c r="G58" s="937"/>
    </row>
  </sheetData>
  <sheetProtection password="D140" sheet="1" selectLockedCells="1"/>
  <mergeCells count="36">
    <mergeCell ref="B44:Q44"/>
    <mergeCell ref="R41:X42"/>
    <mergeCell ref="R44:X44"/>
    <mergeCell ref="B45:X45"/>
    <mergeCell ref="B21:X21"/>
    <mergeCell ref="W22:X28"/>
    <mergeCell ref="B29:X29"/>
    <mergeCell ref="W30:X40"/>
    <mergeCell ref="B9:X9"/>
    <mergeCell ref="B10:X10"/>
    <mergeCell ref="W13:X20"/>
    <mergeCell ref="B12:X12"/>
    <mergeCell ref="B41:Q42"/>
    <mergeCell ref="T6:X6"/>
    <mergeCell ref="B7:B8"/>
    <mergeCell ref="E7:J7"/>
    <mergeCell ref="L7:Q7"/>
    <mergeCell ref="E8:J8"/>
    <mergeCell ref="S7:X7"/>
    <mergeCell ref="S8:X8"/>
    <mergeCell ref="G46:K46"/>
    <mergeCell ref="G47:K47"/>
    <mergeCell ref="G48:K48"/>
    <mergeCell ref="B1:P1"/>
    <mergeCell ref="Q1:X3"/>
    <mergeCell ref="B2:P2"/>
    <mergeCell ref="B3:C3"/>
    <mergeCell ref="D3:J3"/>
    <mergeCell ref="K3:M3"/>
    <mergeCell ref="N3:P3"/>
    <mergeCell ref="L8:Q8"/>
    <mergeCell ref="B4:X4"/>
    <mergeCell ref="B5:X5"/>
    <mergeCell ref="B6:J6"/>
    <mergeCell ref="L6:N6"/>
    <mergeCell ref="O6:R6"/>
  </mergeCells>
  <conditionalFormatting sqref="B1:B1048576">
    <cfRule type="duplicateValues" dxfId="65" priority="5"/>
  </conditionalFormatting>
  <conditionalFormatting sqref="G47:K48">
    <cfRule type="expression" dxfId="64" priority="1">
      <formula>$G$47="Unbalanced"</formula>
    </cfRule>
    <cfRule type="expression" dxfId="63" priority="2">
      <formula>$G$47="Balanced"</formula>
    </cfRule>
  </conditionalFormatting>
  <pageMargins left="0.7" right="0.7" top="0.75" bottom="0.75" header="0.3" footer="0.3"/>
  <pageSetup orientation="landscape" r:id="rId1"/>
  <ignoredErrors>
    <ignoredError sqref="T13:T20 T22:T28 T30:T40" formulaRang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Z22"/>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46.85546875" style="41" customWidth="1"/>
    <col min="4" max="4" width="9.140625" style="41" customWidth="1"/>
    <col min="5" max="5" width="9.85546875" style="41" customWidth="1"/>
    <col min="6" max="6" width="10.85546875" style="41" customWidth="1"/>
    <col min="7" max="7" width="10.42578125" style="41" customWidth="1"/>
    <col min="8" max="8" width="13.85546875" style="41" bestFit="1" customWidth="1"/>
    <col min="9" max="9" width="9.140625" style="41" customWidth="1"/>
    <col min="10" max="10" width="10.85546875" style="41" bestFit="1" customWidth="1"/>
    <col min="11" max="18" width="11.140625" style="41" customWidth="1"/>
    <col min="19" max="19" width="13" style="41" bestFit="1" customWidth="1"/>
    <col min="20" max="20" width="9.7109375" style="41" customWidth="1"/>
    <col min="21" max="21" width="11.5703125" style="41" bestFit="1" customWidth="1"/>
    <col min="22" max="22" width="19.85546875" style="41" bestFit="1" customWidth="1"/>
    <col min="23" max="23" width="12.7109375" style="41" customWidth="1"/>
    <col min="24" max="24" width="12" style="41" customWidth="1"/>
    <col min="25" max="16384" width="9.140625" style="41"/>
  </cols>
  <sheetData>
    <row r="1" spans="2:26" ht="43.5" customHeight="1" thickTop="1" thickBot="1" x14ac:dyDescent="0.8">
      <c r="B1" s="1729"/>
      <c r="C1" s="1730"/>
      <c r="D1" s="1730"/>
      <c r="E1" s="1730"/>
      <c r="F1" s="1730"/>
      <c r="G1" s="1730"/>
      <c r="H1" s="1730"/>
      <c r="I1" s="1730"/>
      <c r="J1" s="1730"/>
      <c r="K1" s="1730"/>
      <c r="L1" s="1730"/>
      <c r="M1" s="1730"/>
      <c r="N1" s="1730"/>
      <c r="O1" s="1730"/>
      <c r="P1" s="1730"/>
      <c r="Q1" s="1674" t="s">
        <v>254</v>
      </c>
      <c r="R1" s="1675"/>
      <c r="S1" s="1675"/>
      <c r="T1" s="1675"/>
      <c r="U1" s="1675"/>
      <c r="V1" s="1675"/>
      <c r="W1" s="1675"/>
      <c r="X1" s="1676"/>
      <c r="Y1" s="48"/>
    </row>
    <row r="2" spans="2:26" ht="33" customHeight="1" thickTop="1" thickBot="1" x14ac:dyDescent="0.3">
      <c r="B2" s="1683"/>
      <c r="C2" s="1684"/>
      <c r="D2" s="1684"/>
      <c r="E2" s="1684"/>
      <c r="F2" s="1684"/>
      <c r="G2" s="1684"/>
      <c r="H2" s="1684"/>
      <c r="I2" s="1684"/>
      <c r="J2" s="1684"/>
      <c r="K2" s="1684"/>
      <c r="L2" s="1684"/>
      <c r="M2" s="1684"/>
      <c r="N2" s="1684"/>
      <c r="O2" s="1684"/>
      <c r="P2" s="1684"/>
      <c r="Q2" s="1677"/>
      <c r="R2" s="1678"/>
      <c r="S2" s="1678"/>
      <c r="T2" s="1678"/>
      <c r="U2" s="1678"/>
      <c r="V2" s="1678"/>
      <c r="W2" s="1678"/>
      <c r="X2" s="1679"/>
      <c r="Y2" s="48"/>
    </row>
    <row r="3" spans="2:26"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6" ht="13.5" customHeight="1" thickTop="1" thickBot="1" x14ac:dyDescent="0.3">
      <c r="B4" s="1694"/>
      <c r="C4" s="1695"/>
      <c r="D4" s="1695"/>
      <c r="E4" s="1695"/>
      <c r="F4" s="1695"/>
      <c r="G4" s="1695"/>
      <c r="H4" s="1695"/>
      <c r="I4" s="1695"/>
      <c r="J4" s="1695"/>
      <c r="K4" s="1695"/>
      <c r="L4" s="1695"/>
      <c r="M4" s="1695"/>
      <c r="N4" s="1695"/>
      <c r="O4" s="1695"/>
      <c r="P4" s="1695"/>
      <c r="Q4" s="1695"/>
      <c r="R4" s="1695"/>
      <c r="S4" s="1695"/>
      <c r="T4" s="1695"/>
      <c r="U4" s="1695"/>
      <c r="V4" s="1695"/>
      <c r="W4" s="1695"/>
      <c r="X4" s="1696"/>
      <c r="Y4" s="48"/>
    </row>
    <row r="5" spans="2:26" ht="47.45" customHeight="1" thickTop="1" thickBot="1" x14ac:dyDescent="0.3">
      <c r="B5" s="1697"/>
      <c r="C5" s="1698"/>
      <c r="D5" s="1698"/>
      <c r="E5" s="1698"/>
      <c r="F5" s="1698"/>
      <c r="G5" s="1698"/>
      <c r="H5" s="1698"/>
      <c r="I5" s="1698"/>
      <c r="J5" s="1699"/>
      <c r="K5" s="876">
        <v>100156</v>
      </c>
      <c r="L5" s="1742" t="s">
        <v>94</v>
      </c>
      <c r="M5" s="1742"/>
      <c r="N5" s="1742"/>
      <c r="O5" s="1743" t="s">
        <v>1361</v>
      </c>
      <c r="P5" s="1900"/>
      <c r="Q5" s="1900"/>
      <c r="R5" s="1900"/>
      <c r="S5" s="970">
        <v>5.4333</v>
      </c>
      <c r="T5" s="1742" t="s">
        <v>96</v>
      </c>
      <c r="U5" s="1742"/>
      <c r="V5" s="1742"/>
      <c r="W5" s="1742"/>
      <c r="X5" s="1744"/>
      <c r="Y5" s="99"/>
      <c r="Z5" s="99"/>
    </row>
    <row r="6" spans="2:26" ht="66.75" customHeight="1" thickBot="1" x14ac:dyDescent="0.3">
      <c r="B6" s="49" t="s">
        <v>97</v>
      </c>
      <c r="C6" s="50" t="s">
        <v>98</v>
      </c>
      <c r="D6" s="51" t="s">
        <v>99</v>
      </c>
      <c r="E6" s="146" t="s">
        <v>100</v>
      </c>
      <c r="F6" s="146" t="s">
        <v>101</v>
      </c>
      <c r="G6" s="146" t="s">
        <v>102</v>
      </c>
      <c r="H6" s="146" t="s">
        <v>103</v>
      </c>
      <c r="I6" s="146" t="s">
        <v>104</v>
      </c>
      <c r="J6" s="152" t="s">
        <v>105</v>
      </c>
      <c r="K6" s="425" t="s">
        <v>12</v>
      </c>
      <c r="L6" s="426" t="s">
        <v>13</v>
      </c>
      <c r="M6" s="426" t="s">
        <v>14</v>
      </c>
      <c r="N6" s="426" t="s">
        <v>15</v>
      </c>
      <c r="O6" s="426" t="s">
        <v>16</v>
      </c>
      <c r="P6" s="426" t="s">
        <v>17</v>
      </c>
      <c r="Q6" s="426" t="s">
        <v>18</v>
      </c>
      <c r="R6" s="426" t="s">
        <v>19</v>
      </c>
      <c r="S6" s="149" t="s">
        <v>20</v>
      </c>
      <c r="T6" s="148" t="s">
        <v>106</v>
      </c>
      <c r="U6" s="147" t="s">
        <v>107</v>
      </c>
      <c r="V6" s="146" t="s">
        <v>108</v>
      </c>
      <c r="W6" s="146" t="s">
        <v>109</v>
      </c>
      <c r="X6" s="145" t="s">
        <v>110</v>
      </c>
    </row>
    <row r="7" spans="2:26" ht="8.25" customHeight="1" thickBot="1" x14ac:dyDescent="0.3">
      <c r="B7" s="60"/>
      <c r="C7" s="859"/>
      <c r="D7" s="141"/>
      <c r="E7" s="141"/>
      <c r="F7" s="141"/>
      <c r="G7" s="141"/>
      <c r="H7" s="141"/>
      <c r="I7" s="141"/>
      <c r="J7" s="144"/>
      <c r="K7" s="143"/>
      <c r="L7" s="143"/>
      <c r="M7" s="143"/>
      <c r="N7" s="143"/>
      <c r="O7" s="143"/>
      <c r="P7" s="143"/>
      <c r="Q7" s="143"/>
      <c r="R7" s="143"/>
      <c r="S7" s="143"/>
      <c r="T7" s="142"/>
      <c r="U7" s="141"/>
      <c r="V7" s="141"/>
      <c r="W7" s="141"/>
      <c r="X7" s="140"/>
    </row>
    <row r="8" spans="2:26" ht="15.75" thickBot="1" x14ac:dyDescent="0.3">
      <c r="B8" s="1808" t="s">
        <v>111</v>
      </c>
      <c r="C8" s="1809"/>
      <c r="D8" s="1809"/>
      <c r="E8" s="1809"/>
      <c r="F8" s="1809"/>
      <c r="G8" s="1809"/>
      <c r="H8" s="1809"/>
      <c r="I8" s="1809"/>
      <c r="J8" s="1809"/>
      <c r="K8" s="1809"/>
      <c r="L8" s="1809"/>
      <c r="M8" s="1809"/>
      <c r="N8" s="1809"/>
      <c r="O8" s="1809"/>
      <c r="P8" s="1809"/>
      <c r="Q8" s="1809"/>
      <c r="R8" s="1809"/>
      <c r="S8" s="1809"/>
      <c r="T8" s="1809"/>
      <c r="U8" s="1809"/>
      <c r="V8" s="1809"/>
      <c r="W8" s="1809"/>
      <c r="X8" s="1810"/>
    </row>
    <row r="9" spans="2:26" ht="18.75" customHeight="1" x14ac:dyDescent="0.25">
      <c r="B9" s="968">
        <v>74002</v>
      </c>
      <c r="C9" s="971" t="s">
        <v>1310</v>
      </c>
      <c r="D9" s="941">
        <v>2</v>
      </c>
      <c r="E9" s="942">
        <v>0</v>
      </c>
      <c r="F9" s="942">
        <v>0</v>
      </c>
      <c r="G9" s="942">
        <v>38</v>
      </c>
      <c r="H9" s="942">
        <v>298</v>
      </c>
      <c r="I9" s="942">
        <v>47.83</v>
      </c>
      <c r="J9" s="264">
        <v>259.87</v>
      </c>
      <c r="K9" s="727"/>
      <c r="L9" s="727"/>
      <c r="M9" s="727"/>
      <c r="N9" s="727"/>
      <c r="O9" s="727"/>
      <c r="P9" s="727"/>
      <c r="Q9" s="727"/>
      <c r="R9" s="727"/>
      <c r="S9" s="753"/>
      <c r="T9" s="139">
        <f>SUM(K9:S9)</f>
        <v>0</v>
      </c>
      <c r="U9" s="117">
        <f>T9*I9</f>
        <v>0</v>
      </c>
      <c r="V9" s="382">
        <f>U9*$S$5</f>
        <v>0</v>
      </c>
      <c r="W9" s="1804" t="s">
        <v>115</v>
      </c>
      <c r="X9" s="1805"/>
    </row>
    <row r="10" spans="2:26" ht="18.75" x14ac:dyDescent="0.25">
      <c r="B10" s="949">
        <v>74003</v>
      </c>
      <c r="C10" s="973" t="s">
        <v>1309</v>
      </c>
      <c r="D10" s="946">
        <v>2</v>
      </c>
      <c r="E10" s="947">
        <v>0</v>
      </c>
      <c r="F10" s="947">
        <v>0</v>
      </c>
      <c r="G10" s="947">
        <v>40.090000000000003</v>
      </c>
      <c r="H10" s="947">
        <v>152</v>
      </c>
      <c r="I10" s="947">
        <v>30.62</v>
      </c>
      <c r="J10" s="265">
        <v>166.37</v>
      </c>
      <c r="K10" s="690"/>
      <c r="L10" s="690"/>
      <c r="M10" s="690"/>
      <c r="N10" s="690"/>
      <c r="O10" s="690"/>
      <c r="P10" s="690"/>
      <c r="Q10" s="690"/>
      <c r="R10" s="690"/>
      <c r="S10" s="717"/>
      <c r="T10" s="138">
        <f>SUM(K10:S10)</f>
        <v>0</v>
      </c>
      <c r="U10" s="120">
        <f>T10*I10</f>
        <v>0</v>
      </c>
      <c r="V10" s="383">
        <f>U10*$S$5</f>
        <v>0</v>
      </c>
      <c r="W10" s="1794"/>
      <c r="X10" s="1795"/>
    </row>
    <row r="11" spans="2:26" ht="18.75" x14ac:dyDescent="0.25">
      <c r="B11" s="944">
        <v>470495</v>
      </c>
      <c r="C11" s="973" t="s">
        <v>1308</v>
      </c>
      <c r="D11" s="946">
        <v>2</v>
      </c>
      <c r="E11" s="947">
        <v>0</v>
      </c>
      <c r="F11" s="947">
        <v>0</v>
      </c>
      <c r="G11" s="947">
        <v>36</v>
      </c>
      <c r="H11" s="947">
        <v>244</v>
      </c>
      <c r="I11" s="947">
        <v>41.72</v>
      </c>
      <c r="J11" s="265">
        <v>226.68</v>
      </c>
      <c r="K11" s="690"/>
      <c r="L11" s="690"/>
      <c r="M11" s="690"/>
      <c r="N11" s="690"/>
      <c r="O11" s="690"/>
      <c r="P11" s="690"/>
      <c r="Q11" s="690"/>
      <c r="R11" s="690"/>
      <c r="S11" s="717"/>
      <c r="T11" s="138">
        <f>SUM(K11:S11)</f>
        <v>0</v>
      </c>
      <c r="U11" s="120">
        <f>T11*I11</f>
        <v>0</v>
      </c>
      <c r="V11" s="383">
        <f>U11*$S$5</f>
        <v>0</v>
      </c>
      <c r="W11" s="1794"/>
      <c r="X11" s="1795"/>
    </row>
    <row r="12" spans="2:26" ht="19.5" thickBot="1" x14ac:dyDescent="0.3">
      <c r="B12" s="949">
        <v>471080</v>
      </c>
      <c r="C12" s="973" t="s">
        <v>1307</v>
      </c>
      <c r="D12" s="946">
        <v>2</v>
      </c>
      <c r="E12" s="947">
        <v>0</v>
      </c>
      <c r="F12" s="947">
        <v>0</v>
      </c>
      <c r="G12" s="947">
        <v>40</v>
      </c>
      <c r="H12" s="947">
        <v>318</v>
      </c>
      <c r="I12" s="947">
        <v>45.22</v>
      </c>
      <c r="J12" s="265">
        <v>245.69</v>
      </c>
      <c r="K12" s="690"/>
      <c r="L12" s="690"/>
      <c r="M12" s="690"/>
      <c r="N12" s="690"/>
      <c r="O12" s="690"/>
      <c r="P12" s="690"/>
      <c r="Q12" s="690"/>
      <c r="R12" s="690"/>
      <c r="S12" s="717"/>
      <c r="T12" s="138">
        <f>SUM(K12:S12)</f>
        <v>0</v>
      </c>
      <c r="U12" s="120">
        <f>T12*I12</f>
        <v>0</v>
      </c>
      <c r="V12" s="383">
        <f>U12*$S$5</f>
        <v>0</v>
      </c>
      <c r="W12" s="1796"/>
      <c r="X12" s="1797"/>
    </row>
    <row r="13" spans="2:26" ht="90.75" customHeight="1" thickBot="1" x14ac:dyDescent="0.3">
      <c r="B13" s="1000"/>
      <c r="C13" s="1001"/>
      <c r="D13" s="1002"/>
      <c r="E13" s="1002"/>
      <c r="F13" s="1002"/>
      <c r="G13" s="1002"/>
      <c r="H13" s="1002"/>
      <c r="I13" s="1002"/>
      <c r="J13" s="1077"/>
      <c r="K13" s="403"/>
      <c r="L13" s="403"/>
      <c r="M13" s="403"/>
      <c r="N13" s="403"/>
      <c r="O13" s="403"/>
      <c r="P13" s="403"/>
      <c r="Q13" s="403"/>
      <c r="R13" s="403"/>
      <c r="S13" s="403"/>
      <c r="T13" s="404"/>
      <c r="U13" s="405"/>
      <c r="V13" s="406"/>
      <c r="W13" s="406"/>
      <c r="X13" s="407"/>
    </row>
    <row r="14" spans="2:26" ht="15.75" thickTop="1" x14ac:dyDescent="0.25">
      <c r="K14" s="69">
        <f t="shared" ref="K14:S14" si="0">SUM(K9:K12)</f>
        <v>0</v>
      </c>
      <c r="L14" s="69">
        <f t="shared" si="0"/>
        <v>0</v>
      </c>
      <c r="M14" s="69">
        <f t="shared" si="0"/>
        <v>0</v>
      </c>
      <c r="N14" s="69">
        <f t="shared" si="0"/>
        <v>0</v>
      </c>
      <c r="O14" s="69">
        <f>SUM(O9:O12)</f>
        <v>0</v>
      </c>
      <c r="P14" s="69">
        <f t="shared" si="0"/>
        <v>0</v>
      </c>
      <c r="Q14" s="69">
        <f t="shared" si="0"/>
        <v>0</v>
      </c>
      <c r="R14" s="69">
        <f t="shared" si="0"/>
        <v>0</v>
      </c>
      <c r="S14" s="69">
        <f t="shared" si="0"/>
        <v>0</v>
      </c>
      <c r="T14" s="69">
        <f>SUM(T9:T12)</f>
        <v>0</v>
      </c>
      <c r="U14" s="70">
        <f>SUM(U9:U12)</f>
        <v>0</v>
      </c>
      <c r="V14" s="71">
        <f>SUM(V9:V12)</f>
        <v>0</v>
      </c>
    </row>
    <row r="19" ht="70.900000000000006" customHeight="1" x14ac:dyDescent="0.25"/>
    <row r="22" ht="21" customHeight="1" x14ac:dyDescent="0.25"/>
  </sheetData>
  <sheetProtection password="D140" sheet="1" selectLockedCells="1"/>
  <mergeCells count="14">
    <mergeCell ref="B8:X8"/>
    <mergeCell ref="W9:X12"/>
    <mergeCell ref="B1:P1"/>
    <mergeCell ref="Q1:X3"/>
    <mergeCell ref="B2:P2"/>
    <mergeCell ref="B3:C3"/>
    <mergeCell ref="D3:J3"/>
    <mergeCell ref="K3:M3"/>
    <mergeCell ref="N3:P3"/>
    <mergeCell ref="B4:X4"/>
    <mergeCell ref="B5:J5"/>
    <mergeCell ref="L5:N5"/>
    <mergeCell ref="O5:R5"/>
    <mergeCell ref="T5:X5"/>
  </mergeCells>
  <conditionalFormatting sqref="B1:B1048576">
    <cfRule type="duplicateValues" dxfId="62" priority="3"/>
  </conditionalFormatting>
  <pageMargins left="0.25" right="0.25" top="0.75" bottom="0.75" header="0.3" footer="0.3"/>
  <pageSetup scale="50" fitToHeight="0" orientation="landscape" r:id="rId1"/>
  <ignoredErrors>
    <ignoredError sqref="T9:T12" formulaRange="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Z37"/>
  <sheetViews>
    <sheetView showGridLines="0" zoomScale="60" zoomScaleNormal="60" workbookViewId="0">
      <selection activeCell="K13" sqref="K13"/>
    </sheetView>
  </sheetViews>
  <sheetFormatPr defaultColWidth="9.140625" defaultRowHeight="15" x14ac:dyDescent="0.25"/>
  <cols>
    <col min="1" max="1" width="3" style="41" customWidth="1"/>
    <col min="2" max="2" width="13.42578125" style="41" customWidth="1"/>
    <col min="3" max="3" width="46.85546875" style="41" customWidth="1"/>
    <col min="4" max="9" width="10.140625" style="41" customWidth="1"/>
    <col min="10" max="10" width="10.85546875" style="41" bestFit="1" customWidth="1"/>
    <col min="11" max="13" width="12" style="41" customWidth="1"/>
    <col min="14" max="14" width="15.85546875" style="41" customWidth="1"/>
    <col min="15" max="18" width="12" style="41" customWidth="1"/>
    <col min="19" max="19" width="13" style="41" bestFit="1" customWidth="1"/>
    <col min="20" max="21" width="12.85546875" style="41" customWidth="1"/>
    <col min="22" max="22" width="19.85546875" style="41" bestFit="1" customWidth="1"/>
    <col min="23" max="24" width="12.85546875" style="41" customWidth="1"/>
    <col min="25" max="16384" width="9.140625" style="41"/>
  </cols>
  <sheetData>
    <row r="1" spans="1:26" ht="43.5" customHeight="1" thickTop="1" thickBot="1" x14ac:dyDescent="0.8">
      <c r="B1" s="1748"/>
      <c r="C1" s="1749"/>
      <c r="D1" s="1749"/>
      <c r="E1" s="1749"/>
      <c r="F1" s="1749"/>
      <c r="G1" s="1749"/>
      <c r="H1" s="1749"/>
      <c r="I1" s="1749"/>
      <c r="J1" s="1749"/>
      <c r="K1" s="1749"/>
      <c r="L1" s="1749"/>
      <c r="M1" s="1749"/>
      <c r="N1" s="1749"/>
      <c r="O1" s="1749"/>
      <c r="P1" s="1749"/>
      <c r="Q1" s="1674" t="s">
        <v>254</v>
      </c>
      <c r="R1" s="1675"/>
      <c r="S1" s="1675"/>
      <c r="T1" s="1675"/>
      <c r="U1" s="1675"/>
      <c r="V1" s="1675"/>
      <c r="W1" s="1675"/>
      <c r="X1" s="1676"/>
      <c r="Y1" s="48"/>
    </row>
    <row r="2" spans="1:26" ht="33" customHeight="1" thickTop="1" thickBot="1" x14ac:dyDescent="0.3">
      <c r="B2" s="1683"/>
      <c r="C2" s="1684"/>
      <c r="D2" s="1684"/>
      <c r="E2" s="1684"/>
      <c r="F2" s="1684"/>
      <c r="G2" s="1684"/>
      <c r="H2" s="1684"/>
      <c r="I2" s="1684"/>
      <c r="J2" s="1684"/>
      <c r="K2" s="1684"/>
      <c r="L2" s="1684"/>
      <c r="M2" s="1684"/>
      <c r="N2" s="1684"/>
      <c r="O2" s="1684"/>
      <c r="P2" s="1684"/>
      <c r="Q2" s="1677"/>
      <c r="R2" s="1678"/>
      <c r="S2" s="1678"/>
      <c r="T2" s="1678"/>
      <c r="U2" s="1678"/>
      <c r="V2" s="1678"/>
      <c r="W2" s="1678"/>
      <c r="X2" s="1679"/>
      <c r="Y2" s="48"/>
    </row>
    <row r="3" spans="1:26"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6" ht="13.5" customHeight="1" thickTop="1" thickBot="1" x14ac:dyDescent="0.3">
      <c r="B4" s="1694"/>
      <c r="C4" s="1695"/>
      <c r="D4" s="1695"/>
      <c r="E4" s="1695"/>
      <c r="F4" s="1695"/>
      <c r="G4" s="1695"/>
      <c r="H4" s="1695"/>
      <c r="I4" s="1695"/>
      <c r="J4" s="1695"/>
      <c r="K4" s="1695"/>
      <c r="L4" s="1695"/>
      <c r="M4" s="1695"/>
      <c r="N4" s="1695"/>
      <c r="O4" s="1695"/>
      <c r="P4" s="1695"/>
      <c r="Q4" s="1695"/>
      <c r="R4" s="1695"/>
      <c r="S4" s="1695"/>
      <c r="T4" s="1695"/>
      <c r="U4" s="1695"/>
      <c r="V4" s="1695"/>
      <c r="W4" s="1695"/>
      <c r="X4" s="1696"/>
      <c r="Y4" s="48"/>
    </row>
    <row r="5" spans="1:26"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6" ht="34.9" customHeight="1" thickTop="1" thickBot="1" x14ac:dyDescent="0.3">
      <c r="B6" s="1753"/>
      <c r="C6" s="1754"/>
      <c r="D6" s="1754"/>
      <c r="E6" s="1754"/>
      <c r="F6" s="1754"/>
      <c r="G6" s="1754"/>
      <c r="H6" s="1754"/>
      <c r="I6" s="1754"/>
      <c r="J6" s="1754"/>
      <c r="K6" s="915">
        <v>100156</v>
      </c>
      <c r="L6" s="1755" t="s">
        <v>94</v>
      </c>
      <c r="M6" s="1755"/>
      <c r="N6" s="1755"/>
      <c r="O6" s="1756" t="s">
        <v>1360</v>
      </c>
      <c r="P6" s="1803"/>
      <c r="Q6" s="1803"/>
      <c r="R6" s="1803"/>
      <c r="S6" s="1078">
        <v>5.4333</v>
      </c>
      <c r="T6" s="1755" t="s">
        <v>96</v>
      </c>
      <c r="U6" s="1755"/>
      <c r="V6" s="1755"/>
      <c r="W6" s="1755"/>
      <c r="X6" s="1757"/>
      <c r="Y6" s="99"/>
      <c r="Z6" s="99"/>
    </row>
    <row r="7" spans="1:26"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6" s="351" customFormat="1" ht="45" customHeight="1" thickBot="1" x14ac:dyDescent="0.3">
      <c r="A8" s="352"/>
      <c r="B8" s="1777"/>
      <c r="C8" s="346">
        <f>SUM(U13:U16)</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6" ht="42.75" customHeight="1" thickTop="1" thickBot="1" x14ac:dyDescent="0.3">
      <c r="A9" s="159"/>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6" ht="84" customHeight="1" thickTop="1" thickBot="1" x14ac:dyDescent="0.3">
      <c r="A10" s="159"/>
      <c r="B10" s="1838" t="s">
        <v>153</v>
      </c>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40"/>
    </row>
    <row r="11" spans="1:26" ht="57" customHeight="1" thickTop="1" thickBot="1" x14ac:dyDescent="0.3">
      <c r="B11" s="77" t="s">
        <v>97</v>
      </c>
      <c r="C11" s="78" t="s">
        <v>98</v>
      </c>
      <c r="D11" s="155" t="s">
        <v>99</v>
      </c>
      <c r="E11" s="155" t="s">
        <v>100</v>
      </c>
      <c r="F11" s="155" t="s">
        <v>101</v>
      </c>
      <c r="G11" s="155" t="s">
        <v>102</v>
      </c>
      <c r="H11" s="155" t="s">
        <v>103</v>
      </c>
      <c r="I11" s="155" t="s">
        <v>104</v>
      </c>
      <c r="J11" s="158" t="s">
        <v>105</v>
      </c>
      <c r="K11" s="157" t="s">
        <v>12</v>
      </c>
      <c r="L11" s="157" t="s">
        <v>13</v>
      </c>
      <c r="M11" s="157" t="s">
        <v>14</v>
      </c>
      <c r="N11" s="157" t="s">
        <v>15</v>
      </c>
      <c r="O11" s="157" t="s">
        <v>16</v>
      </c>
      <c r="P11" s="157" t="s">
        <v>17</v>
      </c>
      <c r="Q11" s="157" t="s">
        <v>18</v>
      </c>
      <c r="R11" s="157" t="s">
        <v>19</v>
      </c>
      <c r="S11" s="157" t="s">
        <v>20</v>
      </c>
      <c r="T11" s="156" t="s">
        <v>106</v>
      </c>
      <c r="U11" s="155" t="s">
        <v>107</v>
      </c>
      <c r="V11" s="155" t="s">
        <v>108</v>
      </c>
      <c r="W11" s="155" t="s">
        <v>109</v>
      </c>
      <c r="X11" s="154" t="s">
        <v>110</v>
      </c>
    </row>
    <row r="12" spans="1:26" ht="16.5" thickTop="1" thickBot="1" x14ac:dyDescent="0.3">
      <c r="B12" s="83"/>
      <c r="C12" s="123"/>
      <c r="D12" s="123"/>
      <c r="E12" s="123"/>
      <c r="F12" s="123"/>
      <c r="G12" s="123"/>
      <c r="H12" s="123"/>
      <c r="I12" s="123"/>
      <c r="J12" s="123"/>
      <c r="K12" s="123"/>
      <c r="L12" s="123"/>
      <c r="M12" s="123"/>
      <c r="N12" s="123"/>
      <c r="O12" s="123"/>
      <c r="P12" s="123"/>
      <c r="Q12" s="123"/>
      <c r="R12" s="123"/>
      <c r="S12" s="123"/>
      <c r="T12" s="123"/>
      <c r="U12" s="123"/>
      <c r="V12" s="123"/>
      <c r="W12" s="123"/>
      <c r="X12" s="86"/>
    </row>
    <row r="13" spans="1:26" ht="19.5" customHeight="1" x14ac:dyDescent="0.25">
      <c r="B13" s="968">
        <v>74002</v>
      </c>
      <c r="C13" s="1010" t="s">
        <v>1310</v>
      </c>
      <c r="D13" s="941">
        <v>2</v>
      </c>
      <c r="E13" s="942">
        <v>0</v>
      </c>
      <c r="F13" s="942">
        <v>0</v>
      </c>
      <c r="G13" s="942">
        <v>38</v>
      </c>
      <c r="H13" s="942">
        <v>298</v>
      </c>
      <c r="I13" s="942">
        <v>47.83</v>
      </c>
      <c r="J13" s="264">
        <v>259.87</v>
      </c>
      <c r="K13" s="910"/>
      <c r="L13" s="727"/>
      <c r="M13" s="727"/>
      <c r="N13" s="727"/>
      <c r="O13" s="727"/>
      <c r="P13" s="727"/>
      <c r="Q13" s="727"/>
      <c r="R13" s="727"/>
      <c r="S13" s="753"/>
      <c r="T13" s="427">
        <f>SUM(K13:S13)</f>
        <v>0</v>
      </c>
      <c r="U13" s="87">
        <f>T13*I13</f>
        <v>0</v>
      </c>
      <c r="V13" s="428">
        <f>U13*$S$6</f>
        <v>0</v>
      </c>
      <c r="W13" s="1804" t="s">
        <v>115</v>
      </c>
      <c r="X13" s="1805"/>
    </row>
    <row r="14" spans="1:26" ht="19.5" customHeight="1" x14ac:dyDescent="0.25">
      <c r="B14" s="949">
        <v>74003</v>
      </c>
      <c r="C14" s="945" t="s">
        <v>1309</v>
      </c>
      <c r="D14" s="946">
        <v>2</v>
      </c>
      <c r="E14" s="947">
        <v>0</v>
      </c>
      <c r="F14" s="947">
        <v>0</v>
      </c>
      <c r="G14" s="947">
        <v>40.090000000000003</v>
      </c>
      <c r="H14" s="947">
        <v>152</v>
      </c>
      <c r="I14" s="947">
        <v>30.62</v>
      </c>
      <c r="J14" s="265">
        <v>166.37</v>
      </c>
      <c r="K14" s="911"/>
      <c r="L14" s="690"/>
      <c r="M14" s="690"/>
      <c r="N14" s="690"/>
      <c r="O14" s="690"/>
      <c r="P14" s="690"/>
      <c r="Q14" s="690"/>
      <c r="R14" s="690"/>
      <c r="S14" s="717"/>
      <c r="T14" s="271">
        <f>SUM(K14:S14)</f>
        <v>0</v>
      </c>
      <c r="U14" s="89">
        <f>T14*I14</f>
        <v>0</v>
      </c>
      <c r="V14" s="112">
        <f>U14*$S$6</f>
        <v>0</v>
      </c>
      <c r="W14" s="1794"/>
      <c r="X14" s="1795"/>
    </row>
    <row r="15" spans="1:26" ht="19.5" customHeight="1" x14ac:dyDescent="0.25">
      <c r="B15" s="944">
        <v>470495</v>
      </c>
      <c r="C15" s="945" t="s">
        <v>1308</v>
      </c>
      <c r="D15" s="946">
        <v>2</v>
      </c>
      <c r="E15" s="947">
        <v>0</v>
      </c>
      <c r="F15" s="947">
        <v>0</v>
      </c>
      <c r="G15" s="947">
        <v>36</v>
      </c>
      <c r="H15" s="947">
        <v>244</v>
      </c>
      <c r="I15" s="947">
        <v>41.72</v>
      </c>
      <c r="J15" s="265">
        <v>226.68</v>
      </c>
      <c r="K15" s="911"/>
      <c r="L15" s="690"/>
      <c r="M15" s="690"/>
      <c r="N15" s="690"/>
      <c r="O15" s="690"/>
      <c r="P15" s="690"/>
      <c r="Q15" s="690"/>
      <c r="R15" s="690"/>
      <c r="S15" s="717"/>
      <c r="T15" s="271">
        <f>SUM(K15:S15)</f>
        <v>0</v>
      </c>
      <c r="U15" s="89">
        <f>T15*I15</f>
        <v>0</v>
      </c>
      <c r="V15" s="112">
        <f>U15*$S$6</f>
        <v>0</v>
      </c>
      <c r="W15" s="1794"/>
      <c r="X15" s="1795"/>
    </row>
    <row r="16" spans="1:26" ht="19.5" customHeight="1" thickBot="1" x14ac:dyDescent="0.3">
      <c r="B16" s="961">
        <v>471080</v>
      </c>
      <c r="C16" s="951" t="s">
        <v>1307</v>
      </c>
      <c r="D16" s="952">
        <v>2</v>
      </c>
      <c r="E16" s="953">
        <v>0</v>
      </c>
      <c r="F16" s="953">
        <v>0</v>
      </c>
      <c r="G16" s="953">
        <v>40</v>
      </c>
      <c r="H16" s="953">
        <v>318</v>
      </c>
      <c r="I16" s="953">
        <v>45.22</v>
      </c>
      <c r="J16" s="266">
        <v>245.69</v>
      </c>
      <c r="K16" s="912"/>
      <c r="L16" s="913"/>
      <c r="M16" s="913"/>
      <c r="N16" s="913"/>
      <c r="O16" s="913"/>
      <c r="P16" s="913"/>
      <c r="Q16" s="913"/>
      <c r="R16" s="913"/>
      <c r="S16" s="914"/>
      <c r="T16" s="408">
        <f>SUM(K16:S16)</f>
        <v>0</v>
      </c>
      <c r="U16" s="90">
        <f>T16*I16</f>
        <v>0</v>
      </c>
      <c r="V16" s="409">
        <f>U16*$S$6</f>
        <v>0</v>
      </c>
      <c r="W16" s="1796"/>
      <c r="X16" s="1797"/>
    </row>
    <row r="17" spans="2:24" ht="19.5" customHeight="1" x14ac:dyDescent="0.25">
      <c r="B17" s="1841" t="s">
        <v>156</v>
      </c>
      <c r="C17" s="1842"/>
      <c r="D17" s="1842"/>
      <c r="E17" s="1842"/>
      <c r="F17" s="1842"/>
      <c r="G17" s="1842"/>
      <c r="H17" s="1842"/>
      <c r="I17" s="1842"/>
      <c r="J17" s="1842"/>
      <c r="K17" s="1842"/>
      <c r="L17" s="1842"/>
      <c r="M17" s="1842"/>
      <c r="N17" s="1842"/>
      <c r="O17" s="1842"/>
      <c r="P17" s="1842"/>
      <c r="Q17" s="1842"/>
      <c r="R17" s="1842"/>
      <c r="S17" s="1842"/>
      <c r="T17" s="1842"/>
      <c r="U17" s="1842"/>
      <c r="V17" s="1842"/>
      <c r="W17" s="1842"/>
      <c r="X17" s="1843"/>
    </row>
    <row r="18" spans="2:24" ht="19.5" customHeight="1" x14ac:dyDescent="0.25">
      <c r="B18" s="1841"/>
      <c r="C18" s="1842"/>
      <c r="D18" s="1842"/>
      <c r="E18" s="1842"/>
      <c r="F18" s="1842"/>
      <c r="G18" s="1842"/>
      <c r="H18" s="1842"/>
      <c r="I18" s="1842"/>
      <c r="J18" s="1842"/>
      <c r="K18" s="1842"/>
      <c r="L18" s="1842"/>
      <c r="M18" s="1842"/>
      <c r="N18" s="1842"/>
      <c r="O18" s="1842"/>
      <c r="P18" s="1842"/>
      <c r="Q18" s="1842"/>
      <c r="R18" s="1842"/>
      <c r="S18" s="1842"/>
      <c r="T18" s="1842"/>
      <c r="U18" s="1842"/>
      <c r="V18" s="1842"/>
      <c r="W18" s="1842"/>
      <c r="X18" s="1843"/>
    </row>
    <row r="19" spans="2:24" ht="19.5" customHeight="1" x14ac:dyDescent="0.25">
      <c r="B19" s="1841"/>
      <c r="C19" s="1842"/>
      <c r="D19" s="1842"/>
      <c r="E19" s="1842"/>
      <c r="F19" s="1842"/>
      <c r="G19" s="1842"/>
      <c r="H19" s="1842"/>
      <c r="I19" s="1842"/>
      <c r="J19" s="1842"/>
      <c r="K19" s="1842"/>
      <c r="L19" s="1842"/>
      <c r="M19" s="1842"/>
      <c r="N19" s="1842"/>
      <c r="O19" s="1842"/>
      <c r="P19" s="1842"/>
      <c r="Q19" s="1842"/>
      <c r="R19" s="1842"/>
      <c r="S19" s="1842"/>
      <c r="T19" s="1842"/>
      <c r="U19" s="1842"/>
      <c r="V19" s="1842"/>
      <c r="W19" s="1842"/>
      <c r="X19" s="1843"/>
    </row>
    <row r="20" spans="2:24" ht="19.5" customHeight="1" thickBot="1" x14ac:dyDescent="0.3">
      <c r="B20" s="1844"/>
      <c r="C20" s="1845"/>
      <c r="D20" s="1845"/>
      <c r="E20" s="1845"/>
      <c r="F20" s="1845"/>
      <c r="G20" s="1845"/>
      <c r="H20" s="1845"/>
      <c r="I20" s="1845"/>
      <c r="J20" s="1845"/>
      <c r="K20" s="1845"/>
      <c r="L20" s="1845"/>
      <c r="M20" s="1845"/>
      <c r="N20" s="1845"/>
      <c r="O20" s="1845"/>
      <c r="P20" s="1845"/>
      <c r="Q20" s="1845"/>
      <c r="R20" s="1845"/>
      <c r="S20" s="1845"/>
      <c r="T20" s="1845"/>
      <c r="U20" s="1845"/>
      <c r="V20" s="1845"/>
      <c r="W20" s="1845"/>
      <c r="X20" s="1846"/>
    </row>
    <row r="21" spans="2:24" ht="19.5" customHeight="1" thickTop="1" thickBot="1" x14ac:dyDescent="0.3">
      <c r="B21" s="1837"/>
      <c r="C21" s="1837"/>
      <c r="D21" s="1837"/>
      <c r="E21" s="1837"/>
      <c r="F21" s="1837"/>
      <c r="G21" s="1837"/>
      <c r="H21" s="1837"/>
      <c r="I21" s="1837"/>
      <c r="J21" s="1837"/>
      <c r="K21" s="1837"/>
      <c r="L21" s="1837"/>
      <c r="M21" s="1837"/>
      <c r="N21" s="1837"/>
      <c r="O21" s="1837"/>
      <c r="P21" s="1837"/>
      <c r="Q21" s="1837"/>
      <c r="R21" s="1837"/>
      <c r="S21" s="1837"/>
      <c r="T21" s="1837"/>
      <c r="U21" s="1837"/>
      <c r="V21" s="1837"/>
      <c r="W21" s="1837"/>
      <c r="X21" s="1837"/>
    </row>
    <row r="22" spans="2:24" ht="19.5" customHeight="1" x14ac:dyDescent="0.35">
      <c r="C22" s="930" t="s">
        <v>157</v>
      </c>
      <c r="D22" s="931"/>
      <c r="E22" s="931"/>
      <c r="F22" s="931"/>
      <c r="G22" s="932"/>
    </row>
    <row r="23" spans="2:24" ht="19.5" customHeight="1" x14ac:dyDescent="0.25">
      <c r="C23" s="933"/>
      <c r="D23" s="1081"/>
      <c r="E23" s="1081"/>
      <c r="F23" s="1081"/>
      <c r="G23" s="934"/>
    </row>
    <row r="24" spans="2:24" ht="19.5" customHeight="1" x14ac:dyDescent="0.25">
      <c r="C24" s="933"/>
      <c r="D24" s="1081"/>
      <c r="E24" s="1081"/>
      <c r="F24" s="1081"/>
      <c r="G24" s="934"/>
    </row>
    <row r="25" spans="2:24" ht="19.5" customHeight="1" x14ac:dyDescent="0.25">
      <c r="C25" s="933"/>
      <c r="D25" s="1081"/>
      <c r="E25" s="1081"/>
      <c r="F25" s="1081"/>
      <c r="G25" s="934"/>
    </row>
    <row r="26" spans="2:24" ht="19.5" customHeight="1" thickBot="1" x14ac:dyDescent="0.3">
      <c r="C26" s="935"/>
      <c r="D26" s="936"/>
      <c r="E26" s="936"/>
      <c r="F26" s="936"/>
      <c r="G26" s="937"/>
    </row>
    <row r="27" spans="2:24" ht="19.5" customHeight="1" x14ac:dyDescent="0.25"/>
    <row r="28" spans="2:24" ht="19.5" customHeight="1" x14ac:dyDescent="0.25"/>
    <row r="29" spans="2:24" ht="19.5" customHeight="1" x14ac:dyDescent="0.25"/>
    <row r="30" spans="2:24" ht="19.5" customHeight="1" x14ac:dyDescent="0.25"/>
    <row r="31" spans="2:24" ht="19.5" customHeight="1" x14ac:dyDescent="0.25"/>
    <row r="32" spans="2:24" ht="19.5" customHeight="1" x14ac:dyDescent="0.25"/>
    <row r="33" spans="25:26" ht="23.85" customHeight="1" x14ac:dyDescent="0.25"/>
    <row r="34" spans="25:26" ht="23.85" customHeight="1" x14ac:dyDescent="0.25"/>
    <row r="35" spans="25:26" ht="0.75" customHeight="1" x14ac:dyDescent="0.25"/>
    <row r="36" spans="25:26" ht="33.75" customHeight="1" x14ac:dyDescent="0.25">
      <c r="Y36" s="99"/>
      <c r="Z36" s="99"/>
    </row>
    <row r="37" spans="25:26" ht="58.5" customHeight="1" x14ac:dyDescent="0.25"/>
  </sheetData>
  <sheetProtection password="D140" sheet="1" selectLockedCells="1"/>
  <mergeCells count="26">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21:X21"/>
    <mergeCell ref="B9:X9"/>
    <mergeCell ref="B10:X10"/>
    <mergeCell ref="B17:X18"/>
    <mergeCell ref="B19:X20"/>
    <mergeCell ref="W13:X16"/>
  </mergeCells>
  <conditionalFormatting sqref="B1:B1048576">
    <cfRule type="duplicateValues" dxfId="61" priority="3"/>
  </conditionalFormatting>
  <pageMargins left="0.25" right="0.25" top="0.75" bottom="0.75" header="0.3" footer="0.3"/>
  <pageSetup scale="50" fitToHeight="0" orientation="landscape" r:id="rId1"/>
  <ignoredErrors>
    <ignoredError sqref="T13:T16" formulaRange="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Z32"/>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46.85546875" style="41" customWidth="1"/>
    <col min="4" max="4" width="17" style="41" customWidth="1"/>
    <col min="5" max="6" width="9.140625" style="41" customWidth="1"/>
    <col min="7" max="7" width="9.85546875" style="41" customWidth="1"/>
    <col min="8" max="8" width="10.140625" style="41" customWidth="1"/>
    <col min="9" max="9" width="9.140625" style="41" customWidth="1"/>
    <col min="10" max="10" width="9.7109375" style="41" customWidth="1"/>
    <col min="11" max="17" width="11.140625" style="41" customWidth="1"/>
    <col min="18" max="18" width="11.7109375" style="41" customWidth="1"/>
    <col min="19" max="19" width="12.5703125" style="41" bestFit="1" customWidth="1"/>
    <col min="20" max="20" width="11.7109375" style="41" customWidth="1"/>
    <col min="21" max="21" width="12" style="41" bestFit="1" customWidth="1"/>
    <col min="22" max="22" width="18.42578125" style="41" bestFit="1" customWidth="1"/>
    <col min="23" max="23" width="13.140625" style="41" customWidth="1"/>
    <col min="24" max="24" width="12" style="41" customWidth="1"/>
    <col min="25" max="16384" width="9.140625" style="41"/>
  </cols>
  <sheetData>
    <row r="1" spans="2:26" ht="43.5" customHeight="1" thickTop="1" thickBot="1" x14ac:dyDescent="0.8">
      <c r="B1" s="1729"/>
      <c r="C1" s="1730"/>
      <c r="D1" s="1730"/>
      <c r="E1" s="1730"/>
      <c r="F1" s="1730"/>
      <c r="G1" s="1730"/>
      <c r="H1" s="1730"/>
      <c r="I1" s="1730"/>
      <c r="J1" s="1730"/>
      <c r="K1" s="1730"/>
      <c r="L1" s="1730"/>
      <c r="M1" s="1730"/>
      <c r="N1" s="1730"/>
      <c r="O1" s="1730"/>
      <c r="P1" s="1730"/>
      <c r="Q1" s="1674" t="s">
        <v>254</v>
      </c>
      <c r="R1" s="1675"/>
      <c r="S1" s="1675"/>
      <c r="T1" s="1675"/>
      <c r="U1" s="1675"/>
      <c r="V1" s="1675"/>
      <c r="W1" s="1675"/>
      <c r="X1" s="1676"/>
      <c r="Y1" s="48"/>
    </row>
    <row r="2" spans="2:26" ht="33" customHeight="1" thickTop="1" thickBot="1" x14ac:dyDescent="0.3">
      <c r="B2" s="1683"/>
      <c r="C2" s="1684"/>
      <c r="D2" s="1684"/>
      <c r="E2" s="1684"/>
      <c r="F2" s="1684"/>
      <c r="G2" s="1684"/>
      <c r="H2" s="1684"/>
      <c r="I2" s="1684"/>
      <c r="J2" s="1684"/>
      <c r="K2" s="1684"/>
      <c r="L2" s="1684"/>
      <c r="M2" s="1684"/>
      <c r="N2" s="1684"/>
      <c r="O2" s="1684"/>
      <c r="P2" s="1684"/>
      <c r="Q2" s="1677"/>
      <c r="R2" s="1678"/>
      <c r="S2" s="1678"/>
      <c r="T2" s="1678"/>
      <c r="U2" s="1678"/>
      <c r="V2" s="1678"/>
      <c r="W2" s="1678"/>
      <c r="X2" s="1679"/>
      <c r="Y2" s="48"/>
    </row>
    <row r="3" spans="2:26" ht="33"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6" ht="13.5" customHeight="1" thickTop="1" thickBot="1" x14ac:dyDescent="0.3">
      <c r="B4" s="1694"/>
      <c r="C4" s="1695"/>
      <c r="D4" s="1695"/>
      <c r="E4" s="1695"/>
      <c r="F4" s="1695"/>
      <c r="G4" s="1695"/>
      <c r="H4" s="1695"/>
      <c r="I4" s="1695"/>
      <c r="J4" s="1695"/>
      <c r="K4" s="1695"/>
      <c r="L4" s="1695"/>
      <c r="M4" s="1695"/>
      <c r="N4" s="1695"/>
      <c r="O4" s="1695"/>
      <c r="P4" s="1695"/>
      <c r="Q4" s="1695"/>
      <c r="R4" s="1695"/>
      <c r="S4" s="1695"/>
      <c r="T4" s="1695"/>
      <c r="U4" s="1695"/>
      <c r="V4" s="1695"/>
      <c r="W4" s="1695"/>
      <c r="X4" s="1696"/>
      <c r="Y4" s="48"/>
    </row>
    <row r="5" spans="2:26" ht="42" customHeight="1" thickTop="1" thickBot="1" x14ac:dyDescent="0.3">
      <c r="B5" s="1697"/>
      <c r="C5" s="1698"/>
      <c r="D5" s="1698"/>
      <c r="E5" s="1698"/>
      <c r="F5" s="1698"/>
      <c r="G5" s="1698"/>
      <c r="H5" s="1698"/>
      <c r="I5" s="1698"/>
      <c r="J5" s="1699"/>
      <c r="K5" s="876">
        <v>100103</v>
      </c>
      <c r="L5" s="1742" t="s">
        <v>94</v>
      </c>
      <c r="M5" s="1742"/>
      <c r="N5" s="1742"/>
      <c r="O5" s="1743" t="s">
        <v>1359</v>
      </c>
      <c r="P5" s="1900"/>
      <c r="Q5" s="1900"/>
      <c r="R5" s="1900"/>
      <c r="S5" s="970">
        <v>1.4098999999999999</v>
      </c>
      <c r="T5" s="1742" t="s">
        <v>96</v>
      </c>
      <c r="U5" s="1742"/>
      <c r="V5" s="1742"/>
      <c r="W5" s="1742"/>
      <c r="X5" s="1744"/>
      <c r="Y5" s="99"/>
      <c r="Z5" s="99"/>
    </row>
    <row r="6" spans="2:26" ht="66.75" customHeight="1" thickBot="1" x14ac:dyDescent="0.3">
      <c r="B6" s="49" t="s">
        <v>97</v>
      </c>
      <c r="C6" s="50" t="s">
        <v>98</v>
      </c>
      <c r="D6" s="51" t="s">
        <v>99</v>
      </c>
      <c r="E6" s="146" t="s">
        <v>100</v>
      </c>
      <c r="F6" s="146" t="s">
        <v>101</v>
      </c>
      <c r="G6" s="146" t="s">
        <v>102</v>
      </c>
      <c r="H6" s="146" t="s">
        <v>103</v>
      </c>
      <c r="I6" s="146" t="s">
        <v>104</v>
      </c>
      <c r="J6" s="152" t="s">
        <v>105</v>
      </c>
      <c r="K6" s="425" t="s">
        <v>12</v>
      </c>
      <c r="L6" s="150" t="s">
        <v>13</v>
      </c>
      <c r="M6" s="150" t="s">
        <v>14</v>
      </c>
      <c r="N6" s="150" t="s">
        <v>15</v>
      </c>
      <c r="O6" s="426" t="s">
        <v>16</v>
      </c>
      <c r="P6" s="426" t="s">
        <v>17</v>
      </c>
      <c r="Q6" s="426" t="s">
        <v>18</v>
      </c>
      <c r="R6" s="426" t="s">
        <v>19</v>
      </c>
      <c r="S6" s="149" t="s">
        <v>20</v>
      </c>
      <c r="T6" s="148" t="s">
        <v>106</v>
      </c>
      <c r="U6" s="147" t="s">
        <v>107</v>
      </c>
      <c r="V6" s="146" t="s">
        <v>108</v>
      </c>
      <c r="W6" s="146" t="s">
        <v>109</v>
      </c>
      <c r="X6" s="145" t="s">
        <v>110</v>
      </c>
    </row>
    <row r="7" spans="2:26" ht="8.25" customHeight="1" thickBot="1" x14ac:dyDescent="0.3">
      <c r="B7" s="60"/>
      <c r="C7" s="859"/>
      <c r="D7" s="141"/>
      <c r="E7" s="141"/>
      <c r="F7" s="141"/>
      <c r="G7" s="141"/>
      <c r="H7" s="141"/>
      <c r="I7" s="141"/>
      <c r="J7" s="144"/>
      <c r="K7" s="143"/>
      <c r="L7" s="143"/>
      <c r="M7" s="143"/>
      <c r="N7" s="143"/>
      <c r="O7" s="143"/>
      <c r="P7" s="143"/>
      <c r="Q7" s="143"/>
      <c r="R7" s="143"/>
      <c r="S7" s="143"/>
      <c r="T7" s="142"/>
      <c r="U7" s="141"/>
      <c r="V7" s="141"/>
      <c r="W7" s="141"/>
      <c r="X7" s="140"/>
    </row>
    <row r="8" spans="2:26" ht="15.75" thickBot="1" x14ac:dyDescent="0.3">
      <c r="B8" s="1901"/>
      <c r="C8" s="1902"/>
      <c r="D8" s="1902"/>
      <c r="E8" s="1902"/>
      <c r="F8" s="1902"/>
      <c r="G8" s="1902"/>
      <c r="H8" s="1902"/>
      <c r="I8" s="1902"/>
      <c r="J8" s="1902"/>
      <c r="K8" s="1902"/>
      <c r="L8" s="1902"/>
      <c r="M8" s="1902"/>
      <c r="N8" s="1902"/>
      <c r="O8" s="1902"/>
      <c r="P8" s="1902"/>
      <c r="Q8" s="1902"/>
      <c r="R8" s="1902"/>
      <c r="S8" s="1902"/>
      <c r="T8" s="1902"/>
      <c r="U8" s="1902"/>
      <c r="V8" s="1902"/>
      <c r="W8" s="1902"/>
      <c r="X8" s="1903"/>
    </row>
    <row r="9" spans="2:26" ht="18.75" customHeight="1" x14ac:dyDescent="0.25">
      <c r="B9" s="968">
        <v>470490</v>
      </c>
      <c r="C9" s="971" t="s">
        <v>1306</v>
      </c>
      <c r="D9" s="941">
        <v>2</v>
      </c>
      <c r="E9" s="942">
        <v>0</v>
      </c>
      <c r="F9" s="942">
        <v>0</v>
      </c>
      <c r="G9" s="942">
        <v>37</v>
      </c>
      <c r="H9" s="942">
        <v>293</v>
      </c>
      <c r="I9" s="942">
        <v>52.56</v>
      </c>
      <c r="J9" s="264">
        <v>74.099999999999994</v>
      </c>
      <c r="K9" s="727"/>
      <c r="L9" s="727"/>
      <c r="M9" s="727"/>
      <c r="N9" s="727"/>
      <c r="O9" s="727"/>
      <c r="P9" s="727"/>
      <c r="Q9" s="727"/>
      <c r="R9" s="727"/>
      <c r="S9" s="753"/>
      <c r="T9" s="279">
        <f>SUM(K9:S9)</f>
        <v>0</v>
      </c>
      <c r="U9" s="133">
        <f>T9*I9</f>
        <v>0</v>
      </c>
      <c r="V9" s="132">
        <f>$U9*$S$5</f>
        <v>0</v>
      </c>
      <c r="W9" s="1804" t="s">
        <v>115</v>
      </c>
      <c r="X9" s="1805"/>
    </row>
    <row r="10" spans="2:26" ht="18.75" x14ac:dyDescent="0.25">
      <c r="B10" s="949">
        <v>471005</v>
      </c>
      <c r="C10" s="973" t="s">
        <v>1305</v>
      </c>
      <c r="D10" s="946">
        <v>1</v>
      </c>
      <c r="E10" s="947">
        <v>1</v>
      </c>
      <c r="F10" s="947">
        <v>0</v>
      </c>
      <c r="G10" s="947">
        <v>30</v>
      </c>
      <c r="H10" s="947">
        <v>192</v>
      </c>
      <c r="I10" s="947">
        <v>11.92</v>
      </c>
      <c r="J10" s="265">
        <v>16.8</v>
      </c>
      <c r="K10" s="690"/>
      <c r="L10" s="690"/>
      <c r="M10" s="690"/>
      <c r="N10" s="690"/>
      <c r="O10" s="690"/>
      <c r="P10" s="690"/>
      <c r="Q10" s="690"/>
      <c r="R10" s="690"/>
      <c r="S10" s="717"/>
      <c r="T10" s="280">
        <f>SUM(K10:S10)</f>
        <v>0</v>
      </c>
      <c r="U10" s="172">
        <f>T10*I10</f>
        <v>0</v>
      </c>
      <c r="V10" s="183">
        <f>$U10*$S$5</f>
        <v>0</v>
      </c>
      <c r="W10" s="1794"/>
      <c r="X10" s="1795"/>
      <c r="Z10" s="263"/>
    </row>
    <row r="11" spans="2:26" ht="19.5" thickBot="1" x14ac:dyDescent="0.3">
      <c r="B11" s="950">
        <v>471045</v>
      </c>
      <c r="C11" s="995" t="s">
        <v>1304</v>
      </c>
      <c r="D11" s="952">
        <v>2</v>
      </c>
      <c r="E11" s="953">
        <v>0</v>
      </c>
      <c r="F11" s="953">
        <v>0</v>
      </c>
      <c r="G11" s="953">
        <v>40.159999999999997</v>
      </c>
      <c r="H11" s="953">
        <v>253</v>
      </c>
      <c r="I11" s="953">
        <v>45.46</v>
      </c>
      <c r="J11" s="266">
        <v>64.099999999999994</v>
      </c>
      <c r="K11" s="913"/>
      <c r="L11" s="913"/>
      <c r="M11" s="913"/>
      <c r="N11" s="913"/>
      <c r="O11" s="913"/>
      <c r="P11" s="913"/>
      <c r="Q11" s="913"/>
      <c r="R11" s="913"/>
      <c r="S11" s="914"/>
      <c r="T11" s="430">
        <f>SUM(K11:S11)</f>
        <v>0</v>
      </c>
      <c r="U11" s="244">
        <f>T11*I11</f>
        <v>0</v>
      </c>
      <c r="V11" s="431">
        <f>$U11*$S$5</f>
        <v>0</v>
      </c>
      <c r="W11" s="1796"/>
      <c r="X11" s="1797"/>
    </row>
    <row r="12" spans="2:26" x14ac:dyDescent="0.25">
      <c r="B12" s="72"/>
      <c r="C12" s="99"/>
      <c r="D12" s="99"/>
      <c r="E12" s="99"/>
      <c r="F12" s="99"/>
      <c r="G12" s="99"/>
      <c r="H12" s="99"/>
      <c r="I12" s="99"/>
      <c r="J12" s="99"/>
      <c r="K12" s="1811"/>
      <c r="L12" s="1811"/>
      <c r="M12" s="1811"/>
      <c r="N12" s="1811"/>
      <c r="O12" s="1811"/>
      <c r="P12" s="1811"/>
      <c r="Q12" s="1811"/>
      <c r="R12" s="1811"/>
      <c r="S12" s="1811"/>
      <c r="T12" s="1811"/>
      <c r="U12" s="1811"/>
      <c r="V12" s="1811"/>
      <c r="W12" s="1811"/>
      <c r="X12" s="1812"/>
    </row>
    <row r="13" spans="2:26" x14ac:dyDescent="0.25">
      <c r="B13" s="72"/>
      <c r="C13" s="99"/>
      <c r="D13" s="99"/>
      <c r="E13" s="99"/>
      <c r="F13" s="99"/>
      <c r="G13" s="99"/>
      <c r="H13" s="99"/>
      <c r="I13" s="99"/>
      <c r="J13" s="99"/>
      <c r="K13" s="1811"/>
      <c r="L13" s="1811"/>
      <c r="M13" s="1811"/>
      <c r="N13" s="1811"/>
      <c r="O13" s="1811"/>
      <c r="P13" s="1811"/>
      <c r="Q13" s="1811"/>
      <c r="R13" s="1811"/>
      <c r="S13" s="1811"/>
      <c r="T13" s="1811"/>
      <c r="U13" s="1811"/>
      <c r="V13" s="1811"/>
      <c r="W13" s="1811"/>
      <c r="X13" s="1812"/>
    </row>
    <row r="14" spans="2:26" ht="21" x14ac:dyDescent="0.35">
      <c r="B14" s="72"/>
      <c r="C14" s="281"/>
      <c r="D14" s="282"/>
      <c r="E14" s="281"/>
      <c r="F14" s="281"/>
      <c r="G14" s="281"/>
      <c r="H14" s="99"/>
      <c r="I14" s="99"/>
      <c r="J14" s="99"/>
      <c r="K14" s="1811"/>
      <c r="L14" s="1811"/>
      <c r="M14" s="1811"/>
      <c r="N14" s="1811"/>
      <c r="O14" s="1811"/>
      <c r="P14" s="1811"/>
      <c r="Q14" s="1811"/>
      <c r="R14" s="1811"/>
      <c r="S14" s="1811"/>
      <c r="T14" s="1811"/>
      <c r="U14" s="1811"/>
      <c r="V14" s="1811"/>
      <c r="W14" s="1811"/>
      <c r="X14" s="1812"/>
    </row>
    <row r="15" spans="2:26" ht="21" x14ac:dyDescent="0.35">
      <c r="B15" s="72"/>
      <c r="C15" s="281"/>
      <c r="D15" s="282"/>
      <c r="E15" s="281"/>
      <c r="F15" s="281"/>
      <c r="G15" s="281"/>
      <c r="H15" s="99"/>
      <c r="I15" s="99"/>
      <c r="J15" s="99"/>
      <c r="K15" s="99"/>
      <c r="L15" s="99"/>
      <c r="M15" s="99"/>
      <c r="N15" s="99"/>
      <c r="O15" s="99"/>
      <c r="P15" s="99"/>
      <c r="Q15" s="99"/>
      <c r="R15" s="99"/>
      <c r="S15" s="99"/>
      <c r="T15" s="99"/>
      <c r="U15" s="99"/>
      <c r="V15" s="99"/>
      <c r="W15" s="99"/>
      <c r="X15" s="166"/>
    </row>
    <row r="16" spans="2:26" x14ac:dyDescent="0.25">
      <c r="B16" s="72"/>
      <c r="C16" s="99"/>
      <c r="D16" s="99"/>
      <c r="E16" s="99"/>
      <c r="F16" s="99"/>
      <c r="G16" s="99"/>
      <c r="H16" s="99"/>
      <c r="I16" s="99"/>
      <c r="J16" s="99"/>
      <c r="K16" s="99"/>
      <c r="L16" s="99"/>
      <c r="M16" s="99"/>
      <c r="N16" s="99"/>
      <c r="O16" s="99"/>
      <c r="P16" s="99"/>
      <c r="Q16" s="99"/>
      <c r="R16" s="99"/>
      <c r="S16" s="99"/>
      <c r="T16" s="99"/>
      <c r="U16" s="99"/>
      <c r="V16" s="99"/>
      <c r="W16" s="99"/>
      <c r="X16" s="166"/>
    </row>
    <row r="17" spans="2:24" ht="15.75" thickBot="1" x14ac:dyDescent="0.3">
      <c r="B17" s="165"/>
      <c r="C17" s="164"/>
      <c r="D17" s="164"/>
      <c r="E17" s="164"/>
      <c r="F17" s="164"/>
      <c r="G17" s="164"/>
      <c r="H17" s="164"/>
      <c r="I17" s="164"/>
      <c r="J17" s="164"/>
      <c r="K17" s="164"/>
      <c r="L17" s="164"/>
      <c r="M17" s="164"/>
      <c r="N17" s="164"/>
      <c r="O17" s="164"/>
      <c r="P17" s="164"/>
      <c r="Q17" s="164"/>
      <c r="R17" s="164"/>
      <c r="S17" s="164"/>
      <c r="T17" s="164"/>
      <c r="U17" s="164"/>
      <c r="V17" s="164"/>
      <c r="W17" s="164"/>
      <c r="X17" s="163"/>
    </row>
    <row r="18" spans="2:24" ht="15.75" thickTop="1" x14ac:dyDescent="0.25">
      <c r="K18" s="69">
        <f t="shared" ref="K18:S18" si="0">SUM(K9:K11)</f>
        <v>0</v>
      </c>
      <c r="L18" s="69">
        <f t="shared" si="0"/>
        <v>0</v>
      </c>
      <c r="M18" s="69">
        <f t="shared" si="0"/>
        <v>0</v>
      </c>
      <c r="N18" s="69">
        <f>SUM(N9:N11)</f>
        <v>0</v>
      </c>
      <c r="O18" s="69">
        <f t="shared" si="0"/>
        <v>0</v>
      </c>
      <c r="P18" s="69">
        <f t="shared" si="0"/>
        <v>0</v>
      </c>
      <c r="Q18" s="69">
        <f t="shared" si="0"/>
        <v>0</v>
      </c>
      <c r="R18" s="69">
        <f t="shared" si="0"/>
        <v>0</v>
      </c>
      <c r="S18" s="69">
        <f t="shared" si="0"/>
        <v>0</v>
      </c>
      <c r="T18" s="69">
        <f>SUM(T9:T11)</f>
        <v>0</v>
      </c>
      <c r="U18" s="69">
        <f t="shared" ref="U18:V18" si="1">SUM(U9:U11)</f>
        <v>0</v>
      </c>
      <c r="V18" s="69">
        <f t="shared" si="1"/>
        <v>0</v>
      </c>
    </row>
    <row r="20" spans="2:24" ht="18.600000000000001" customHeight="1" x14ac:dyDescent="0.25"/>
    <row r="23" spans="2:24" x14ac:dyDescent="0.25">
      <c r="S23" s="128"/>
    </row>
    <row r="24" spans="2:24" ht="44.45" customHeight="1" x14ac:dyDescent="0.25"/>
    <row r="31" spans="2:24" ht="15" customHeight="1" x14ac:dyDescent="0.25"/>
    <row r="32" spans="2:24" ht="15" customHeight="1" x14ac:dyDescent="0.25"/>
  </sheetData>
  <sheetProtection password="D140" sheet="1" selectLockedCells="1"/>
  <mergeCells count="15">
    <mergeCell ref="K12:X14"/>
    <mergeCell ref="B8:X8"/>
    <mergeCell ref="W9:X11"/>
    <mergeCell ref="B1:P1"/>
    <mergeCell ref="Q1:X3"/>
    <mergeCell ref="B2:P2"/>
    <mergeCell ref="B3:C3"/>
    <mergeCell ref="D3:J3"/>
    <mergeCell ref="K3:M3"/>
    <mergeCell ref="N3:P3"/>
    <mergeCell ref="B4:X4"/>
    <mergeCell ref="B5:J5"/>
    <mergeCell ref="L5:N5"/>
    <mergeCell ref="O5:R5"/>
    <mergeCell ref="T5:X5"/>
  </mergeCells>
  <conditionalFormatting sqref="B1:B1048576">
    <cfRule type="duplicateValues" dxfId="60" priority="3"/>
  </conditionalFormatting>
  <pageMargins left="0.25" right="0.25" top="0.75" bottom="0.75" header="0.3" footer="0.3"/>
  <pageSetup scale="50" fitToHeight="0" orientation="landscape" r:id="rId1"/>
  <ignoredErrors>
    <ignoredError sqref="T9:T11" formulaRange="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40"/>
  <sheetViews>
    <sheetView zoomScale="60" zoomScaleNormal="60" workbookViewId="0">
      <selection activeCell="C27" sqref="C27"/>
    </sheetView>
  </sheetViews>
  <sheetFormatPr defaultColWidth="9.140625" defaultRowHeight="15" x14ac:dyDescent="0.25"/>
  <cols>
    <col min="1" max="1" width="2.7109375" style="41" customWidth="1"/>
    <col min="2" max="2" width="13.42578125" style="41" customWidth="1"/>
    <col min="3" max="3" width="46.85546875" style="41" customWidth="1"/>
    <col min="4" max="4" width="19.7109375" style="41" customWidth="1"/>
    <col min="5" max="6" width="10.140625" style="41" customWidth="1"/>
    <col min="7" max="7" width="12.140625" style="41" customWidth="1"/>
    <col min="8" max="10" width="10.140625" style="41" customWidth="1"/>
    <col min="11" max="13" width="12" style="41" customWidth="1"/>
    <col min="14" max="14" width="15.85546875" style="41" customWidth="1"/>
    <col min="15" max="18" width="12" style="41" customWidth="1"/>
    <col min="19" max="19" width="13.140625" style="41" bestFit="1" customWidth="1"/>
    <col min="20" max="21" width="12.85546875" style="41" customWidth="1"/>
    <col min="22" max="22" width="18.42578125" style="41" bestFit="1" customWidth="1"/>
    <col min="23" max="24" width="12.85546875" style="41" customWidth="1"/>
    <col min="25" max="16384" width="9.140625" style="41"/>
  </cols>
  <sheetData>
    <row r="1" spans="1:26" ht="43.5" customHeight="1" thickTop="1" thickBot="1" x14ac:dyDescent="0.8">
      <c r="B1" s="1748"/>
      <c r="C1" s="1749"/>
      <c r="D1" s="1749"/>
      <c r="E1" s="1749"/>
      <c r="F1" s="1749"/>
      <c r="G1" s="1749"/>
      <c r="H1" s="1749"/>
      <c r="I1" s="1749"/>
      <c r="J1" s="1749"/>
      <c r="K1" s="1749"/>
      <c r="L1" s="1749"/>
      <c r="M1" s="1749"/>
      <c r="N1" s="1749"/>
      <c r="O1" s="1749"/>
      <c r="P1" s="1749"/>
      <c r="Q1" s="1674" t="s">
        <v>254</v>
      </c>
      <c r="R1" s="1675"/>
      <c r="S1" s="1675"/>
      <c r="T1" s="1675"/>
      <c r="U1" s="1675"/>
      <c r="V1" s="1675"/>
      <c r="W1" s="1675"/>
      <c r="X1" s="1676"/>
      <c r="Y1" s="48"/>
    </row>
    <row r="2" spans="1:26" ht="33" customHeight="1" thickTop="1" thickBot="1" x14ac:dyDescent="0.3">
      <c r="B2" s="1683"/>
      <c r="C2" s="1684"/>
      <c r="D2" s="1684"/>
      <c r="E2" s="1684"/>
      <c r="F2" s="1684"/>
      <c r="G2" s="1684"/>
      <c r="H2" s="1684"/>
      <c r="I2" s="1684"/>
      <c r="J2" s="1684"/>
      <c r="K2" s="1684"/>
      <c r="L2" s="1684"/>
      <c r="M2" s="1684"/>
      <c r="N2" s="1684"/>
      <c r="O2" s="1684"/>
      <c r="P2" s="1684"/>
      <c r="Q2" s="1677"/>
      <c r="R2" s="1678"/>
      <c r="S2" s="1678"/>
      <c r="T2" s="1678"/>
      <c r="U2" s="1678"/>
      <c r="V2" s="1678"/>
      <c r="W2" s="1678"/>
      <c r="X2" s="1679"/>
      <c r="Y2" s="48"/>
    </row>
    <row r="3" spans="1:26" ht="33"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6" ht="13.5" customHeight="1" thickTop="1" thickBot="1" x14ac:dyDescent="0.3">
      <c r="B4" s="1694"/>
      <c r="C4" s="1695"/>
      <c r="D4" s="1695"/>
      <c r="E4" s="1695"/>
      <c r="F4" s="1695"/>
      <c r="G4" s="1695"/>
      <c r="H4" s="1695"/>
      <c r="I4" s="1695"/>
      <c r="J4" s="1695"/>
      <c r="K4" s="1695"/>
      <c r="L4" s="1695"/>
      <c r="M4" s="1695"/>
      <c r="N4" s="1695"/>
      <c r="O4" s="1695"/>
      <c r="P4" s="1695"/>
      <c r="Q4" s="1695"/>
      <c r="R4" s="1695"/>
      <c r="S4" s="1695"/>
      <c r="T4" s="1695"/>
      <c r="U4" s="1695"/>
      <c r="V4" s="1695"/>
      <c r="W4" s="1695"/>
      <c r="X4" s="1696"/>
      <c r="Y4" s="48"/>
    </row>
    <row r="5" spans="1:26"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6" ht="34.9" customHeight="1" thickTop="1" thickBot="1" x14ac:dyDescent="0.3">
      <c r="B6" s="1753"/>
      <c r="C6" s="1754"/>
      <c r="D6" s="1754"/>
      <c r="E6" s="1754"/>
      <c r="F6" s="1754"/>
      <c r="G6" s="1754"/>
      <c r="H6" s="1754"/>
      <c r="I6" s="1754"/>
      <c r="J6" s="1754"/>
      <c r="K6" s="915">
        <v>100103</v>
      </c>
      <c r="L6" s="1755" t="s">
        <v>94</v>
      </c>
      <c r="M6" s="1755"/>
      <c r="N6" s="1755"/>
      <c r="O6" s="1756" t="s">
        <v>1349</v>
      </c>
      <c r="P6" s="1803"/>
      <c r="Q6" s="1803"/>
      <c r="R6" s="1803"/>
      <c r="S6" s="1078">
        <v>1.4098999999999999</v>
      </c>
      <c r="T6" s="1755" t="s">
        <v>96</v>
      </c>
      <c r="U6" s="1755"/>
      <c r="V6" s="1755"/>
      <c r="W6" s="1755"/>
      <c r="X6" s="1757"/>
      <c r="Y6" s="99"/>
      <c r="Z6" s="99"/>
    </row>
    <row r="7" spans="1:26"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6" s="351" customFormat="1" ht="45" customHeight="1" thickBot="1" x14ac:dyDescent="0.3">
      <c r="A8" s="352"/>
      <c r="B8" s="1777"/>
      <c r="C8" s="346">
        <f>SUM(U13:U15)</f>
        <v>0</v>
      </c>
      <c r="D8" s="353" t="s">
        <v>150</v>
      </c>
      <c r="E8" s="1779"/>
      <c r="F8" s="1779"/>
      <c r="G8" s="1779"/>
      <c r="H8" s="1779"/>
      <c r="I8" s="1779"/>
      <c r="J8" s="1779"/>
      <c r="K8" s="353" t="s">
        <v>151</v>
      </c>
      <c r="L8" s="1780">
        <f>SUM(C8+E8)</f>
        <v>0</v>
      </c>
      <c r="M8" s="1780"/>
      <c r="N8" s="1780"/>
      <c r="O8" s="1780"/>
      <c r="P8" s="1780"/>
      <c r="Q8" s="1780"/>
      <c r="R8" s="353" t="s">
        <v>151</v>
      </c>
      <c r="S8" s="1758">
        <f>L8*S6</f>
        <v>0</v>
      </c>
      <c r="T8" s="1758"/>
      <c r="U8" s="1758"/>
      <c r="V8" s="1758"/>
      <c r="W8" s="1758"/>
      <c r="X8" s="1759"/>
    </row>
    <row r="9" spans="1:26" ht="42.75" customHeight="1" thickTop="1" thickBot="1" x14ac:dyDescent="0.3">
      <c r="A9" s="159"/>
      <c r="B9" s="1904" t="s">
        <v>152</v>
      </c>
      <c r="C9" s="1905"/>
      <c r="D9" s="1905"/>
      <c r="E9" s="1905"/>
      <c r="F9" s="1905"/>
      <c r="G9" s="1905"/>
      <c r="H9" s="1905"/>
      <c r="I9" s="1905"/>
      <c r="J9" s="1905"/>
      <c r="K9" s="1905"/>
      <c r="L9" s="1905"/>
      <c r="M9" s="1905"/>
      <c r="N9" s="1905"/>
      <c r="O9" s="1905"/>
      <c r="P9" s="1905"/>
      <c r="Q9" s="1905"/>
      <c r="R9" s="1905"/>
      <c r="S9" s="1905"/>
      <c r="T9" s="1905"/>
      <c r="U9" s="1905"/>
      <c r="V9" s="1905"/>
      <c r="W9" s="1905"/>
      <c r="X9" s="1906"/>
    </row>
    <row r="10" spans="1:26" ht="84" customHeight="1" thickTop="1" thickBot="1" x14ac:dyDescent="0.3">
      <c r="A10" s="159"/>
      <c r="B10" s="1838" t="s">
        <v>153</v>
      </c>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40"/>
    </row>
    <row r="11" spans="1:26" ht="57" customHeight="1" thickTop="1" thickBot="1" x14ac:dyDescent="0.3">
      <c r="B11" s="77" t="s">
        <v>97</v>
      </c>
      <c r="C11" s="78" t="s">
        <v>98</v>
      </c>
      <c r="D11" s="155" t="s">
        <v>99</v>
      </c>
      <c r="E11" s="155" t="s">
        <v>100</v>
      </c>
      <c r="F11" s="155" t="s">
        <v>101</v>
      </c>
      <c r="G11" s="155" t="s">
        <v>102</v>
      </c>
      <c r="H11" s="155" t="s">
        <v>103</v>
      </c>
      <c r="I11" s="155" t="s">
        <v>104</v>
      </c>
      <c r="J11" s="158" t="s">
        <v>105</v>
      </c>
      <c r="K11" s="157" t="s">
        <v>12</v>
      </c>
      <c r="L11" s="157" t="s">
        <v>13</v>
      </c>
      <c r="M11" s="157" t="s">
        <v>14</v>
      </c>
      <c r="N11" s="157" t="s">
        <v>15</v>
      </c>
      <c r="O11" s="157" t="s">
        <v>16</v>
      </c>
      <c r="P11" s="157" t="s">
        <v>17</v>
      </c>
      <c r="Q11" s="157" t="s">
        <v>18</v>
      </c>
      <c r="R11" s="157" t="s">
        <v>19</v>
      </c>
      <c r="S11" s="157" t="s">
        <v>20</v>
      </c>
      <c r="T11" s="156" t="s">
        <v>106</v>
      </c>
      <c r="U11" s="155" t="s">
        <v>107</v>
      </c>
      <c r="V11" s="155" t="s">
        <v>108</v>
      </c>
      <c r="W11" s="155" t="s">
        <v>109</v>
      </c>
      <c r="X11" s="154" t="s">
        <v>110</v>
      </c>
    </row>
    <row r="12" spans="1:26" ht="16.5" thickTop="1" thickBot="1" x14ac:dyDescent="0.3">
      <c r="B12" s="1907"/>
      <c r="C12" s="1908"/>
      <c r="D12" s="1908"/>
      <c r="E12" s="1908"/>
      <c r="F12" s="1908"/>
      <c r="G12" s="1908"/>
      <c r="H12" s="1908"/>
      <c r="I12" s="1908"/>
      <c r="J12" s="1908"/>
      <c r="K12" s="1909"/>
      <c r="L12" s="1909"/>
      <c r="M12" s="1909"/>
      <c r="N12" s="1909"/>
      <c r="O12" s="1909"/>
      <c r="P12" s="1909"/>
      <c r="Q12" s="1909"/>
      <c r="R12" s="1909"/>
      <c r="S12" s="1909"/>
      <c r="T12" s="1908"/>
      <c r="U12" s="1908"/>
      <c r="V12" s="1908"/>
      <c r="W12" s="1908"/>
      <c r="X12" s="1910"/>
    </row>
    <row r="13" spans="1:26" ht="19.5" customHeight="1" thickTop="1" x14ac:dyDescent="0.25">
      <c r="B13" s="968">
        <v>470490</v>
      </c>
      <c r="C13" s="971" t="s">
        <v>1306</v>
      </c>
      <c r="D13" s="941">
        <v>2</v>
      </c>
      <c r="E13" s="942">
        <v>0</v>
      </c>
      <c r="F13" s="942">
        <v>0</v>
      </c>
      <c r="G13" s="942">
        <v>37</v>
      </c>
      <c r="H13" s="942">
        <v>293</v>
      </c>
      <c r="I13" s="942">
        <v>52.56</v>
      </c>
      <c r="J13" s="1079">
        <v>74.099999999999994</v>
      </c>
      <c r="K13" s="727"/>
      <c r="L13" s="727"/>
      <c r="M13" s="727"/>
      <c r="N13" s="727"/>
      <c r="O13" s="727"/>
      <c r="P13" s="727"/>
      <c r="Q13" s="727"/>
      <c r="R13" s="727"/>
      <c r="S13" s="753"/>
      <c r="T13" s="270">
        <f>SUM(K13:S13)</f>
        <v>0</v>
      </c>
      <c r="U13" s="103">
        <f>T13*I13</f>
        <v>0</v>
      </c>
      <c r="V13" s="104">
        <f>U13*$S$6</f>
        <v>0</v>
      </c>
      <c r="W13" s="1792" t="s">
        <v>115</v>
      </c>
      <c r="X13" s="1793"/>
    </row>
    <row r="14" spans="1:26" ht="19.5" customHeight="1" x14ac:dyDescent="0.25">
      <c r="B14" s="949">
        <v>471005</v>
      </c>
      <c r="C14" s="973" t="s">
        <v>1305</v>
      </c>
      <c r="D14" s="946">
        <v>1</v>
      </c>
      <c r="E14" s="947">
        <v>1</v>
      </c>
      <c r="F14" s="947">
        <v>0</v>
      </c>
      <c r="G14" s="947">
        <v>30</v>
      </c>
      <c r="H14" s="947">
        <v>192</v>
      </c>
      <c r="I14" s="947">
        <v>11.92</v>
      </c>
      <c r="J14" s="983">
        <v>16.8</v>
      </c>
      <c r="K14" s="690"/>
      <c r="L14" s="690"/>
      <c r="M14" s="690"/>
      <c r="N14" s="690"/>
      <c r="O14" s="690"/>
      <c r="P14" s="690"/>
      <c r="Q14" s="690"/>
      <c r="R14" s="690"/>
      <c r="S14" s="717"/>
      <c r="T14" s="271">
        <f>SUM(K14:S14)</f>
        <v>0</v>
      </c>
      <c r="U14" s="89">
        <f>T14*I14</f>
        <v>0</v>
      </c>
      <c r="V14" s="112">
        <f>U14*$S$6</f>
        <v>0</v>
      </c>
      <c r="W14" s="1794"/>
      <c r="X14" s="1795"/>
    </row>
    <row r="15" spans="1:26" ht="19.5" customHeight="1" thickBot="1" x14ac:dyDescent="0.3">
      <c r="B15" s="950">
        <v>471045</v>
      </c>
      <c r="C15" s="995" t="s">
        <v>1304</v>
      </c>
      <c r="D15" s="952">
        <v>2</v>
      </c>
      <c r="E15" s="953">
        <v>0</v>
      </c>
      <c r="F15" s="953">
        <v>0</v>
      </c>
      <c r="G15" s="953">
        <v>40.159999999999997</v>
      </c>
      <c r="H15" s="953">
        <v>253</v>
      </c>
      <c r="I15" s="953">
        <v>45.46</v>
      </c>
      <c r="J15" s="1080">
        <v>64.099999999999994</v>
      </c>
      <c r="K15" s="913"/>
      <c r="L15" s="913"/>
      <c r="M15" s="913"/>
      <c r="N15" s="913"/>
      <c r="O15" s="913"/>
      <c r="P15" s="913"/>
      <c r="Q15" s="913"/>
      <c r="R15" s="913"/>
      <c r="S15" s="914"/>
      <c r="T15" s="408">
        <f>SUM(K15:S15)</f>
        <v>0</v>
      </c>
      <c r="U15" s="90">
        <f>T15*I15</f>
        <v>0</v>
      </c>
      <c r="V15" s="409">
        <f>U15*$S$6</f>
        <v>0</v>
      </c>
      <c r="W15" s="1796"/>
      <c r="X15" s="1797"/>
    </row>
    <row r="16" spans="1:26" ht="19.5" customHeight="1" x14ac:dyDescent="0.25">
      <c r="B16" s="1841" t="s">
        <v>403</v>
      </c>
      <c r="C16" s="1842"/>
      <c r="D16" s="1842"/>
      <c r="E16" s="1842"/>
      <c r="F16" s="1842"/>
      <c r="G16" s="1842"/>
      <c r="H16" s="1842"/>
      <c r="I16" s="1842"/>
      <c r="J16" s="1842"/>
      <c r="K16" s="1842"/>
      <c r="L16" s="1842"/>
      <c r="M16" s="1842"/>
      <c r="N16" s="1842"/>
      <c r="O16" s="1842"/>
      <c r="P16" s="1842"/>
      <c r="Q16" s="1842"/>
      <c r="R16" s="1842"/>
      <c r="S16" s="1842"/>
      <c r="T16" s="1842"/>
      <c r="U16" s="1842"/>
      <c r="V16" s="1842"/>
      <c r="W16" s="1842"/>
      <c r="X16" s="1843"/>
    </row>
    <row r="17" spans="2:24" ht="19.5" customHeight="1" x14ac:dyDescent="0.25">
      <c r="B17" s="1841"/>
      <c r="C17" s="1842"/>
      <c r="D17" s="1842"/>
      <c r="E17" s="1842"/>
      <c r="F17" s="1842"/>
      <c r="G17" s="1842"/>
      <c r="H17" s="1842"/>
      <c r="I17" s="1842"/>
      <c r="J17" s="1842"/>
      <c r="K17" s="1842"/>
      <c r="L17" s="1842"/>
      <c r="M17" s="1842"/>
      <c r="N17" s="1842"/>
      <c r="O17" s="1842"/>
      <c r="P17" s="1842"/>
      <c r="Q17" s="1842"/>
      <c r="R17" s="1842"/>
      <c r="S17" s="1842"/>
      <c r="T17" s="1842"/>
      <c r="U17" s="1842"/>
      <c r="V17" s="1842"/>
      <c r="W17" s="1842"/>
      <c r="X17" s="1843"/>
    </row>
    <row r="18" spans="2:24" ht="19.5" customHeight="1" x14ac:dyDescent="0.25">
      <c r="B18" s="285"/>
      <c r="C18" s="284"/>
      <c r="D18" s="284"/>
      <c r="E18" s="284"/>
      <c r="F18" s="284"/>
      <c r="G18" s="284"/>
      <c r="H18" s="284"/>
      <c r="I18" s="284"/>
      <c r="J18" s="284"/>
      <c r="K18" s="284"/>
      <c r="L18" s="284"/>
      <c r="M18" s="284"/>
      <c r="N18" s="284"/>
      <c r="O18" s="284"/>
      <c r="P18" s="284"/>
      <c r="Q18" s="284"/>
      <c r="R18" s="284"/>
      <c r="S18" s="284"/>
      <c r="T18" s="284"/>
      <c r="U18" s="284"/>
      <c r="V18" s="284"/>
      <c r="W18" s="284"/>
      <c r="X18" s="283"/>
    </row>
    <row r="19" spans="2:24" ht="19.5" customHeight="1" thickBot="1" x14ac:dyDescent="0.3">
      <c r="B19" s="1844"/>
      <c r="C19" s="1845"/>
      <c r="D19" s="1845"/>
      <c r="E19" s="1845"/>
      <c r="F19" s="1845"/>
      <c r="G19" s="1845"/>
      <c r="H19" s="1845"/>
      <c r="I19" s="1845"/>
      <c r="J19" s="1845"/>
      <c r="K19" s="1845"/>
      <c r="L19" s="1845"/>
      <c r="M19" s="1845"/>
      <c r="N19" s="1845"/>
      <c r="O19" s="1845"/>
      <c r="P19" s="1845"/>
      <c r="Q19" s="1845"/>
      <c r="R19" s="1845"/>
      <c r="S19" s="1845"/>
      <c r="T19" s="1845"/>
      <c r="U19" s="1845"/>
      <c r="V19" s="1845"/>
      <c r="W19" s="1845"/>
      <c r="X19" s="1846"/>
    </row>
    <row r="20" spans="2:24" ht="19.5" customHeight="1" thickTop="1" x14ac:dyDescent="0.25">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row>
    <row r="21" spans="2:24" ht="19.5" customHeight="1" x14ac:dyDescent="0.35">
      <c r="B21" s="99"/>
      <c r="C21" s="281"/>
      <c r="D21" s="282"/>
      <c r="E21" s="281"/>
      <c r="F21" s="281"/>
      <c r="G21" s="281"/>
      <c r="H21" s="99"/>
      <c r="I21" s="99"/>
      <c r="J21" s="99"/>
      <c r="K21" s="99"/>
      <c r="L21" s="99"/>
      <c r="M21" s="99"/>
      <c r="N21" s="99"/>
      <c r="O21" s="99"/>
      <c r="P21" s="99"/>
      <c r="Q21" s="99"/>
      <c r="R21" s="99"/>
      <c r="S21" s="99"/>
      <c r="T21" s="99"/>
      <c r="U21" s="99"/>
      <c r="V21" s="99"/>
      <c r="W21" s="99"/>
      <c r="X21" s="99"/>
    </row>
    <row r="22" spans="2:24" ht="19.5" customHeight="1" x14ac:dyDescent="0.35">
      <c r="B22" s="99"/>
      <c r="C22" s="281"/>
      <c r="D22" s="282"/>
      <c r="E22" s="281"/>
      <c r="F22" s="281"/>
      <c r="G22" s="281"/>
      <c r="H22" s="99"/>
      <c r="I22" s="99"/>
      <c r="J22" s="99"/>
      <c r="K22" s="99"/>
      <c r="L22" s="99"/>
      <c r="M22" s="99"/>
      <c r="N22" s="99"/>
      <c r="O22" s="99"/>
      <c r="P22" s="99"/>
      <c r="Q22" s="99"/>
      <c r="R22" s="99"/>
      <c r="S22" s="99"/>
      <c r="T22" s="99"/>
      <c r="U22" s="99"/>
      <c r="V22" s="99"/>
      <c r="W22" s="99"/>
      <c r="X22" s="99"/>
    </row>
    <row r="23" spans="2:24" ht="19.5" customHeight="1" x14ac:dyDescent="0.25"/>
    <row r="24" spans="2:24" ht="19.5" customHeight="1" thickBot="1" x14ac:dyDescent="0.3"/>
    <row r="25" spans="2:24" ht="19.5" customHeight="1" x14ac:dyDescent="0.35">
      <c r="C25" s="930" t="s">
        <v>157</v>
      </c>
      <c r="D25" s="931"/>
      <c r="E25" s="931"/>
      <c r="F25" s="931"/>
      <c r="G25" s="932"/>
    </row>
    <row r="26" spans="2:24" ht="19.5" customHeight="1" x14ac:dyDescent="0.25">
      <c r="C26" s="933"/>
      <c r="D26" s="1081"/>
      <c r="E26" s="1081"/>
      <c r="F26" s="1081"/>
      <c r="G26" s="934"/>
    </row>
    <row r="27" spans="2:24" ht="19.5" customHeight="1" x14ac:dyDescent="0.25">
      <c r="C27" s="933"/>
      <c r="D27" s="1081"/>
      <c r="E27" s="1081"/>
      <c r="F27" s="1081"/>
      <c r="G27" s="934"/>
    </row>
    <row r="28" spans="2:24" ht="19.5" customHeight="1" x14ac:dyDescent="0.25">
      <c r="C28" s="933"/>
      <c r="D28" s="1081"/>
      <c r="E28" s="1081"/>
      <c r="F28" s="1081"/>
      <c r="G28" s="934"/>
    </row>
    <row r="29" spans="2:24" ht="19.5" customHeight="1" thickBot="1" x14ac:dyDescent="0.3">
      <c r="C29" s="935"/>
      <c r="D29" s="936"/>
      <c r="E29" s="936"/>
      <c r="F29" s="936"/>
      <c r="G29" s="937"/>
    </row>
    <row r="30" spans="2:24" ht="19.5" customHeight="1" x14ac:dyDescent="0.25"/>
    <row r="31" spans="2:24" ht="19.5" customHeight="1" x14ac:dyDescent="0.25"/>
    <row r="32" spans="2:24" ht="19.5" customHeight="1" x14ac:dyDescent="0.25"/>
    <row r="33" spans="25:26" ht="19.5" customHeight="1" x14ac:dyDescent="0.25"/>
    <row r="34" spans="25:26" ht="19.5" customHeight="1" x14ac:dyDescent="0.25"/>
    <row r="35" spans="25:26" ht="23.85" customHeight="1" x14ac:dyDescent="0.25"/>
    <row r="36" spans="25:26" ht="23.85" customHeight="1" x14ac:dyDescent="0.25"/>
    <row r="37" spans="25:26" ht="0.75" customHeight="1" x14ac:dyDescent="0.25"/>
    <row r="38" spans="25:26" ht="33.75" customHeight="1" x14ac:dyDescent="0.25">
      <c r="Y38" s="99"/>
      <c r="Z38" s="99"/>
    </row>
    <row r="39" spans="25:26" ht="17.45" customHeight="1" x14ac:dyDescent="0.25"/>
    <row r="40" spans="25:26" ht="17.45" customHeight="1" x14ac:dyDescent="0.25"/>
  </sheetData>
  <sheetProtection password="D140" sheet="1" selectLockedCells="1"/>
  <mergeCells count="28">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20:X20"/>
    <mergeCell ref="B16:X17"/>
    <mergeCell ref="B9:X9"/>
    <mergeCell ref="B10:X10"/>
    <mergeCell ref="B12:X12"/>
    <mergeCell ref="B19:Q19"/>
    <mergeCell ref="R19:X19"/>
    <mergeCell ref="W13:X15"/>
  </mergeCells>
  <conditionalFormatting sqref="B1:B1048576">
    <cfRule type="duplicateValues" dxfId="59" priority="3"/>
  </conditionalFormatting>
  <pageMargins left="0.7" right="0.7" top="0.75" bottom="0.75" header="0.3" footer="0.3"/>
  <pageSetup orientation="portrait" r:id="rId1"/>
  <ignoredErrors>
    <ignoredError sqref="T13:V15" formulaRange="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Z32"/>
  <sheetViews>
    <sheetView showGridLines="0" zoomScale="60" zoomScaleNormal="60" workbookViewId="0">
      <selection activeCell="K9" sqref="K9:K13"/>
    </sheetView>
  </sheetViews>
  <sheetFormatPr defaultColWidth="9.140625" defaultRowHeight="15" x14ac:dyDescent="0.25"/>
  <cols>
    <col min="1" max="1" width="1.28515625" style="41" customWidth="1"/>
    <col min="2" max="2" width="13.42578125" style="41" customWidth="1"/>
    <col min="3" max="3" width="46.85546875" style="41" customWidth="1"/>
    <col min="4" max="4" width="17" style="41" customWidth="1"/>
    <col min="5" max="6" width="9.140625" style="41" customWidth="1"/>
    <col min="7" max="7" width="9.85546875" style="41" customWidth="1"/>
    <col min="8" max="8" width="10.140625" style="41" customWidth="1"/>
    <col min="9" max="9" width="9.140625" style="41" customWidth="1"/>
    <col min="10" max="10" width="9.7109375" style="41" customWidth="1"/>
    <col min="11" max="17" width="11.140625" style="41" customWidth="1"/>
    <col min="18" max="18" width="11.7109375" style="41" customWidth="1"/>
    <col min="19" max="19" width="12.5703125" style="41" customWidth="1"/>
    <col min="20" max="20" width="11.7109375" style="41" customWidth="1"/>
    <col min="21" max="21" width="12" style="41" bestFit="1" customWidth="1"/>
    <col min="22" max="22" width="18.42578125" style="41" bestFit="1" customWidth="1"/>
    <col min="23" max="23" width="13.140625" style="41" customWidth="1"/>
    <col min="24" max="24" width="12" style="41" customWidth="1"/>
    <col min="25" max="16384" width="9.140625" style="41"/>
  </cols>
  <sheetData>
    <row r="1" spans="2:26" ht="43.5" customHeight="1" thickTop="1" thickBot="1" x14ac:dyDescent="0.8">
      <c r="B1" s="1729"/>
      <c r="C1" s="1730"/>
      <c r="D1" s="1730"/>
      <c r="E1" s="1730"/>
      <c r="F1" s="1730"/>
      <c r="G1" s="1730"/>
      <c r="H1" s="1730"/>
      <c r="I1" s="1730"/>
      <c r="J1" s="1730"/>
      <c r="K1" s="1730"/>
      <c r="L1" s="1730"/>
      <c r="M1" s="1730"/>
      <c r="N1" s="1730"/>
      <c r="O1" s="1730"/>
      <c r="P1" s="1730"/>
      <c r="Q1" s="1674" t="s">
        <v>254</v>
      </c>
      <c r="R1" s="1675"/>
      <c r="S1" s="1675"/>
      <c r="T1" s="1675"/>
      <c r="U1" s="1675"/>
      <c r="V1" s="1675"/>
      <c r="W1" s="1675"/>
      <c r="X1" s="1676"/>
      <c r="Y1" s="48"/>
    </row>
    <row r="2" spans="2:26" ht="33" customHeight="1" thickTop="1" thickBot="1" x14ac:dyDescent="0.3">
      <c r="B2" s="1683"/>
      <c r="C2" s="1684"/>
      <c r="D2" s="1684"/>
      <c r="E2" s="1684"/>
      <c r="F2" s="1684"/>
      <c r="G2" s="1684"/>
      <c r="H2" s="1684"/>
      <c r="I2" s="1684"/>
      <c r="J2" s="1684"/>
      <c r="K2" s="1684"/>
      <c r="L2" s="1684"/>
      <c r="M2" s="1684"/>
      <c r="N2" s="1684"/>
      <c r="O2" s="1684"/>
      <c r="P2" s="1684"/>
      <c r="Q2" s="1677"/>
      <c r="R2" s="1678"/>
      <c r="S2" s="1678"/>
      <c r="T2" s="1678"/>
      <c r="U2" s="1678"/>
      <c r="V2" s="1678"/>
      <c r="W2" s="1678"/>
      <c r="X2" s="1679"/>
      <c r="Y2" s="48"/>
    </row>
    <row r="3" spans="2:26" ht="33"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6" ht="13.5" customHeight="1" thickTop="1" thickBot="1" x14ac:dyDescent="0.3">
      <c r="B4" s="1694"/>
      <c r="C4" s="1695"/>
      <c r="D4" s="1695"/>
      <c r="E4" s="1695"/>
      <c r="F4" s="1695"/>
      <c r="G4" s="1695"/>
      <c r="H4" s="1695"/>
      <c r="I4" s="1695"/>
      <c r="J4" s="1695"/>
      <c r="K4" s="1695"/>
      <c r="L4" s="1695"/>
      <c r="M4" s="1695"/>
      <c r="N4" s="1695"/>
      <c r="O4" s="1695"/>
      <c r="P4" s="1695"/>
      <c r="Q4" s="1695"/>
      <c r="R4" s="1695"/>
      <c r="S4" s="1695"/>
      <c r="T4" s="1695"/>
      <c r="U4" s="1695"/>
      <c r="V4" s="1695"/>
      <c r="W4" s="1695"/>
      <c r="X4" s="1696"/>
      <c r="Y4" s="48"/>
    </row>
    <row r="5" spans="2:26" ht="42" customHeight="1" thickTop="1" thickBot="1" x14ac:dyDescent="0.3">
      <c r="B5" s="1697"/>
      <c r="C5" s="1698"/>
      <c r="D5" s="1698"/>
      <c r="E5" s="1698"/>
      <c r="F5" s="1698"/>
      <c r="G5" s="1698"/>
      <c r="H5" s="1698"/>
      <c r="I5" s="1698"/>
      <c r="J5" s="1699"/>
      <c r="K5" s="876">
        <v>100113</v>
      </c>
      <c r="L5" s="1742" t="s">
        <v>94</v>
      </c>
      <c r="M5" s="1742"/>
      <c r="N5" s="1742"/>
      <c r="O5" s="1743" t="s">
        <v>1351</v>
      </c>
      <c r="P5" s="1900"/>
      <c r="Q5" s="1900"/>
      <c r="R5" s="1900"/>
      <c r="S5" s="970">
        <v>0.56240000000000001</v>
      </c>
      <c r="T5" s="1742" t="s">
        <v>96</v>
      </c>
      <c r="U5" s="1742"/>
      <c r="V5" s="1742"/>
      <c r="W5" s="1742"/>
      <c r="X5" s="1744"/>
      <c r="Y5" s="99"/>
      <c r="Z5" s="99"/>
    </row>
    <row r="6" spans="2:26" ht="66.75" customHeight="1" thickBot="1" x14ac:dyDescent="0.3">
      <c r="B6" s="49" t="s">
        <v>97</v>
      </c>
      <c r="C6" s="50" t="s">
        <v>98</v>
      </c>
      <c r="D6" s="51" t="s">
        <v>99</v>
      </c>
      <c r="E6" s="146" t="s">
        <v>100</v>
      </c>
      <c r="F6" s="146" t="s">
        <v>101</v>
      </c>
      <c r="G6" s="146" t="s">
        <v>102</v>
      </c>
      <c r="H6" s="146" t="s">
        <v>103</v>
      </c>
      <c r="I6" s="146" t="s">
        <v>104</v>
      </c>
      <c r="J6" s="152" t="s">
        <v>105</v>
      </c>
      <c r="K6" s="425" t="s">
        <v>12</v>
      </c>
      <c r="L6" s="426" t="s">
        <v>13</v>
      </c>
      <c r="M6" s="426" t="s">
        <v>14</v>
      </c>
      <c r="N6" s="426" t="s">
        <v>15</v>
      </c>
      <c r="O6" s="426" t="s">
        <v>16</v>
      </c>
      <c r="P6" s="426" t="s">
        <v>17</v>
      </c>
      <c r="Q6" s="426" t="s">
        <v>18</v>
      </c>
      <c r="R6" s="426" t="s">
        <v>19</v>
      </c>
      <c r="S6" s="433" t="s">
        <v>20</v>
      </c>
      <c r="T6" s="148" t="s">
        <v>106</v>
      </c>
      <c r="U6" s="147" t="s">
        <v>107</v>
      </c>
      <c r="V6" s="146" t="s">
        <v>108</v>
      </c>
      <c r="W6" s="146" t="s">
        <v>109</v>
      </c>
      <c r="X6" s="145" t="s">
        <v>110</v>
      </c>
    </row>
    <row r="7" spans="2:26" ht="8.25" customHeight="1" thickBot="1" x14ac:dyDescent="0.3">
      <c r="B7" s="60"/>
      <c r="C7" s="859"/>
      <c r="D7" s="141"/>
      <c r="E7" s="141"/>
      <c r="F7" s="141"/>
      <c r="G7" s="141"/>
      <c r="H7" s="141"/>
      <c r="I7" s="141"/>
      <c r="J7" s="144"/>
      <c r="K7" s="143"/>
      <c r="L7" s="143"/>
      <c r="M7" s="143"/>
      <c r="N7" s="143"/>
      <c r="O7" s="143"/>
      <c r="P7" s="143"/>
      <c r="Q7" s="143"/>
      <c r="R7" s="143"/>
      <c r="S7" s="143"/>
      <c r="T7" s="142"/>
      <c r="U7" s="141"/>
      <c r="V7" s="141"/>
      <c r="W7" s="141"/>
      <c r="X7" s="140"/>
    </row>
    <row r="8" spans="2:26" ht="15.75" thickBot="1" x14ac:dyDescent="0.3">
      <c r="B8" s="1901"/>
      <c r="C8" s="1902"/>
      <c r="D8" s="1902"/>
      <c r="E8" s="1902"/>
      <c r="F8" s="1902"/>
      <c r="G8" s="1902"/>
      <c r="H8" s="1902"/>
      <c r="I8" s="1902"/>
      <c r="J8" s="1902"/>
      <c r="K8" s="1902"/>
      <c r="L8" s="1902"/>
      <c r="M8" s="1902"/>
      <c r="N8" s="1902"/>
      <c r="O8" s="1902"/>
      <c r="P8" s="1902"/>
      <c r="Q8" s="1902"/>
      <c r="R8" s="1902"/>
      <c r="S8" s="1902"/>
      <c r="T8" s="1902"/>
      <c r="U8" s="1902"/>
      <c r="V8" s="1902"/>
      <c r="W8" s="1902"/>
      <c r="X8" s="1903"/>
    </row>
    <row r="9" spans="2:26" ht="18.75" customHeight="1" x14ac:dyDescent="0.25">
      <c r="B9" s="968">
        <v>72001</v>
      </c>
      <c r="C9" s="971" t="s">
        <v>1317</v>
      </c>
      <c r="D9" s="941">
        <v>2</v>
      </c>
      <c r="E9" s="942">
        <v>0.5</v>
      </c>
      <c r="F9" s="942">
        <v>0</v>
      </c>
      <c r="G9" s="942">
        <v>42.9</v>
      </c>
      <c r="H9" s="942">
        <v>176</v>
      </c>
      <c r="I9" s="942">
        <v>34.65</v>
      </c>
      <c r="J9" s="264">
        <v>19.489999999999998</v>
      </c>
      <c r="K9" s="727"/>
      <c r="L9" s="727"/>
      <c r="M9" s="727"/>
      <c r="N9" s="727"/>
      <c r="O9" s="727"/>
      <c r="P9" s="727"/>
      <c r="Q9" s="727"/>
      <c r="R9" s="727"/>
      <c r="S9" s="753"/>
      <c r="T9" s="279">
        <f t="shared" ref="T9:T15" si="0">SUM(K9:S9)</f>
        <v>0</v>
      </c>
      <c r="U9" s="133">
        <f t="shared" ref="U9:U15" si="1">T9*I9</f>
        <v>0</v>
      </c>
      <c r="V9" s="132">
        <f t="shared" ref="V9:V15" si="2">$U9*$S$5</f>
        <v>0</v>
      </c>
      <c r="W9" s="1804" t="s">
        <v>115</v>
      </c>
      <c r="X9" s="1805"/>
    </row>
    <row r="10" spans="2:26" ht="18.75" x14ac:dyDescent="0.25">
      <c r="B10" s="944">
        <v>72003</v>
      </c>
      <c r="C10" s="973" t="s">
        <v>1316</v>
      </c>
      <c r="D10" s="946">
        <v>2</v>
      </c>
      <c r="E10" s="947">
        <v>0.5</v>
      </c>
      <c r="F10" s="947">
        <v>0</v>
      </c>
      <c r="G10" s="947">
        <v>42.9</v>
      </c>
      <c r="H10" s="947">
        <v>176</v>
      </c>
      <c r="I10" s="947">
        <v>34.65</v>
      </c>
      <c r="J10" s="265">
        <v>19.489999999999998</v>
      </c>
      <c r="K10" s="690"/>
      <c r="L10" s="690"/>
      <c r="M10" s="690"/>
      <c r="N10" s="690"/>
      <c r="O10" s="690"/>
      <c r="P10" s="690"/>
      <c r="Q10" s="690"/>
      <c r="R10" s="690"/>
      <c r="S10" s="717"/>
      <c r="T10" s="280">
        <f t="shared" si="0"/>
        <v>0</v>
      </c>
      <c r="U10" s="172">
        <f t="shared" si="1"/>
        <v>0</v>
      </c>
      <c r="V10" s="183">
        <f t="shared" si="2"/>
        <v>0</v>
      </c>
      <c r="W10" s="1794"/>
      <c r="X10" s="1795"/>
    </row>
    <row r="11" spans="2:26" ht="18.75" x14ac:dyDescent="0.25">
      <c r="B11" s="944">
        <v>72005</v>
      </c>
      <c r="C11" s="973" t="s">
        <v>1315</v>
      </c>
      <c r="D11" s="946">
        <v>2</v>
      </c>
      <c r="E11" s="947">
        <v>0.5</v>
      </c>
      <c r="F11" s="947">
        <v>0</v>
      </c>
      <c r="G11" s="947">
        <v>42.9</v>
      </c>
      <c r="H11" s="947">
        <v>176</v>
      </c>
      <c r="I11" s="947">
        <v>34.65</v>
      </c>
      <c r="J11" s="265">
        <v>19.489999999999998</v>
      </c>
      <c r="K11" s="690"/>
      <c r="L11" s="690"/>
      <c r="M11" s="690"/>
      <c r="N11" s="690"/>
      <c r="O11" s="690"/>
      <c r="P11" s="690"/>
      <c r="Q11" s="690"/>
      <c r="R11" s="690"/>
      <c r="S11" s="717"/>
      <c r="T11" s="280">
        <f t="shared" si="0"/>
        <v>0</v>
      </c>
      <c r="U11" s="172">
        <f t="shared" si="1"/>
        <v>0</v>
      </c>
      <c r="V11" s="183">
        <f t="shared" si="2"/>
        <v>0</v>
      </c>
      <c r="W11" s="1794"/>
      <c r="X11" s="1795"/>
    </row>
    <row r="12" spans="2:26" ht="18.75" x14ac:dyDescent="0.25">
      <c r="B12" s="944">
        <v>72013</v>
      </c>
      <c r="C12" s="973" t="s">
        <v>1314</v>
      </c>
      <c r="D12" s="946">
        <v>2</v>
      </c>
      <c r="E12" s="947">
        <v>0.5</v>
      </c>
      <c r="F12" s="947">
        <v>0</v>
      </c>
      <c r="G12" s="947">
        <v>42.9</v>
      </c>
      <c r="H12" s="947">
        <v>176</v>
      </c>
      <c r="I12" s="947">
        <v>34.65</v>
      </c>
      <c r="J12" s="265">
        <v>19.489999999999998</v>
      </c>
      <c r="K12" s="690"/>
      <c r="L12" s="690"/>
      <c r="M12" s="690"/>
      <c r="N12" s="690"/>
      <c r="O12" s="690"/>
      <c r="P12" s="690"/>
      <c r="Q12" s="690"/>
      <c r="R12" s="690"/>
      <c r="S12" s="717"/>
      <c r="T12" s="280">
        <f t="shared" si="0"/>
        <v>0</v>
      </c>
      <c r="U12" s="172">
        <f t="shared" si="1"/>
        <v>0</v>
      </c>
      <c r="V12" s="183">
        <f t="shared" si="2"/>
        <v>0</v>
      </c>
      <c r="W12" s="1794"/>
      <c r="X12" s="1795"/>
    </row>
    <row r="13" spans="2:26" ht="18.75" x14ac:dyDescent="0.25">
      <c r="B13" s="949">
        <v>73001</v>
      </c>
      <c r="C13" s="973" t="s">
        <v>1313</v>
      </c>
      <c r="D13" s="946">
        <v>2</v>
      </c>
      <c r="E13" s="947">
        <v>0</v>
      </c>
      <c r="F13" s="947">
        <v>0</v>
      </c>
      <c r="G13" s="947">
        <v>42.9</v>
      </c>
      <c r="H13" s="947">
        <v>240</v>
      </c>
      <c r="I13" s="947">
        <v>45.98</v>
      </c>
      <c r="J13" s="265">
        <v>25.86</v>
      </c>
      <c r="K13" s="690"/>
      <c r="L13" s="690"/>
      <c r="M13" s="690"/>
      <c r="N13" s="690"/>
      <c r="O13" s="690"/>
      <c r="P13" s="690"/>
      <c r="Q13" s="690"/>
      <c r="R13" s="690"/>
      <c r="S13" s="717"/>
      <c r="T13" s="280">
        <f t="shared" si="0"/>
        <v>0</v>
      </c>
      <c r="U13" s="172">
        <f t="shared" si="1"/>
        <v>0</v>
      </c>
      <c r="V13" s="183">
        <f t="shared" si="2"/>
        <v>0</v>
      </c>
      <c r="W13" s="1794"/>
      <c r="X13" s="1795"/>
    </row>
    <row r="14" spans="2:26" ht="18.75" x14ac:dyDescent="0.25">
      <c r="B14" s="949">
        <v>73002</v>
      </c>
      <c r="C14" s="973" t="s">
        <v>1312</v>
      </c>
      <c r="D14" s="946">
        <v>2</v>
      </c>
      <c r="E14" s="947">
        <v>0</v>
      </c>
      <c r="F14" s="947">
        <v>0</v>
      </c>
      <c r="G14" s="947">
        <v>42.9</v>
      </c>
      <c r="H14" s="947">
        <v>240</v>
      </c>
      <c r="I14" s="947">
        <v>45.98</v>
      </c>
      <c r="J14" s="265">
        <v>25.86</v>
      </c>
      <c r="K14" s="690"/>
      <c r="L14" s="690"/>
      <c r="M14" s="690"/>
      <c r="N14" s="690"/>
      <c r="O14" s="690"/>
      <c r="P14" s="690"/>
      <c r="Q14" s="690"/>
      <c r="R14" s="690"/>
      <c r="S14" s="717"/>
      <c r="T14" s="280">
        <f t="shared" si="0"/>
        <v>0</v>
      </c>
      <c r="U14" s="172">
        <f t="shared" si="1"/>
        <v>0</v>
      </c>
      <c r="V14" s="183">
        <f t="shared" si="2"/>
        <v>0</v>
      </c>
      <c r="W14" s="1794"/>
      <c r="X14" s="1795"/>
    </row>
    <row r="15" spans="2:26" ht="19.5" thickBot="1" x14ac:dyDescent="0.3">
      <c r="B15" s="950">
        <v>8120010</v>
      </c>
      <c r="C15" s="995" t="s">
        <v>1311</v>
      </c>
      <c r="D15" s="952">
        <v>2</v>
      </c>
      <c r="E15" s="953">
        <v>0</v>
      </c>
      <c r="F15" s="953">
        <v>0</v>
      </c>
      <c r="G15" s="953">
        <v>43.28</v>
      </c>
      <c r="H15" s="953">
        <v>240</v>
      </c>
      <c r="I15" s="953">
        <v>45.98</v>
      </c>
      <c r="J15" s="266">
        <v>25.86</v>
      </c>
      <c r="K15" s="913"/>
      <c r="L15" s="913"/>
      <c r="M15" s="913"/>
      <c r="N15" s="913"/>
      <c r="O15" s="913"/>
      <c r="P15" s="913"/>
      <c r="Q15" s="913"/>
      <c r="R15" s="913"/>
      <c r="S15" s="914"/>
      <c r="T15" s="430">
        <f t="shared" si="0"/>
        <v>0</v>
      </c>
      <c r="U15" s="244">
        <f t="shared" si="1"/>
        <v>0</v>
      </c>
      <c r="V15" s="431">
        <f t="shared" si="2"/>
        <v>0</v>
      </c>
      <c r="W15" s="1796"/>
      <c r="X15" s="1797"/>
    </row>
    <row r="16" spans="2:26" x14ac:dyDescent="0.25">
      <c r="B16" s="72"/>
      <c r="C16" s="99"/>
      <c r="D16" s="99"/>
      <c r="E16" s="99"/>
      <c r="F16" s="99"/>
      <c r="G16" s="99"/>
      <c r="H16" s="99"/>
      <c r="I16" s="99"/>
      <c r="J16" s="99"/>
      <c r="K16" s="1811"/>
      <c r="L16" s="1811"/>
      <c r="M16" s="1811"/>
      <c r="N16" s="1811"/>
      <c r="O16" s="1811"/>
      <c r="P16" s="1811"/>
      <c r="Q16" s="1811"/>
      <c r="R16" s="1811"/>
      <c r="S16" s="1811"/>
      <c r="T16" s="1811"/>
      <c r="U16" s="1811"/>
      <c r="V16" s="1811"/>
      <c r="W16" s="1811"/>
      <c r="X16" s="1812"/>
    </row>
    <row r="17" spans="2:24" x14ac:dyDescent="0.25">
      <c r="B17" s="72"/>
      <c r="C17" s="99"/>
      <c r="D17" s="99"/>
      <c r="E17" s="99"/>
      <c r="F17" s="99"/>
      <c r="G17" s="99"/>
      <c r="H17" s="99"/>
      <c r="I17" s="99"/>
      <c r="J17" s="99"/>
      <c r="K17" s="1811"/>
      <c r="L17" s="1811"/>
      <c r="M17" s="1811"/>
      <c r="N17" s="1811"/>
      <c r="O17" s="1811"/>
      <c r="P17" s="1811"/>
      <c r="Q17" s="1811"/>
      <c r="R17" s="1811"/>
      <c r="S17" s="1811"/>
      <c r="T17" s="1811"/>
      <c r="U17" s="1811"/>
      <c r="V17" s="1811"/>
      <c r="W17" s="1811"/>
      <c r="X17" s="1812"/>
    </row>
    <row r="18" spans="2:24" ht="21" x14ac:dyDescent="0.35">
      <c r="B18" s="72"/>
      <c r="C18" s="281"/>
      <c r="D18" s="282"/>
      <c r="E18" s="281"/>
      <c r="F18" s="281"/>
      <c r="G18" s="281"/>
      <c r="H18" s="99"/>
      <c r="I18" s="99"/>
      <c r="J18" s="99"/>
      <c r="K18" s="1811"/>
      <c r="L18" s="1811"/>
      <c r="M18" s="1811"/>
      <c r="N18" s="1811"/>
      <c r="O18" s="1811"/>
      <c r="P18" s="1811"/>
      <c r="Q18" s="1811"/>
      <c r="R18" s="1811"/>
      <c r="S18" s="1811"/>
      <c r="T18" s="1811"/>
      <c r="U18" s="1811"/>
      <c r="V18" s="1811"/>
      <c r="W18" s="1811"/>
      <c r="X18" s="1812"/>
    </row>
    <row r="19" spans="2:24" ht="21" x14ac:dyDescent="0.35">
      <c r="B19" s="72"/>
      <c r="C19" s="281"/>
      <c r="D19" s="282"/>
      <c r="E19" s="281"/>
      <c r="F19" s="281"/>
      <c r="G19" s="281"/>
      <c r="H19" s="99"/>
      <c r="I19" s="99"/>
      <c r="J19" s="99"/>
      <c r="K19" s="99"/>
      <c r="L19" s="99"/>
      <c r="M19" s="99"/>
      <c r="N19" s="99"/>
      <c r="O19" s="99"/>
      <c r="P19" s="99"/>
      <c r="Q19" s="99"/>
      <c r="R19" s="99"/>
      <c r="S19" s="99"/>
      <c r="T19" s="99"/>
      <c r="U19" s="99"/>
      <c r="V19" s="99"/>
      <c r="W19" s="99"/>
      <c r="X19" s="166"/>
    </row>
    <row r="20" spans="2:24" ht="18.600000000000001" customHeight="1" x14ac:dyDescent="0.25">
      <c r="B20" s="72"/>
      <c r="C20" s="99"/>
      <c r="D20" s="99"/>
      <c r="E20" s="99"/>
      <c r="F20" s="99"/>
      <c r="G20" s="99"/>
      <c r="H20" s="99"/>
      <c r="I20" s="99"/>
      <c r="J20" s="99"/>
      <c r="K20" s="99"/>
      <c r="L20" s="99"/>
      <c r="M20" s="99"/>
      <c r="N20" s="99"/>
      <c r="O20" s="99"/>
      <c r="P20" s="99"/>
      <c r="Q20" s="99"/>
      <c r="R20" s="99"/>
      <c r="S20" s="99"/>
      <c r="T20" s="99"/>
      <c r="U20" s="99"/>
      <c r="V20" s="99"/>
      <c r="W20" s="99"/>
      <c r="X20" s="166"/>
    </row>
    <row r="21" spans="2:24" ht="15.75" thickBot="1" x14ac:dyDescent="0.3">
      <c r="B21" s="165"/>
      <c r="C21" s="164"/>
      <c r="D21" s="164"/>
      <c r="E21" s="164"/>
      <c r="F21" s="164"/>
      <c r="G21" s="164"/>
      <c r="H21" s="164"/>
      <c r="I21" s="164"/>
      <c r="J21" s="164"/>
      <c r="K21" s="164"/>
      <c r="L21" s="164"/>
      <c r="M21" s="164"/>
      <c r="N21" s="164"/>
      <c r="O21" s="164"/>
      <c r="P21" s="164"/>
      <c r="Q21" s="164"/>
      <c r="R21" s="164"/>
      <c r="S21" s="164"/>
      <c r="T21" s="164"/>
      <c r="U21" s="164"/>
      <c r="V21" s="164"/>
      <c r="W21" s="164"/>
      <c r="X21" s="163"/>
    </row>
    <row r="22" spans="2:24" ht="15.75" thickTop="1" x14ac:dyDescent="0.25">
      <c r="K22" s="69">
        <f t="shared" ref="K22:S22" si="3">SUM(K9:K15)</f>
        <v>0</v>
      </c>
      <c r="L22" s="69">
        <f t="shared" si="3"/>
        <v>0</v>
      </c>
      <c r="M22" s="69">
        <f t="shared" si="3"/>
        <v>0</v>
      </c>
      <c r="N22" s="69">
        <f t="shared" si="3"/>
        <v>0</v>
      </c>
      <c r="O22" s="69">
        <f t="shared" si="3"/>
        <v>0</v>
      </c>
      <c r="P22" s="69">
        <f t="shared" si="3"/>
        <v>0</v>
      </c>
      <c r="Q22" s="69">
        <f>SUM(Q9:Q15)</f>
        <v>0</v>
      </c>
      <c r="R22" s="69">
        <f t="shared" si="3"/>
        <v>0</v>
      </c>
      <c r="S22" s="69">
        <f t="shared" si="3"/>
        <v>0</v>
      </c>
      <c r="T22" s="69">
        <f>SUM(T9:T15)</f>
        <v>0</v>
      </c>
      <c r="U22" s="69">
        <f t="shared" ref="U22:V22" si="4">SUM(U9:U15)</f>
        <v>0</v>
      </c>
      <c r="V22" s="69">
        <f t="shared" si="4"/>
        <v>0</v>
      </c>
    </row>
    <row r="24" spans="2:24" ht="44.45" customHeight="1" x14ac:dyDescent="0.25"/>
    <row r="27" spans="2:24" x14ac:dyDescent="0.25">
      <c r="S27" s="128"/>
    </row>
    <row r="31" spans="2:24" ht="15" customHeight="1" x14ac:dyDescent="0.25"/>
    <row r="32" spans="2:24" ht="15" customHeight="1" x14ac:dyDescent="0.25"/>
  </sheetData>
  <sheetProtection password="D140" sheet="1" selectLockedCells="1"/>
  <mergeCells count="15">
    <mergeCell ref="B1:P1"/>
    <mergeCell ref="Q1:X3"/>
    <mergeCell ref="B2:P2"/>
    <mergeCell ref="B3:C3"/>
    <mergeCell ref="D3:J3"/>
    <mergeCell ref="K3:M3"/>
    <mergeCell ref="N3:P3"/>
    <mergeCell ref="K16:X18"/>
    <mergeCell ref="B8:X8"/>
    <mergeCell ref="W9:X15"/>
    <mergeCell ref="B4:X4"/>
    <mergeCell ref="B5:J5"/>
    <mergeCell ref="L5:N5"/>
    <mergeCell ref="O5:R5"/>
    <mergeCell ref="T5:X5"/>
  </mergeCells>
  <conditionalFormatting sqref="B1:B1048576">
    <cfRule type="duplicateValues" dxfId="58" priority="3"/>
  </conditionalFormatting>
  <pageMargins left="0.25" right="0.25" top="0.75" bottom="0.75" header="0.3" footer="0.3"/>
  <pageSetup scale="50" fitToHeight="0" orientation="landscape" r:id="rId1"/>
  <ignoredErrors>
    <ignoredError sqref="T9:T15" formulaRange="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40"/>
  <sheetViews>
    <sheetView zoomScale="60" zoomScaleNormal="60" workbookViewId="0">
      <selection activeCell="K13" sqref="K13:K18"/>
    </sheetView>
  </sheetViews>
  <sheetFormatPr defaultColWidth="9.140625" defaultRowHeight="15" x14ac:dyDescent="0.25"/>
  <cols>
    <col min="1" max="1" width="3.28515625" style="41" customWidth="1"/>
    <col min="2" max="2" width="13.42578125" style="41" customWidth="1"/>
    <col min="3" max="3" width="48.7109375" style="41" customWidth="1"/>
    <col min="4" max="4" width="19.7109375" style="41" customWidth="1"/>
    <col min="5" max="6" width="10.140625" style="41" customWidth="1"/>
    <col min="7" max="7" width="12.140625" style="41" customWidth="1"/>
    <col min="8" max="10" width="10.140625" style="41" customWidth="1"/>
    <col min="11" max="13" width="12" style="41" customWidth="1"/>
    <col min="14" max="14" width="15.85546875" style="41" customWidth="1"/>
    <col min="15" max="18" width="12" style="41" customWidth="1"/>
    <col min="19" max="19" width="12.7109375" style="41" customWidth="1"/>
    <col min="20" max="21" width="12.85546875" style="41" customWidth="1"/>
    <col min="22" max="22" width="18.42578125" style="41" bestFit="1" customWidth="1"/>
    <col min="23" max="24" width="12.85546875" style="41" customWidth="1"/>
    <col min="25" max="16384" width="9.140625" style="41"/>
  </cols>
  <sheetData>
    <row r="1" spans="1:26" ht="43.5" customHeight="1" thickTop="1" thickBot="1" x14ac:dyDescent="0.8">
      <c r="B1" s="1748"/>
      <c r="C1" s="1749"/>
      <c r="D1" s="1749"/>
      <c r="E1" s="1749"/>
      <c r="F1" s="1749"/>
      <c r="G1" s="1749"/>
      <c r="H1" s="1749"/>
      <c r="I1" s="1749"/>
      <c r="J1" s="1749"/>
      <c r="K1" s="1749"/>
      <c r="L1" s="1749"/>
      <c r="M1" s="1749"/>
      <c r="N1" s="1749"/>
      <c r="O1" s="1749"/>
      <c r="P1" s="1749"/>
      <c r="Q1" s="1674" t="s">
        <v>254</v>
      </c>
      <c r="R1" s="1675"/>
      <c r="S1" s="1675"/>
      <c r="T1" s="1675"/>
      <c r="U1" s="1675"/>
      <c r="V1" s="1675"/>
      <c r="W1" s="1675"/>
      <c r="X1" s="1676"/>
      <c r="Y1" s="48"/>
    </row>
    <row r="2" spans="1:26" ht="33" customHeight="1" thickTop="1" thickBot="1" x14ac:dyDescent="0.3">
      <c r="B2" s="1683"/>
      <c r="C2" s="1684"/>
      <c r="D2" s="1684"/>
      <c r="E2" s="1684"/>
      <c r="F2" s="1684"/>
      <c r="G2" s="1684"/>
      <c r="H2" s="1684"/>
      <c r="I2" s="1684"/>
      <c r="J2" s="1684"/>
      <c r="K2" s="1684"/>
      <c r="L2" s="1684"/>
      <c r="M2" s="1684"/>
      <c r="N2" s="1684"/>
      <c r="O2" s="1684"/>
      <c r="P2" s="1684"/>
      <c r="Q2" s="1677"/>
      <c r="R2" s="1678"/>
      <c r="S2" s="1678"/>
      <c r="T2" s="1678"/>
      <c r="U2" s="1678"/>
      <c r="V2" s="1678"/>
      <c r="W2" s="1678"/>
      <c r="X2" s="1679"/>
      <c r="Y2" s="48"/>
    </row>
    <row r="3" spans="1:26" ht="33"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6" ht="13.5" customHeight="1" thickTop="1" thickBot="1" x14ac:dyDescent="0.3">
      <c r="B4" s="1694"/>
      <c r="C4" s="1695"/>
      <c r="D4" s="1695"/>
      <c r="E4" s="1695"/>
      <c r="F4" s="1695"/>
      <c r="G4" s="1695"/>
      <c r="H4" s="1695"/>
      <c r="I4" s="1695"/>
      <c r="J4" s="1695"/>
      <c r="K4" s="1695"/>
      <c r="L4" s="1695"/>
      <c r="M4" s="1695"/>
      <c r="N4" s="1695"/>
      <c r="O4" s="1695"/>
      <c r="P4" s="1695"/>
      <c r="Q4" s="1695"/>
      <c r="R4" s="1695"/>
      <c r="S4" s="1695"/>
      <c r="T4" s="1695"/>
      <c r="U4" s="1695"/>
      <c r="V4" s="1695"/>
      <c r="W4" s="1695"/>
      <c r="X4" s="1696"/>
      <c r="Y4" s="48"/>
    </row>
    <row r="5" spans="1:26"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6" ht="34.9" customHeight="1" thickTop="1" thickBot="1" x14ac:dyDescent="0.3">
      <c r="B6" s="1753"/>
      <c r="C6" s="1754"/>
      <c r="D6" s="1754"/>
      <c r="E6" s="1754"/>
      <c r="F6" s="1754"/>
      <c r="G6" s="1754"/>
      <c r="H6" s="1754"/>
      <c r="I6" s="1754"/>
      <c r="J6" s="1754"/>
      <c r="K6" s="278">
        <v>100113</v>
      </c>
      <c r="L6" s="1916" t="s">
        <v>94</v>
      </c>
      <c r="M6" s="1916"/>
      <c r="N6" s="1916"/>
      <c r="O6" s="1917" t="s">
        <v>1351</v>
      </c>
      <c r="P6" s="1918"/>
      <c r="Q6" s="1918"/>
      <c r="R6" s="1918"/>
      <c r="S6" s="345">
        <v>0.56240000000000001</v>
      </c>
      <c r="T6" s="1916" t="s">
        <v>96</v>
      </c>
      <c r="U6" s="1916"/>
      <c r="V6" s="1916"/>
      <c r="W6" s="1916"/>
      <c r="X6" s="1919"/>
      <c r="Y6" s="99"/>
      <c r="Z6" s="99"/>
    </row>
    <row r="7" spans="1:26" s="351" customFormat="1" ht="27" customHeight="1" thickTop="1" thickBot="1" x14ac:dyDescent="0.35">
      <c r="A7" s="347"/>
      <c r="B7" s="1776" t="s">
        <v>149</v>
      </c>
      <c r="C7" s="348"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6" s="351" customFormat="1" ht="45" customHeight="1" thickBot="1" x14ac:dyDescent="0.3">
      <c r="A8" s="352"/>
      <c r="B8" s="1777"/>
      <c r="C8" s="346">
        <f>SUM(U13:U19)</f>
        <v>0</v>
      </c>
      <c r="D8" s="353" t="s">
        <v>150</v>
      </c>
      <c r="E8" s="1779"/>
      <c r="F8" s="1779"/>
      <c r="G8" s="1779"/>
      <c r="H8" s="1779"/>
      <c r="I8" s="1779"/>
      <c r="J8" s="1779"/>
      <c r="K8" s="353" t="s">
        <v>151</v>
      </c>
      <c r="L8" s="1780">
        <f>C8+E8</f>
        <v>0</v>
      </c>
      <c r="M8" s="1780"/>
      <c r="N8" s="1780"/>
      <c r="O8" s="1780"/>
      <c r="P8" s="1780"/>
      <c r="Q8" s="1780"/>
      <c r="R8" s="353" t="s">
        <v>151</v>
      </c>
      <c r="S8" s="1914">
        <f>L8*S6</f>
        <v>0</v>
      </c>
      <c r="T8" s="1914"/>
      <c r="U8" s="1914"/>
      <c r="V8" s="1914"/>
      <c r="W8" s="1914"/>
      <c r="X8" s="1915"/>
    </row>
    <row r="9" spans="1:26" ht="42.75" customHeight="1" thickTop="1" thickBot="1" x14ac:dyDescent="0.3">
      <c r="A9" s="159"/>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6" ht="84" customHeight="1" thickTop="1" thickBot="1" x14ac:dyDescent="0.3">
      <c r="A10" s="159"/>
      <c r="B10" s="1911" t="s">
        <v>153</v>
      </c>
      <c r="C10" s="1912"/>
      <c r="D10" s="1912"/>
      <c r="E10" s="1912"/>
      <c r="F10" s="1912"/>
      <c r="G10" s="1912"/>
      <c r="H10" s="1912"/>
      <c r="I10" s="1912"/>
      <c r="J10" s="1912"/>
      <c r="K10" s="1912"/>
      <c r="L10" s="1912"/>
      <c r="M10" s="1912"/>
      <c r="N10" s="1912"/>
      <c r="O10" s="1912"/>
      <c r="P10" s="1912"/>
      <c r="Q10" s="1912"/>
      <c r="R10" s="1912"/>
      <c r="S10" s="1912"/>
      <c r="T10" s="1912"/>
      <c r="U10" s="1912"/>
      <c r="V10" s="1912"/>
      <c r="W10" s="1912"/>
      <c r="X10" s="1913"/>
    </row>
    <row r="11" spans="1:26" ht="57" customHeight="1" thickBot="1" x14ac:dyDescent="0.3">
      <c r="B11" s="414" t="s">
        <v>97</v>
      </c>
      <c r="C11" s="415" t="s">
        <v>98</v>
      </c>
      <c r="D11" s="416" t="s">
        <v>99</v>
      </c>
      <c r="E11" s="416" t="s">
        <v>100</v>
      </c>
      <c r="F11" s="416" t="s">
        <v>101</v>
      </c>
      <c r="G11" s="416" t="s">
        <v>102</v>
      </c>
      <c r="H11" s="416" t="s">
        <v>103</v>
      </c>
      <c r="I11" s="416" t="s">
        <v>104</v>
      </c>
      <c r="J11" s="417" t="s">
        <v>105</v>
      </c>
      <c r="K11" s="418" t="s">
        <v>12</v>
      </c>
      <c r="L11" s="418" t="s">
        <v>13</v>
      </c>
      <c r="M11" s="418" t="s">
        <v>14</v>
      </c>
      <c r="N11" s="418" t="s">
        <v>15</v>
      </c>
      <c r="O11" s="418" t="s">
        <v>16</v>
      </c>
      <c r="P11" s="418" t="s">
        <v>17</v>
      </c>
      <c r="Q11" s="418" t="s">
        <v>18</v>
      </c>
      <c r="R11" s="418" t="s">
        <v>19</v>
      </c>
      <c r="S11" s="418" t="s">
        <v>20</v>
      </c>
      <c r="T11" s="419" t="s">
        <v>106</v>
      </c>
      <c r="U11" s="416" t="s">
        <v>107</v>
      </c>
      <c r="V11" s="416" t="s">
        <v>108</v>
      </c>
      <c r="W11" s="416" t="s">
        <v>109</v>
      </c>
      <c r="X11" s="420" t="s">
        <v>110</v>
      </c>
    </row>
    <row r="12" spans="1:26" ht="16.5" thickTop="1" thickBot="1" x14ac:dyDescent="0.3">
      <c r="B12" s="1907"/>
      <c r="C12" s="1908"/>
      <c r="D12" s="1908"/>
      <c r="E12" s="1908"/>
      <c r="F12" s="1908"/>
      <c r="G12" s="1908"/>
      <c r="H12" s="1908"/>
      <c r="I12" s="1908"/>
      <c r="J12" s="1908"/>
      <c r="K12" s="1909"/>
      <c r="L12" s="1909"/>
      <c r="M12" s="1909"/>
      <c r="N12" s="1909"/>
      <c r="O12" s="1909"/>
      <c r="P12" s="1909"/>
      <c r="Q12" s="1909"/>
      <c r="R12" s="1909"/>
      <c r="S12" s="1909"/>
      <c r="T12" s="1908"/>
      <c r="U12" s="1908"/>
      <c r="V12" s="1908"/>
      <c r="W12" s="1908"/>
      <c r="X12" s="1910"/>
    </row>
    <row r="13" spans="1:26" ht="19.5" customHeight="1" thickTop="1" x14ac:dyDescent="0.25">
      <c r="B13" s="101">
        <v>72001</v>
      </c>
      <c r="C13" s="199" t="s">
        <v>1317</v>
      </c>
      <c r="D13" s="102">
        <v>2</v>
      </c>
      <c r="E13" s="102">
        <v>0.5</v>
      </c>
      <c r="F13" s="102">
        <v>0</v>
      </c>
      <c r="G13" s="102">
        <v>42.9</v>
      </c>
      <c r="H13" s="102">
        <v>176</v>
      </c>
      <c r="I13" s="102">
        <v>34.65</v>
      </c>
      <c r="J13" s="233">
        <v>19.489999999999998</v>
      </c>
      <c r="K13" s="910"/>
      <c r="L13" s="727"/>
      <c r="M13" s="727"/>
      <c r="N13" s="727"/>
      <c r="O13" s="727"/>
      <c r="P13" s="727"/>
      <c r="Q13" s="727"/>
      <c r="R13" s="727"/>
      <c r="S13" s="753"/>
      <c r="T13" s="270">
        <f t="shared" ref="T13:T19" si="0">SUM(K13:S13)</f>
        <v>0</v>
      </c>
      <c r="U13" s="103">
        <f t="shared" ref="U13:U19" si="1">T13*I13</f>
        <v>0</v>
      </c>
      <c r="V13" s="104">
        <f t="shared" ref="V13:V19" si="2">U13*$S$6</f>
        <v>0</v>
      </c>
      <c r="W13" s="1792" t="s">
        <v>115</v>
      </c>
      <c r="X13" s="1793"/>
    </row>
    <row r="14" spans="1:26" ht="19.5" customHeight="1" x14ac:dyDescent="0.25">
      <c r="B14" s="109">
        <v>72003</v>
      </c>
      <c r="C14" s="126" t="s">
        <v>1316</v>
      </c>
      <c r="D14" s="110">
        <v>2</v>
      </c>
      <c r="E14" s="110">
        <v>0.5</v>
      </c>
      <c r="F14" s="110">
        <v>0</v>
      </c>
      <c r="G14" s="110">
        <v>42.9</v>
      </c>
      <c r="H14" s="110">
        <v>176</v>
      </c>
      <c r="I14" s="110">
        <v>34.65</v>
      </c>
      <c r="J14" s="232">
        <v>19.489999999999998</v>
      </c>
      <c r="K14" s="911"/>
      <c r="L14" s="690"/>
      <c r="M14" s="690"/>
      <c r="N14" s="690"/>
      <c r="O14" s="690"/>
      <c r="P14" s="690"/>
      <c r="Q14" s="690"/>
      <c r="R14" s="690"/>
      <c r="S14" s="717"/>
      <c r="T14" s="271">
        <f t="shared" si="0"/>
        <v>0</v>
      </c>
      <c r="U14" s="89">
        <f t="shared" si="1"/>
        <v>0</v>
      </c>
      <c r="V14" s="112">
        <f t="shared" si="2"/>
        <v>0</v>
      </c>
      <c r="W14" s="1794"/>
      <c r="X14" s="1795"/>
    </row>
    <row r="15" spans="1:26" ht="19.5" customHeight="1" x14ac:dyDescent="0.25">
      <c r="B15" s="113">
        <v>72005</v>
      </c>
      <c r="C15" s="126" t="s">
        <v>1315</v>
      </c>
      <c r="D15" s="110">
        <v>2</v>
      </c>
      <c r="E15" s="110">
        <v>0.5</v>
      </c>
      <c r="F15" s="110">
        <v>0</v>
      </c>
      <c r="G15" s="110">
        <v>42.9</v>
      </c>
      <c r="H15" s="110">
        <v>176</v>
      </c>
      <c r="I15" s="110">
        <v>34.65</v>
      </c>
      <c r="J15" s="232">
        <v>19.489999999999998</v>
      </c>
      <c r="K15" s="911"/>
      <c r="L15" s="690"/>
      <c r="M15" s="690"/>
      <c r="N15" s="690"/>
      <c r="O15" s="690"/>
      <c r="P15" s="690"/>
      <c r="Q15" s="690"/>
      <c r="R15" s="690"/>
      <c r="S15" s="717"/>
      <c r="T15" s="271">
        <f t="shared" si="0"/>
        <v>0</v>
      </c>
      <c r="U15" s="89">
        <f t="shared" si="1"/>
        <v>0</v>
      </c>
      <c r="V15" s="112">
        <f t="shared" si="2"/>
        <v>0</v>
      </c>
      <c r="W15" s="1794"/>
      <c r="X15" s="1795"/>
    </row>
    <row r="16" spans="1:26" ht="19.5" customHeight="1" x14ac:dyDescent="0.25">
      <c r="B16" s="109">
        <v>72013</v>
      </c>
      <c r="C16" s="126" t="s">
        <v>1314</v>
      </c>
      <c r="D16" s="110">
        <v>2</v>
      </c>
      <c r="E16" s="110">
        <v>0.5</v>
      </c>
      <c r="F16" s="110">
        <v>0</v>
      </c>
      <c r="G16" s="110">
        <v>42.9</v>
      </c>
      <c r="H16" s="110">
        <v>176</v>
      </c>
      <c r="I16" s="110">
        <v>34.65</v>
      </c>
      <c r="J16" s="232">
        <v>19.489999999999998</v>
      </c>
      <c r="K16" s="911"/>
      <c r="L16" s="690"/>
      <c r="M16" s="690"/>
      <c r="N16" s="690"/>
      <c r="O16" s="690"/>
      <c r="P16" s="690"/>
      <c r="Q16" s="690"/>
      <c r="R16" s="690"/>
      <c r="S16" s="717"/>
      <c r="T16" s="271">
        <f t="shared" si="0"/>
        <v>0</v>
      </c>
      <c r="U16" s="89">
        <f t="shared" si="1"/>
        <v>0</v>
      </c>
      <c r="V16" s="112">
        <f t="shared" si="2"/>
        <v>0</v>
      </c>
      <c r="W16" s="1794"/>
      <c r="X16" s="1795"/>
    </row>
    <row r="17" spans="2:24" ht="19.5" customHeight="1" x14ac:dyDescent="0.25">
      <c r="B17" s="109">
        <v>73001</v>
      </c>
      <c r="C17" s="126" t="s">
        <v>1313</v>
      </c>
      <c r="D17" s="110">
        <v>2</v>
      </c>
      <c r="E17" s="110">
        <v>0</v>
      </c>
      <c r="F17" s="110">
        <v>0</v>
      </c>
      <c r="G17" s="110">
        <v>42.9</v>
      </c>
      <c r="H17" s="110">
        <v>240</v>
      </c>
      <c r="I17" s="110">
        <v>45.98</v>
      </c>
      <c r="J17" s="232">
        <v>25.86</v>
      </c>
      <c r="K17" s="911"/>
      <c r="L17" s="690"/>
      <c r="M17" s="690"/>
      <c r="N17" s="690"/>
      <c r="O17" s="690"/>
      <c r="P17" s="690"/>
      <c r="Q17" s="690"/>
      <c r="R17" s="690"/>
      <c r="S17" s="717"/>
      <c r="T17" s="271">
        <f t="shared" si="0"/>
        <v>0</v>
      </c>
      <c r="U17" s="89">
        <f t="shared" si="1"/>
        <v>0</v>
      </c>
      <c r="V17" s="112">
        <f t="shared" si="2"/>
        <v>0</v>
      </c>
      <c r="W17" s="1794"/>
      <c r="X17" s="1795"/>
    </row>
    <row r="18" spans="2:24" ht="19.5" customHeight="1" x14ac:dyDescent="0.25">
      <c r="B18" s="109">
        <v>73002</v>
      </c>
      <c r="C18" s="126" t="s">
        <v>1312</v>
      </c>
      <c r="D18" s="110">
        <v>2</v>
      </c>
      <c r="E18" s="110">
        <v>0</v>
      </c>
      <c r="F18" s="110">
        <v>0</v>
      </c>
      <c r="G18" s="110">
        <v>42.9</v>
      </c>
      <c r="H18" s="110">
        <v>240</v>
      </c>
      <c r="I18" s="110">
        <v>45.98</v>
      </c>
      <c r="J18" s="232">
        <v>25.86</v>
      </c>
      <c r="K18" s="911"/>
      <c r="L18" s="690"/>
      <c r="M18" s="690"/>
      <c r="N18" s="690"/>
      <c r="O18" s="690"/>
      <c r="P18" s="690"/>
      <c r="Q18" s="690"/>
      <c r="R18" s="690"/>
      <c r="S18" s="717"/>
      <c r="T18" s="271">
        <f t="shared" si="0"/>
        <v>0</v>
      </c>
      <c r="U18" s="89">
        <f t="shared" si="1"/>
        <v>0</v>
      </c>
      <c r="V18" s="112">
        <f t="shared" si="2"/>
        <v>0</v>
      </c>
      <c r="W18" s="1794"/>
      <c r="X18" s="1795"/>
    </row>
    <row r="19" spans="2:24" ht="19.5" customHeight="1" thickBot="1" x14ac:dyDescent="0.3">
      <c r="B19" s="376">
        <v>8120010</v>
      </c>
      <c r="C19" s="162" t="s">
        <v>1311</v>
      </c>
      <c r="D19" s="153">
        <v>2</v>
      </c>
      <c r="E19" s="153">
        <v>0</v>
      </c>
      <c r="F19" s="153">
        <v>0</v>
      </c>
      <c r="G19" s="153">
        <v>43.28</v>
      </c>
      <c r="H19" s="153">
        <v>240</v>
      </c>
      <c r="I19" s="153">
        <v>45.98</v>
      </c>
      <c r="J19" s="432">
        <v>25.86</v>
      </c>
      <c r="K19" s="912"/>
      <c r="L19" s="913"/>
      <c r="M19" s="913"/>
      <c r="N19" s="913"/>
      <c r="O19" s="913"/>
      <c r="P19" s="913"/>
      <c r="Q19" s="913"/>
      <c r="R19" s="913"/>
      <c r="S19" s="914"/>
      <c r="T19" s="408">
        <f t="shared" si="0"/>
        <v>0</v>
      </c>
      <c r="U19" s="90">
        <f t="shared" si="1"/>
        <v>0</v>
      </c>
      <c r="V19" s="409">
        <f t="shared" si="2"/>
        <v>0</v>
      </c>
      <c r="W19" s="1796"/>
      <c r="X19" s="1797"/>
    </row>
    <row r="20" spans="2:24" ht="19.5" customHeight="1" x14ac:dyDescent="0.25">
      <c r="B20" s="1841" t="s">
        <v>403</v>
      </c>
      <c r="C20" s="1842"/>
      <c r="D20" s="1842"/>
      <c r="E20" s="1842"/>
      <c r="F20" s="1842"/>
      <c r="G20" s="1842"/>
      <c r="H20" s="1842"/>
      <c r="I20" s="1842"/>
      <c r="J20" s="1842"/>
      <c r="K20" s="1842"/>
      <c r="L20" s="1842"/>
      <c r="M20" s="1842"/>
      <c r="N20" s="1842"/>
      <c r="O20" s="1842"/>
      <c r="P20" s="1842"/>
      <c r="Q20" s="1842"/>
      <c r="R20" s="1842"/>
      <c r="S20" s="1842"/>
      <c r="T20" s="1842"/>
      <c r="U20" s="1842"/>
      <c r="V20" s="1842"/>
      <c r="W20" s="1842"/>
      <c r="X20" s="1843"/>
    </row>
    <row r="21" spans="2:24" ht="19.5" customHeight="1" x14ac:dyDescent="0.25">
      <c r="B21" s="1841"/>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3"/>
    </row>
    <row r="22" spans="2:24" ht="19.5" customHeight="1" x14ac:dyDescent="0.25">
      <c r="B22" s="285"/>
      <c r="C22" s="284"/>
      <c r="D22" s="284"/>
      <c r="E22" s="284"/>
      <c r="F22" s="284"/>
      <c r="G22" s="284"/>
      <c r="H22" s="284"/>
      <c r="I22" s="284"/>
      <c r="J22" s="284"/>
      <c r="K22" s="284"/>
      <c r="L22" s="284"/>
      <c r="M22" s="284"/>
      <c r="N22" s="284"/>
      <c r="O22" s="284"/>
      <c r="P22" s="284"/>
      <c r="Q22" s="284"/>
      <c r="R22" s="284"/>
      <c r="S22" s="284"/>
      <c r="T22" s="284"/>
      <c r="U22" s="284"/>
      <c r="V22" s="284"/>
      <c r="W22" s="284"/>
      <c r="X22" s="283"/>
    </row>
    <row r="23" spans="2:24" ht="19.5" customHeight="1" thickBot="1" x14ac:dyDescent="0.3">
      <c r="B23" s="1844"/>
      <c r="C23" s="1845"/>
      <c r="D23" s="1845"/>
      <c r="E23" s="1845"/>
      <c r="F23" s="1845"/>
      <c r="G23" s="1845"/>
      <c r="H23" s="1845"/>
      <c r="I23" s="1845"/>
      <c r="J23" s="1845"/>
      <c r="K23" s="1845"/>
      <c r="L23" s="1845"/>
      <c r="M23" s="1845"/>
      <c r="N23" s="1845"/>
      <c r="O23" s="1845"/>
      <c r="P23" s="1845"/>
      <c r="Q23" s="1845"/>
      <c r="R23" s="1845"/>
      <c r="S23" s="1845"/>
      <c r="T23" s="1845"/>
      <c r="U23" s="1845"/>
      <c r="V23" s="1845"/>
      <c r="W23" s="1845"/>
      <c r="X23" s="1846"/>
    </row>
    <row r="24" spans="2:24" ht="19.5" customHeight="1" thickTop="1" x14ac:dyDescent="0.25">
      <c r="B24" s="1837"/>
      <c r="C24" s="1837"/>
      <c r="D24" s="1837"/>
      <c r="E24" s="1837"/>
      <c r="F24" s="1837"/>
      <c r="G24" s="1837"/>
      <c r="H24" s="1837"/>
      <c r="I24" s="1837"/>
      <c r="J24" s="1837"/>
      <c r="K24" s="1837"/>
      <c r="L24" s="1837"/>
      <c r="M24" s="1837"/>
      <c r="N24" s="1837"/>
      <c r="O24" s="1837"/>
      <c r="P24" s="1837"/>
      <c r="Q24" s="1837"/>
      <c r="R24" s="1837"/>
      <c r="S24" s="1837"/>
      <c r="T24" s="1837"/>
      <c r="U24" s="1837"/>
      <c r="V24" s="1837"/>
      <c r="W24" s="1837"/>
      <c r="X24" s="1837"/>
    </row>
    <row r="25" spans="2:24" ht="19.5" customHeight="1" x14ac:dyDescent="0.35">
      <c r="B25" s="99"/>
      <c r="C25" s="281"/>
      <c r="D25" s="282"/>
      <c r="E25" s="281"/>
      <c r="F25" s="281"/>
      <c r="G25" s="281"/>
      <c r="H25" s="99"/>
      <c r="I25" s="99"/>
      <c r="J25" s="99"/>
      <c r="K25" s="99"/>
      <c r="L25" s="99"/>
      <c r="M25" s="99"/>
      <c r="N25" s="99"/>
      <c r="O25" s="99"/>
      <c r="P25" s="99"/>
      <c r="Q25" s="99"/>
      <c r="R25" s="99"/>
      <c r="S25" s="99"/>
      <c r="T25" s="99"/>
      <c r="U25" s="99"/>
      <c r="V25" s="99"/>
      <c r="W25" s="99"/>
      <c r="X25" s="99"/>
    </row>
    <row r="26" spans="2:24" ht="19.5" customHeight="1" x14ac:dyDescent="0.35">
      <c r="B26" s="99"/>
      <c r="C26" s="281"/>
      <c r="D26" s="282"/>
      <c r="E26" s="281"/>
      <c r="F26" s="281"/>
      <c r="G26" s="281"/>
      <c r="H26" s="99"/>
      <c r="I26" s="99"/>
      <c r="J26" s="99"/>
      <c r="K26" s="99"/>
      <c r="L26" s="99"/>
      <c r="M26" s="99"/>
      <c r="N26" s="99"/>
      <c r="O26" s="99"/>
      <c r="P26" s="99"/>
      <c r="Q26" s="99"/>
      <c r="R26" s="99"/>
      <c r="S26" s="99"/>
      <c r="T26" s="99"/>
      <c r="U26" s="99"/>
      <c r="V26" s="99"/>
      <c r="W26" s="99"/>
      <c r="X26" s="99"/>
    </row>
    <row r="27" spans="2:24" ht="19.5" customHeight="1" x14ac:dyDescent="0.25"/>
    <row r="28" spans="2:24" ht="19.5" customHeight="1" thickBot="1" x14ac:dyDescent="0.3"/>
    <row r="29" spans="2:24" ht="19.5" customHeight="1" x14ac:dyDescent="0.35">
      <c r="C29" s="930" t="s">
        <v>157</v>
      </c>
      <c r="D29" s="931"/>
      <c r="E29" s="931"/>
      <c r="F29" s="931"/>
      <c r="G29" s="932"/>
    </row>
    <row r="30" spans="2:24" ht="19.5" customHeight="1" x14ac:dyDescent="0.25">
      <c r="C30" s="933"/>
      <c r="D30" s="1081"/>
      <c r="E30" s="1081"/>
      <c r="F30" s="1081"/>
      <c r="G30" s="934"/>
    </row>
    <row r="31" spans="2:24" ht="19.5" customHeight="1" x14ac:dyDescent="0.25">
      <c r="C31" s="933"/>
      <c r="D31" s="1081"/>
      <c r="E31" s="1081"/>
      <c r="F31" s="1081"/>
      <c r="G31" s="934"/>
    </row>
    <row r="32" spans="2:24" ht="19.5" customHeight="1" x14ac:dyDescent="0.25">
      <c r="C32" s="933"/>
      <c r="D32" s="1081"/>
      <c r="E32" s="1081"/>
      <c r="F32" s="1081"/>
      <c r="G32" s="934"/>
    </row>
    <row r="33" spans="3:26" ht="19.5" customHeight="1" thickBot="1" x14ac:dyDescent="0.3">
      <c r="C33" s="935"/>
      <c r="D33" s="936"/>
      <c r="E33" s="936"/>
      <c r="F33" s="936"/>
      <c r="G33" s="937"/>
    </row>
    <row r="34" spans="3:26" ht="19.5" customHeight="1" x14ac:dyDescent="0.25"/>
    <row r="35" spans="3:26" ht="23.85" customHeight="1" x14ac:dyDescent="0.25"/>
    <row r="36" spans="3:26" ht="23.85" customHeight="1" x14ac:dyDescent="0.25"/>
    <row r="37" spans="3:26" ht="0.75" customHeight="1" x14ac:dyDescent="0.25"/>
    <row r="38" spans="3:26" ht="33.75" customHeight="1" x14ac:dyDescent="0.25">
      <c r="Y38" s="99"/>
      <c r="Z38" s="99"/>
    </row>
    <row r="39" spans="3:26" ht="17.45" customHeight="1" x14ac:dyDescent="0.25"/>
    <row r="40" spans="3:26" ht="17.45" customHeight="1" x14ac:dyDescent="0.25"/>
  </sheetData>
  <sheetProtection password="D140" sheet="1" selectLockedCells="1"/>
  <mergeCells count="28">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24:X24"/>
    <mergeCell ref="W13:X19"/>
    <mergeCell ref="B9:X9"/>
    <mergeCell ref="B10:X10"/>
    <mergeCell ref="B12:X12"/>
    <mergeCell ref="B20:X21"/>
    <mergeCell ref="B23:Q23"/>
    <mergeCell ref="R23:X23"/>
  </mergeCells>
  <conditionalFormatting sqref="B1:B1048576">
    <cfRule type="duplicateValues" dxfId="57" priority="3"/>
  </conditionalFormatting>
  <pageMargins left="0.7" right="0.7" top="0.75" bottom="0.75" header="0.3" footer="0.3"/>
  <pageSetup orientation="portrait" r:id="rId1"/>
  <ignoredErrors>
    <ignoredError sqref="T14:V19 T13" formulaRang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Y26"/>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47" style="41" customWidth="1"/>
    <col min="4" max="4" width="9.140625" style="41" customWidth="1"/>
    <col min="5" max="5" width="9.85546875" style="41" customWidth="1"/>
    <col min="6" max="6" width="10.85546875" style="41" customWidth="1"/>
    <col min="7" max="7" width="10.42578125" style="41" customWidth="1"/>
    <col min="8" max="8" width="13.85546875" style="41" bestFit="1" customWidth="1"/>
    <col min="9" max="9" width="9.140625" style="41" customWidth="1"/>
    <col min="10" max="10" width="12.28515625" style="68" bestFit="1" customWidth="1"/>
    <col min="11" max="19" width="11.140625" style="41" customWidth="1"/>
    <col min="20" max="20" width="9.7109375" style="41" customWidth="1"/>
    <col min="21" max="21" width="10.7109375" style="41" customWidth="1"/>
    <col min="22" max="22" width="17.7109375" style="41" bestFit="1" customWidth="1"/>
    <col min="23" max="23" width="12.7109375" style="41" customWidth="1"/>
    <col min="24" max="24" width="12"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7.45" customHeight="1" thickTop="1" thickBot="1" x14ac:dyDescent="0.3">
      <c r="B5" s="1697"/>
      <c r="C5" s="1698"/>
      <c r="D5" s="1698"/>
      <c r="E5" s="1698"/>
      <c r="F5" s="1698"/>
      <c r="G5" s="1698"/>
      <c r="H5" s="1698"/>
      <c r="I5" s="1698"/>
      <c r="J5" s="1699"/>
      <c r="K5" s="876">
        <v>100154</v>
      </c>
      <c r="L5" s="1742" t="s">
        <v>94</v>
      </c>
      <c r="M5" s="1742"/>
      <c r="N5" s="1742"/>
      <c r="O5" s="1743" t="s">
        <v>1358</v>
      </c>
      <c r="P5" s="1743"/>
      <c r="Q5" s="1743"/>
      <c r="R5" s="1743"/>
      <c r="S5" s="955">
        <v>3.0920000000000001</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53"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62"/>
      <c r="K7" s="63"/>
      <c r="L7" s="63"/>
      <c r="M7" s="63"/>
      <c r="N7" s="63"/>
      <c r="O7" s="63"/>
      <c r="P7" s="63"/>
      <c r="Q7" s="63"/>
      <c r="R7" s="63"/>
      <c r="S7" s="63"/>
      <c r="T7" s="64"/>
      <c r="U7" s="61"/>
      <c r="V7" s="61"/>
      <c r="W7" s="61"/>
      <c r="X7" s="65"/>
    </row>
    <row r="8" spans="2:25" ht="15.75" thickBot="1" x14ac:dyDescent="0.3">
      <c r="B8" s="1800" t="s">
        <v>111</v>
      </c>
      <c r="C8" s="1801"/>
      <c r="D8" s="1801"/>
      <c r="E8" s="1801"/>
      <c r="F8" s="1801"/>
      <c r="G8" s="1801"/>
      <c r="H8" s="1801"/>
      <c r="I8" s="1801"/>
      <c r="J8" s="1801"/>
      <c r="K8" s="1801"/>
      <c r="L8" s="1801"/>
      <c r="M8" s="1801"/>
      <c r="N8" s="1801"/>
      <c r="O8" s="1801"/>
      <c r="P8" s="1801"/>
      <c r="Q8" s="1801"/>
      <c r="R8" s="1801"/>
      <c r="S8" s="1801"/>
      <c r="T8" s="1801"/>
      <c r="U8" s="1801"/>
      <c r="V8" s="1801"/>
      <c r="W8" s="1801"/>
      <c r="X8" s="1802"/>
    </row>
    <row r="9" spans="2:25" ht="18.75" x14ac:dyDescent="0.3">
      <c r="B9" s="1083" t="s">
        <v>514</v>
      </c>
      <c r="C9" s="1084" t="s">
        <v>513</v>
      </c>
      <c r="D9" s="1085">
        <v>2</v>
      </c>
      <c r="E9" s="1086" t="s">
        <v>233</v>
      </c>
      <c r="F9" s="1087" t="s">
        <v>501</v>
      </c>
      <c r="G9" s="1086">
        <v>30</v>
      </c>
      <c r="H9" s="1088">
        <v>132.19999999999999</v>
      </c>
      <c r="I9" s="1089">
        <v>18.850000000000001</v>
      </c>
      <c r="J9" s="817">
        <f>I9*3.092</f>
        <v>58.284200000000006</v>
      </c>
      <c r="K9" s="910"/>
      <c r="L9" s="727"/>
      <c r="M9" s="727"/>
      <c r="N9" s="727"/>
      <c r="O9" s="727"/>
      <c r="P9" s="727"/>
      <c r="Q9" s="727"/>
      <c r="R9" s="727"/>
      <c r="S9" s="753"/>
      <c r="T9" s="254">
        <f t="shared" ref="T9:T22" si="0">SUM(K9:S9)</f>
        <v>0</v>
      </c>
      <c r="U9" s="133">
        <f t="shared" ref="U9:U22" si="1">T9*I9</f>
        <v>0</v>
      </c>
      <c r="V9" s="855">
        <f t="shared" ref="V9:V22" si="2">U9*$S$5</f>
        <v>0</v>
      </c>
      <c r="W9" s="1798" t="s">
        <v>115</v>
      </c>
      <c r="X9" s="1799"/>
    </row>
    <row r="10" spans="2:25" ht="18.75" x14ac:dyDescent="0.3">
      <c r="B10" s="1090" t="s">
        <v>512</v>
      </c>
      <c r="C10" s="1091" t="s">
        <v>511</v>
      </c>
      <c r="D10" s="1092">
        <v>2</v>
      </c>
      <c r="E10" s="1093" t="s">
        <v>233</v>
      </c>
      <c r="F10" s="1094" t="s">
        <v>510</v>
      </c>
      <c r="G10" s="1093">
        <v>30</v>
      </c>
      <c r="H10" s="1095">
        <v>82.33</v>
      </c>
      <c r="I10" s="1096">
        <v>8.36</v>
      </c>
      <c r="J10" s="818">
        <f>I10*3.092</f>
        <v>25.849119999999999</v>
      </c>
      <c r="K10" s="911"/>
      <c r="L10" s="690"/>
      <c r="M10" s="690"/>
      <c r="N10" s="690"/>
      <c r="O10" s="690"/>
      <c r="P10" s="690"/>
      <c r="Q10" s="690"/>
      <c r="R10" s="690"/>
      <c r="S10" s="717"/>
      <c r="T10" s="255">
        <f t="shared" si="0"/>
        <v>0</v>
      </c>
      <c r="U10" s="172">
        <f t="shared" si="1"/>
        <v>0</v>
      </c>
      <c r="V10" s="843">
        <f t="shared" si="2"/>
        <v>0</v>
      </c>
      <c r="W10" s="1737"/>
      <c r="X10" s="1738"/>
    </row>
    <row r="11" spans="2:25" ht="18.75" x14ac:dyDescent="0.3">
      <c r="B11" s="1097" t="s">
        <v>509</v>
      </c>
      <c r="C11" s="1091" t="s">
        <v>508</v>
      </c>
      <c r="D11" s="1092">
        <v>2</v>
      </c>
      <c r="E11" s="1093" t="s">
        <v>233</v>
      </c>
      <c r="F11" s="1094" t="s">
        <v>233</v>
      </c>
      <c r="G11" s="1093">
        <v>30</v>
      </c>
      <c r="H11" s="1095">
        <v>184.6</v>
      </c>
      <c r="I11" s="1096">
        <v>22.71</v>
      </c>
      <c r="J11" s="818">
        <f>I11*3.092</f>
        <v>70.21932000000001</v>
      </c>
      <c r="K11" s="911"/>
      <c r="L11" s="690"/>
      <c r="M11" s="690"/>
      <c r="N11" s="690"/>
      <c r="O11" s="690"/>
      <c r="P11" s="690"/>
      <c r="Q11" s="690"/>
      <c r="R11" s="690"/>
      <c r="S11" s="717"/>
      <c r="T11" s="255">
        <f t="shared" si="0"/>
        <v>0</v>
      </c>
      <c r="U11" s="172">
        <f t="shared" si="1"/>
        <v>0</v>
      </c>
      <c r="V11" s="843">
        <f t="shared" si="2"/>
        <v>0</v>
      </c>
      <c r="W11" s="1737"/>
      <c r="X11" s="1738"/>
    </row>
    <row r="12" spans="2:25" ht="19.5" customHeight="1" x14ac:dyDescent="0.25">
      <c r="B12" s="1098" t="s">
        <v>507</v>
      </c>
      <c r="C12" s="945" t="s">
        <v>506</v>
      </c>
      <c r="D12" s="960">
        <v>2</v>
      </c>
      <c r="E12" s="1099">
        <v>0.5</v>
      </c>
      <c r="F12" s="947" t="s">
        <v>233</v>
      </c>
      <c r="G12" s="948">
        <v>30</v>
      </c>
      <c r="H12" s="947">
        <v>100</v>
      </c>
      <c r="I12" s="948">
        <v>9.59</v>
      </c>
      <c r="J12" s="818">
        <v>29.65</v>
      </c>
      <c r="K12" s="911"/>
      <c r="L12" s="690"/>
      <c r="M12" s="690"/>
      <c r="N12" s="690"/>
      <c r="O12" s="690"/>
      <c r="P12" s="690"/>
      <c r="Q12" s="690"/>
      <c r="R12" s="690"/>
      <c r="S12" s="717"/>
      <c r="T12" s="255">
        <f t="shared" si="0"/>
        <v>0</v>
      </c>
      <c r="U12" s="172">
        <f t="shared" si="1"/>
        <v>0</v>
      </c>
      <c r="V12" s="843">
        <f t="shared" si="2"/>
        <v>0</v>
      </c>
      <c r="W12" s="1737"/>
      <c r="X12" s="1738"/>
    </row>
    <row r="13" spans="2:25" ht="18.75" x14ac:dyDescent="0.3">
      <c r="B13" s="1090" t="s">
        <v>505</v>
      </c>
      <c r="C13" s="1091" t="s">
        <v>504</v>
      </c>
      <c r="D13" s="1092">
        <v>2</v>
      </c>
      <c r="E13" s="1093" t="s">
        <v>233</v>
      </c>
      <c r="F13" s="1094" t="s">
        <v>233</v>
      </c>
      <c r="G13" s="1093">
        <v>30</v>
      </c>
      <c r="H13" s="1095">
        <v>177.1</v>
      </c>
      <c r="I13" s="1096">
        <v>31.22</v>
      </c>
      <c r="J13" s="818">
        <f t="shared" ref="J13:J22" si="3">I13*3.092</f>
        <v>96.532240000000002</v>
      </c>
      <c r="K13" s="911"/>
      <c r="L13" s="690"/>
      <c r="M13" s="690"/>
      <c r="N13" s="690"/>
      <c r="O13" s="690"/>
      <c r="P13" s="690"/>
      <c r="Q13" s="690"/>
      <c r="R13" s="690"/>
      <c r="S13" s="717"/>
      <c r="T13" s="255">
        <f t="shared" si="0"/>
        <v>0</v>
      </c>
      <c r="U13" s="172">
        <f t="shared" si="1"/>
        <v>0</v>
      </c>
      <c r="V13" s="843">
        <f t="shared" si="2"/>
        <v>0</v>
      </c>
      <c r="W13" s="1737"/>
      <c r="X13" s="1738"/>
    </row>
    <row r="14" spans="2:25" ht="18.75" x14ac:dyDescent="0.3">
      <c r="B14" s="1090" t="s">
        <v>503</v>
      </c>
      <c r="C14" s="1091" t="s">
        <v>502</v>
      </c>
      <c r="D14" s="1092">
        <v>2</v>
      </c>
      <c r="E14" s="1093" t="s">
        <v>233</v>
      </c>
      <c r="F14" s="1094" t="s">
        <v>501</v>
      </c>
      <c r="G14" s="1093">
        <v>30</v>
      </c>
      <c r="H14" s="1095">
        <v>151.4</v>
      </c>
      <c r="I14" s="1096">
        <v>16.89</v>
      </c>
      <c r="J14" s="818">
        <f t="shared" si="3"/>
        <v>52.223880000000001</v>
      </c>
      <c r="K14" s="911"/>
      <c r="L14" s="690"/>
      <c r="M14" s="690"/>
      <c r="N14" s="690"/>
      <c r="O14" s="690"/>
      <c r="P14" s="690"/>
      <c r="Q14" s="690"/>
      <c r="R14" s="690"/>
      <c r="S14" s="717"/>
      <c r="T14" s="255">
        <f t="shared" si="0"/>
        <v>0</v>
      </c>
      <c r="U14" s="172">
        <f t="shared" si="1"/>
        <v>0</v>
      </c>
      <c r="V14" s="843">
        <f t="shared" si="2"/>
        <v>0</v>
      </c>
      <c r="W14" s="1737"/>
      <c r="X14" s="1738"/>
    </row>
    <row r="15" spans="2:25" ht="18.75" x14ac:dyDescent="0.3">
      <c r="B15" s="1090" t="s">
        <v>500</v>
      </c>
      <c r="C15" s="1091" t="s">
        <v>499</v>
      </c>
      <c r="D15" s="1092">
        <v>2</v>
      </c>
      <c r="E15" s="1093" t="s">
        <v>233</v>
      </c>
      <c r="F15" s="1094" t="s">
        <v>496</v>
      </c>
      <c r="G15" s="1093">
        <v>30</v>
      </c>
      <c r="H15" s="1095">
        <v>85.71</v>
      </c>
      <c r="I15" s="1096">
        <v>15.2</v>
      </c>
      <c r="J15" s="818">
        <f t="shared" si="3"/>
        <v>46.998399999999997</v>
      </c>
      <c r="K15" s="911"/>
      <c r="L15" s="690"/>
      <c r="M15" s="690"/>
      <c r="N15" s="690"/>
      <c r="O15" s="690"/>
      <c r="P15" s="690"/>
      <c r="Q15" s="690"/>
      <c r="R15" s="690"/>
      <c r="S15" s="717"/>
      <c r="T15" s="255">
        <f t="shared" si="0"/>
        <v>0</v>
      </c>
      <c r="U15" s="172">
        <f t="shared" si="1"/>
        <v>0</v>
      </c>
      <c r="V15" s="843">
        <f t="shared" si="2"/>
        <v>0</v>
      </c>
      <c r="W15" s="1737"/>
      <c r="X15" s="1738"/>
    </row>
    <row r="16" spans="2:25" ht="18.75" x14ac:dyDescent="0.3">
      <c r="B16" s="1097" t="s">
        <v>498</v>
      </c>
      <c r="C16" s="1091" t="s">
        <v>497</v>
      </c>
      <c r="D16" s="1092">
        <v>2</v>
      </c>
      <c r="E16" s="1093">
        <v>1</v>
      </c>
      <c r="F16" s="1094" t="s">
        <v>496</v>
      </c>
      <c r="G16" s="1093">
        <v>30</v>
      </c>
      <c r="H16" s="1095">
        <v>64</v>
      </c>
      <c r="I16" s="1096">
        <v>11.6</v>
      </c>
      <c r="J16" s="818">
        <f t="shared" si="3"/>
        <v>35.867199999999997</v>
      </c>
      <c r="K16" s="911"/>
      <c r="L16" s="690"/>
      <c r="M16" s="690"/>
      <c r="N16" s="690"/>
      <c r="O16" s="690"/>
      <c r="P16" s="690"/>
      <c r="Q16" s="690"/>
      <c r="R16" s="690"/>
      <c r="S16" s="717"/>
      <c r="T16" s="255">
        <f t="shared" si="0"/>
        <v>0</v>
      </c>
      <c r="U16" s="172">
        <f t="shared" si="1"/>
        <v>0</v>
      </c>
      <c r="V16" s="843">
        <f t="shared" si="2"/>
        <v>0</v>
      </c>
      <c r="W16" s="1737"/>
      <c r="X16" s="1738"/>
    </row>
    <row r="17" spans="2:24" ht="18.75" x14ac:dyDescent="0.3">
      <c r="B17" s="1097" t="s">
        <v>495</v>
      </c>
      <c r="C17" s="1091" t="s">
        <v>494</v>
      </c>
      <c r="D17" s="1092">
        <v>2</v>
      </c>
      <c r="E17" s="1093" t="s">
        <v>233</v>
      </c>
      <c r="F17" s="1094" t="s">
        <v>233</v>
      </c>
      <c r="G17" s="1093">
        <v>31.43</v>
      </c>
      <c r="H17" s="1095">
        <v>196</v>
      </c>
      <c r="I17" s="1096">
        <v>25.36</v>
      </c>
      <c r="J17" s="818">
        <f t="shared" si="3"/>
        <v>78.413120000000006</v>
      </c>
      <c r="K17" s="911"/>
      <c r="L17" s="690"/>
      <c r="M17" s="690"/>
      <c r="N17" s="690"/>
      <c r="O17" s="690"/>
      <c r="P17" s="690"/>
      <c r="Q17" s="690"/>
      <c r="R17" s="690"/>
      <c r="S17" s="717"/>
      <c r="T17" s="255">
        <f t="shared" si="0"/>
        <v>0</v>
      </c>
      <c r="U17" s="172">
        <f t="shared" si="1"/>
        <v>0</v>
      </c>
      <c r="V17" s="843">
        <f t="shared" si="2"/>
        <v>0</v>
      </c>
      <c r="W17" s="1737"/>
      <c r="X17" s="1738"/>
    </row>
    <row r="18" spans="2:24" ht="18.75" x14ac:dyDescent="0.3">
      <c r="B18" s="1097" t="s">
        <v>493</v>
      </c>
      <c r="C18" s="1091" t="s">
        <v>492</v>
      </c>
      <c r="D18" s="1092">
        <v>2</v>
      </c>
      <c r="E18" s="1093" t="s">
        <v>233</v>
      </c>
      <c r="F18" s="1094" t="s">
        <v>233</v>
      </c>
      <c r="G18" s="1093">
        <v>31.43</v>
      </c>
      <c r="H18" s="1095">
        <v>228</v>
      </c>
      <c r="I18" s="1096">
        <v>26.8</v>
      </c>
      <c r="J18" s="818">
        <f t="shared" si="3"/>
        <v>82.865600000000001</v>
      </c>
      <c r="K18" s="911"/>
      <c r="L18" s="690"/>
      <c r="M18" s="690"/>
      <c r="N18" s="690"/>
      <c r="O18" s="690"/>
      <c r="P18" s="690"/>
      <c r="Q18" s="690"/>
      <c r="R18" s="690"/>
      <c r="S18" s="717"/>
      <c r="T18" s="255">
        <f t="shared" si="0"/>
        <v>0</v>
      </c>
      <c r="U18" s="172">
        <f t="shared" si="1"/>
        <v>0</v>
      </c>
      <c r="V18" s="843">
        <f t="shared" si="2"/>
        <v>0</v>
      </c>
      <c r="W18" s="1737"/>
      <c r="X18" s="1738"/>
    </row>
    <row r="19" spans="2:24" ht="18.75" x14ac:dyDescent="0.3">
      <c r="B19" s="1090" t="s">
        <v>491</v>
      </c>
      <c r="C19" s="1091" t="s">
        <v>490</v>
      </c>
      <c r="D19" s="1092">
        <v>2</v>
      </c>
      <c r="E19" s="1093" t="s">
        <v>233</v>
      </c>
      <c r="F19" s="1094" t="s">
        <v>233</v>
      </c>
      <c r="G19" s="1093">
        <v>30</v>
      </c>
      <c r="H19" s="1095">
        <v>196</v>
      </c>
      <c r="I19" s="1096">
        <v>36.92</v>
      </c>
      <c r="J19" s="818">
        <f t="shared" si="3"/>
        <v>114.15664000000001</v>
      </c>
      <c r="K19" s="911"/>
      <c r="L19" s="690"/>
      <c r="M19" s="690"/>
      <c r="N19" s="690"/>
      <c r="O19" s="690"/>
      <c r="P19" s="690"/>
      <c r="Q19" s="690"/>
      <c r="R19" s="690"/>
      <c r="S19" s="717"/>
      <c r="T19" s="255">
        <f t="shared" si="0"/>
        <v>0</v>
      </c>
      <c r="U19" s="172">
        <f t="shared" si="1"/>
        <v>0</v>
      </c>
      <c r="V19" s="843">
        <f t="shared" si="2"/>
        <v>0</v>
      </c>
      <c r="W19" s="1737"/>
      <c r="X19" s="1738"/>
    </row>
    <row r="20" spans="2:24" ht="18.75" x14ac:dyDescent="0.3">
      <c r="B20" s="1090" t="s">
        <v>489</v>
      </c>
      <c r="C20" s="1091" t="s">
        <v>488</v>
      </c>
      <c r="D20" s="1092">
        <v>2</v>
      </c>
      <c r="E20" s="1093">
        <v>0.5</v>
      </c>
      <c r="F20" s="1094" t="s">
        <v>233</v>
      </c>
      <c r="G20" s="1093">
        <v>28.89</v>
      </c>
      <c r="H20" s="1095">
        <v>137</v>
      </c>
      <c r="I20" s="1096">
        <v>20.16</v>
      </c>
      <c r="J20" s="818">
        <f t="shared" si="3"/>
        <v>62.334720000000004</v>
      </c>
      <c r="K20" s="911"/>
      <c r="L20" s="690"/>
      <c r="M20" s="690"/>
      <c r="N20" s="690"/>
      <c r="O20" s="690"/>
      <c r="P20" s="690"/>
      <c r="Q20" s="690"/>
      <c r="R20" s="690"/>
      <c r="S20" s="717"/>
      <c r="T20" s="255">
        <f t="shared" si="0"/>
        <v>0</v>
      </c>
      <c r="U20" s="172">
        <f t="shared" si="1"/>
        <v>0</v>
      </c>
      <c r="V20" s="843">
        <f t="shared" si="2"/>
        <v>0</v>
      </c>
      <c r="W20" s="1737"/>
      <c r="X20" s="1738"/>
    </row>
    <row r="21" spans="2:24" ht="18.75" x14ac:dyDescent="0.3">
      <c r="B21" s="1090" t="s">
        <v>487</v>
      </c>
      <c r="C21" s="1091" t="s">
        <v>486</v>
      </c>
      <c r="D21" s="1092">
        <v>2</v>
      </c>
      <c r="E21" s="1093" t="s">
        <v>233</v>
      </c>
      <c r="F21" s="1094" t="s">
        <v>233</v>
      </c>
      <c r="G21" s="1093">
        <v>30</v>
      </c>
      <c r="H21" s="1095">
        <v>196</v>
      </c>
      <c r="I21" s="1096">
        <v>27.55</v>
      </c>
      <c r="J21" s="818">
        <f t="shared" si="3"/>
        <v>85.184600000000003</v>
      </c>
      <c r="K21" s="911"/>
      <c r="L21" s="690"/>
      <c r="M21" s="690"/>
      <c r="N21" s="690"/>
      <c r="O21" s="690"/>
      <c r="P21" s="690"/>
      <c r="Q21" s="690"/>
      <c r="R21" s="690"/>
      <c r="S21" s="717"/>
      <c r="T21" s="255">
        <f t="shared" si="0"/>
        <v>0</v>
      </c>
      <c r="U21" s="172">
        <f t="shared" si="1"/>
        <v>0</v>
      </c>
      <c r="V21" s="843">
        <f t="shared" si="2"/>
        <v>0</v>
      </c>
      <c r="W21" s="1737"/>
      <c r="X21" s="1738"/>
    </row>
    <row r="22" spans="2:24" ht="19.5" thickBot="1" x14ac:dyDescent="0.35">
      <c r="B22" s="1100" t="s">
        <v>485</v>
      </c>
      <c r="C22" s="1101" t="s">
        <v>484</v>
      </c>
      <c r="D22" s="1102">
        <v>2</v>
      </c>
      <c r="E22" s="1103" t="s">
        <v>233</v>
      </c>
      <c r="F22" s="1104" t="s">
        <v>233</v>
      </c>
      <c r="G22" s="1103">
        <v>30</v>
      </c>
      <c r="H22" s="1105">
        <v>183.2</v>
      </c>
      <c r="I22" s="1106">
        <v>32.86</v>
      </c>
      <c r="J22" s="819">
        <f t="shared" si="3"/>
        <v>101.60312</v>
      </c>
      <c r="K22" s="912"/>
      <c r="L22" s="913"/>
      <c r="M22" s="913"/>
      <c r="N22" s="913"/>
      <c r="O22" s="913"/>
      <c r="P22" s="913"/>
      <c r="Q22" s="913"/>
      <c r="R22" s="913"/>
      <c r="S22" s="914"/>
      <c r="T22" s="371">
        <f t="shared" si="0"/>
        <v>0</v>
      </c>
      <c r="U22" s="244">
        <f t="shared" si="1"/>
        <v>0</v>
      </c>
      <c r="V22" s="845">
        <f t="shared" si="2"/>
        <v>0</v>
      </c>
      <c r="W22" s="1739"/>
      <c r="X22" s="1740"/>
    </row>
    <row r="23" spans="2:24" ht="70.900000000000006" customHeight="1" thickBot="1" x14ac:dyDescent="0.3">
      <c r="B23" s="1036"/>
      <c r="C23" s="1037"/>
      <c r="D23" s="1038"/>
      <c r="E23" s="1038"/>
      <c r="F23" s="1038"/>
      <c r="G23" s="1038"/>
      <c r="H23" s="1038"/>
      <c r="I23" s="1038"/>
      <c r="J23" s="1003"/>
      <c r="K23" s="412"/>
      <c r="L23" s="412"/>
      <c r="M23" s="412"/>
      <c r="N23" s="412"/>
      <c r="O23" s="412"/>
      <c r="P23" s="412"/>
      <c r="Q23" s="412"/>
      <c r="R23" s="412"/>
      <c r="S23" s="412"/>
      <c r="T23" s="413"/>
      <c r="U23" s="405"/>
      <c r="V23" s="406"/>
      <c r="W23" s="406"/>
      <c r="X23" s="407"/>
    </row>
    <row r="24" spans="2:24" ht="15.75" thickTop="1" x14ac:dyDescent="0.25">
      <c r="K24" s="69">
        <f t="shared" ref="K24:S24" si="4">SUM(K9:K22)</f>
        <v>0</v>
      </c>
      <c r="L24" s="69">
        <f t="shared" si="4"/>
        <v>0</v>
      </c>
      <c r="M24" s="69">
        <f t="shared" si="4"/>
        <v>0</v>
      </c>
      <c r="N24" s="69">
        <f t="shared" si="4"/>
        <v>0</v>
      </c>
      <c r="O24" s="69">
        <f t="shared" si="4"/>
        <v>0</v>
      </c>
      <c r="P24" s="69">
        <f t="shared" si="4"/>
        <v>0</v>
      </c>
      <c r="Q24" s="69">
        <f t="shared" si="4"/>
        <v>0</v>
      </c>
      <c r="R24" s="69">
        <f>SUM(R9:R22)</f>
        <v>0</v>
      </c>
      <c r="S24" s="69">
        <f t="shared" si="4"/>
        <v>0</v>
      </c>
      <c r="T24" s="69">
        <f>SUM(T9:T22)</f>
        <v>0</v>
      </c>
      <c r="U24" s="70">
        <f>SUM(U9:U22)</f>
        <v>0</v>
      </c>
      <c r="V24" s="71">
        <f>SUM(V9:V22)</f>
        <v>0</v>
      </c>
    </row>
    <row r="26" spans="2:24" ht="21" customHeight="1" x14ac:dyDescent="0.25"/>
  </sheetData>
  <sheetProtection password="D140" sheet="1" selectLockedCells="1"/>
  <mergeCells count="14">
    <mergeCell ref="W9:X22"/>
    <mergeCell ref="B4:X4"/>
    <mergeCell ref="B5:J5"/>
    <mergeCell ref="L5:N5"/>
    <mergeCell ref="O5:R5"/>
    <mergeCell ref="T5:X5"/>
    <mergeCell ref="B8:X8"/>
    <mergeCell ref="B1:P1"/>
    <mergeCell ref="Q1:X3"/>
    <mergeCell ref="B2:P2"/>
    <mergeCell ref="B3:C3"/>
    <mergeCell ref="D3:J3"/>
    <mergeCell ref="K3:M3"/>
    <mergeCell ref="N3:P3"/>
  </mergeCells>
  <conditionalFormatting sqref="B1:B1048576">
    <cfRule type="duplicateValues" dxfId="56" priority="2"/>
  </conditionalFormatting>
  <pageMargins left="0.25" right="0.25" top="0.75" bottom="0.75" header="0.3" footer="0.3"/>
  <pageSetup scale="50" fitToHeight="0" orientation="landscape" r:id="rId1"/>
  <ignoredErrors>
    <ignoredError sqref="T12" formulaRange="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Y42"/>
  <sheetViews>
    <sheetView showGridLines="0" topLeftCell="A4" zoomScale="60" zoomScaleNormal="60" workbookViewId="0">
      <selection activeCell="C38" sqref="C38"/>
    </sheetView>
  </sheetViews>
  <sheetFormatPr defaultColWidth="9.140625" defaultRowHeight="15" x14ac:dyDescent="0.25"/>
  <cols>
    <col min="1" max="1" width="3.28515625" style="41" customWidth="1"/>
    <col min="2" max="2" width="13.42578125" style="41" customWidth="1"/>
    <col min="3" max="3" width="46.85546875" style="41" customWidth="1"/>
    <col min="4" max="9" width="10.140625" style="41" customWidth="1"/>
    <col min="10" max="10" width="12.140625" style="68" customWidth="1"/>
    <col min="11" max="13" width="12" style="41" customWidth="1"/>
    <col min="14" max="14" width="13.42578125" style="41" customWidth="1"/>
    <col min="15" max="19" width="12" style="41" customWidth="1"/>
    <col min="20" max="21" width="12.85546875" style="41" customWidth="1"/>
    <col min="22" max="22" width="18.4257812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920"/>
      <c r="C2" s="1921"/>
      <c r="D2" s="1921"/>
      <c r="E2" s="1921"/>
      <c r="F2" s="1921"/>
      <c r="G2" s="1921"/>
      <c r="H2" s="1921"/>
      <c r="I2" s="1921"/>
      <c r="J2" s="1921"/>
      <c r="K2" s="1921"/>
      <c r="L2" s="1921"/>
      <c r="M2" s="1921"/>
      <c r="N2" s="1921"/>
      <c r="O2" s="1921"/>
      <c r="P2" s="1921"/>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100154</v>
      </c>
      <c r="L6" s="1755" t="s">
        <v>94</v>
      </c>
      <c r="M6" s="1755"/>
      <c r="N6" s="1755"/>
      <c r="O6" s="1756" t="s">
        <v>515</v>
      </c>
      <c r="P6" s="1756"/>
      <c r="Q6" s="1756"/>
      <c r="R6" s="1756"/>
      <c r="S6" s="938">
        <v>3.0920000000000001</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SUM(U13:U32)</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8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5"/>
      <c r="K12" s="84"/>
      <c r="L12" s="84"/>
      <c r="M12" s="84"/>
      <c r="N12" s="84"/>
      <c r="O12" s="84"/>
      <c r="P12" s="84"/>
      <c r="Q12" s="84"/>
      <c r="R12" s="84"/>
      <c r="S12" s="84"/>
      <c r="T12" s="84"/>
      <c r="U12" s="84"/>
      <c r="V12" s="84"/>
      <c r="W12" s="84"/>
      <c r="X12" s="86"/>
    </row>
    <row r="13" spans="1:25" ht="19.5" customHeight="1" x14ac:dyDescent="0.25">
      <c r="B13" s="968" t="s">
        <v>514</v>
      </c>
      <c r="C13" s="971" t="s">
        <v>541</v>
      </c>
      <c r="D13" s="958">
        <v>2</v>
      </c>
      <c r="E13" s="942" t="s">
        <v>233</v>
      </c>
      <c r="F13" s="942" t="s">
        <v>536</v>
      </c>
      <c r="G13" s="943">
        <v>30</v>
      </c>
      <c r="H13" s="942">
        <v>132</v>
      </c>
      <c r="I13" s="943">
        <v>18.850000000000001</v>
      </c>
      <c r="J13" s="1107">
        <v>58.28</v>
      </c>
      <c r="K13" s="910"/>
      <c r="L13" s="727"/>
      <c r="M13" s="727"/>
      <c r="N13" s="727"/>
      <c r="O13" s="727"/>
      <c r="P13" s="727"/>
      <c r="Q13" s="727"/>
      <c r="R13" s="727"/>
      <c r="S13" s="753"/>
      <c r="T13" s="435">
        <f t="shared" ref="T13:T32" si="0">SUM(K13:S13)</f>
        <v>0</v>
      </c>
      <c r="U13" s="436">
        <f t="shared" ref="U13:U32" si="1">T13*I13</f>
        <v>0</v>
      </c>
      <c r="V13" s="437">
        <f t="shared" ref="V13:V32" si="2">U13*$S$6</f>
        <v>0</v>
      </c>
      <c r="W13" s="1804" t="s">
        <v>115</v>
      </c>
      <c r="X13" s="1805"/>
    </row>
    <row r="14" spans="1:25" ht="19.5" customHeight="1" x14ac:dyDescent="0.25">
      <c r="B14" s="979" t="s">
        <v>540</v>
      </c>
      <c r="C14" s="972" t="s">
        <v>539</v>
      </c>
      <c r="D14" s="960">
        <v>2</v>
      </c>
      <c r="E14" s="947" t="s">
        <v>233</v>
      </c>
      <c r="F14" s="947" t="s">
        <v>233</v>
      </c>
      <c r="G14" s="948">
        <v>30</v>
      </c>
      <c r="H14" s="947">
        <v>132</v>
      </c>
      <c r="I14" s="948">
        <v>21.8</v>
      </c>
      <c r="J14" s="1020">
        <v>67.41</v>
      </c>
      <c r="K14" s="911"/>
      <c r="L14" s="690"/>
      <c r="M14" s="690"/>
      <c r="N14" s="690"/>
      <c r="O14" s="690"/>
      <c r="P14" s="690"/>
      <c r="Q14" s="690"/>
      <c r="R14" s="690"/>
      <c r="S14" s="717"/>
      <c r="T14" s="434">
        <f t="shared" si="0"/>
        <v>0</v>
      </c>
      <c r="U14" s="229">
        <f t="shared" si="1"/>
        <v>0</v>
      </c>
      <c r="V14" s="228">
        <f t="shared" si="2"/>
        <v>0</v>
      </c>
      <c r="W14" s="1794"/>
      <c r="X14" s="1795"/>
    </row>
    <row r="15" spans="1:25" ht="19.5" customHeight="1" x14ac:dyDescent="0.25">
      <c r="B15" s="949" t="s">
        <v>505</v>
      </c>
      <c r="C15" s="973" t="s">
        <v>538</v>
      </c>
      <c r="D15" s="960">
        <v>2</v>
      </c>
      <c r="E15" s="947" t="s">
        <v>233</v>
      </c>
      <c r="F15" s="947" t="s">
        <v>233</v>
      </c>
      <c r="G15" s="948">
        <v>30</v>
      </c>
      <c r="H15" s="947">
        <v>177</v>
      </c>
      <c r="I15" s="948">
        <v>31.22</v>
      </c>
      <c r="J15" s="1020">
        <v>96.53</v>
      </c>
      <c r="K15" s="911"/>
      <c r="L15" s="690"/>
      <c r="M15" s="690"/>
      <c r="N15" s="690"/>
      <c r="O15" s="690"/>
      <c r="P15" s="690"/>
      <c r="Q15" s="690"/>
      <c r="R15" s="690"/>
      <c r="S15" s="717"/>
      <c r="T15" s="240">
        <f t="shared" si="0"/>
        <v>0</v>
      </c>
      <c r="U15" s="89">
        <f t="shared" si="1"/>
        <v>0</v>
      </c>
      <c r="V15" s="227">
        <f t="shared" si="2"/>
        <v>0</v>
      </c>
      <c r="W15" s="1794"/>
      <c r="X15" s="1795"/>
    </row>
    <row r="16" spans="1:25" ht="19.5" customHeight="1" x14ac:dyDescent="0.25">
      <c r="B16" s="944" t="s">
        <v>503</v>
      </c>
      <c r="C16" s="973" t="s">
        <v>537</v>
      </c>
      <c r="D16" s="960">
        <v>2</v>
      </c>
      <c r="E16" s="947" t="s">
        <v>233</v>
      </c>
      <c r="F16" s="947" t="s">
        <v>536</v>
      </c>
      <c r="G16" s="948">
        <v>30</v>
      </c>
      <c r="H16" s="947">
        <v>151</v>
      </c>
      <c r="I16" s="948">
        <v>16.89</v>
      </c>
      <c r="J16" s="1020">
        <v>52.22</v>
      </c>
      <c r="K16" s="911"/>
      <c r="L16" s="690"/>
      <c r="M16" s="690"/>
      <c r="N16" s="690"/>
      <c r="O16" s="690"/>
      <c r="P16" s="690"/>
      <c r="Q16" s="690"/>
      <c r="R16" s="690"/>
      <c r="S16" s="717"/>
      <c r="T16" s="240">
        <f t="shared" si="0"/>
        <v>0</v>
      </c>
      <c r="U16" s="89">
        <f t="shared" si="1"/>
        <v>0</v>
      </c>
      <c r="V16" s="227">
        <f t="shared" si="2"/>
        <v>0</v>
      </c>
      <c r="W16" s="1794"/>
      <c r="X16" s="1795"/>
    </row>
    <row r="17" spans="2:24" ht="19.5" customHeight="1" x14ac:dyDescent="0.25">
      <c r="B17" s="949" t="s">
        <v>512</v>
      </c>
      <c r="C17" s="973" t="s">
        <v>535</v>
      </c>
      <c r="D17" s="960">
        <v>2</v>
      </c>
      <c r="E17" s="947" t="s">
        <v>233</v>
      </c>
      <c r="F17" s="947" t="s">
        <v>534</v>
      </c>
      <c r="G17" s="948">
        <v>30</v>
      </c>
      <c r="H17" s="947">
        <v>82</v>
      </c>
      <c r="I17" s="948">
        <v>8.36</v>
      </c>
      <c r="J17" s="1020">
        <v>25.85</v>
      </c>
      <c r="K17" s="911"/>
      <c r="L17" s="690"/>
      <c r="M17" s="690"/>
      <c r="N17" s="690"/>
      <c r="O17" s="690"/>
      <c r="P17" s="690"/>
      <c r="Q17" s="690"/>
      <c r="R17" s="690"/>
      <c r="S17" s="717"/>
      <c r="T17" s="240">
        <f t="shared" si="0"/>
        <v>0</v>
      </c>
      <c r="U17" s="89">
        <f t="shared" si="1"/>
        <v>0</v>
      </c>
      <c r="V17" s="227">
        <f t="shared" si="2"/>
        <v>0</v>
      </c>
      <c r="W17" s="1794"/>
      <c r="X17" s="1795"/>
    </row>
    <row r="18" spans="2:24" ht="19.5" customHeight="1" x14ac:dyDescent="0.25">
      <c r="B18" s="949" t="s">
        <v>500</v>
      </c>
      <c r="C18" s="973" t="s">
        <v>533</v>
      </c>
      <c r="D18" s="960">
        <v>2</v>
      </c>
      <c r="E18" s="947" t="s">
        <v>233</v>
      </c>
      <c r="F18" s="947" t="s">
        <v>529</v>
      </c>
      <c r="G18" s="948">
        <v>30</v>
      </c>
      <c r="H18" s="947">
        <v>85</v>
      </c>
      <c r="I18" s="948">
        <v>15.2</v>
      </c>
      <c r="J18" s="1020">
        <v>47</v>
      </c>
      <c r="K18" s="911"/>
      <c r="L18" s="690"/>
      <c r="M18" s="690"/>
      <c r="N18" s="690"/>
      <c r="O18" s="690"/>
      <c r="P18" s="690"/>
      <c r="Q18" s="690"/>
      <c r="R18" s="690"/>
      <c r="S18" s="717"/>
      <c r="T18" s="240">
        <f t="shared" si="0"/>
        <v>0</v>
      </c>
      <c r="U18" s="89">
        <f t="shared" si="1"/>
        <v>0</v>
      </c>
      <c r="V18" s="227">
        <f t="shared" si="2"/>
        <v>0</v>
      </c>
      <c r="W18" s="1794"/>
      <c r="X18" s="1795"/>
    </row>
    <row r="19" spans="2:24" ht="19.5" customHeight="1" x14ac:dyDescent="0.25">
      <c r="B19" s="949" t="s">
        <v>507</v>
      </c>
      <c r="C19" s="973" t="s">
        <v>506</v>
      </c>
      <c r="D19" s="960">
        <v>2</v>
      </c>
      <c r="E19" s="1099">
        <v>0.5</v>
      </c>
      <c r="F19" s="947" t="s">
        <v>233</v>
      </c>
      <c r="G19" s="948">
        <v>30</v>
      </c>
      <c r="H19" s="947">
        <v>100</v>
      </c>
      <c r="I19" s="948">
        <v>9.59</v>
      </c>
      <c r="J19" s="1020">
        <v>29.65</v>
      </c>
      <c r="K19" s="911"/>
      <c r="L19" s="690"/>
      <c r="M19" s="690"/>
      <c r="N19" s="690"/>
      <c r="O19" s="690"/>
      <c r="P19" s="690"/>
      <c r="Q19" s="690"/>
      <c r="R19" s="690"/>
      <c r="S19" s="717"/>
      <c r="T19" s="240">
        <f t="shared" si="0"/>
        <v>0</v>
      </c>
      <c r="U19" s="89">
        <f t="shared" si="1"/>
        <v>0</v>
      </c>
      <c r="V19" s="227">
        <f t="shared" si="2"/>
        <v>0</v>
      </c>
      <c r="W19" s="1794"/>
      <c r="X19" s="1795"/>
    </row>
    <row r="20" spans="2:24" ht="19.5" customHeight="1" x14ac:dyDescent="0.25">
      <c r="B20" s="944" t="s">
        <v>532</v>
      </c>
      <c r="C20" s="973" t="s">
        <v>531</v>
      </c>
      <c r="D20" s="960">
        <v>2</v>
      </c>
      <c r="E20" s="1099">
        <v>0.5</v>
      </c>
      <c r="F20" s="947" t="s">
        <v>529</v>
      </c>
      <c r="G20" s="948">
        <v>30</v>
      </c>
      <c r="H20" s="947">
        <v>64</v>
      </c>
      <c r="I20" s="948">
        <v>11.63</v>
      </c>
      <c r="J20" s="1020">
        <v>35.96</v>
      </c>
      <c r="K20" s="911"/>
      <c r="L20" s="690"/>
      <c r="M20" s="690"/>
      <c r="N20" s="690"/>
      <c r="O20" s="690"/>
      <c r="P20" s="690"/>
      <c r="Q20" s="690"/>
      <c r="R20" s="690"/>
      <c r="S20" s="717"/>
      <c r="T20" s="240">
        <f t="shared" si="0"/>
        <v>0</v>
      </c>
      <c r="U20" s="89">
        <f t="shared" si="1"/>
        <v>0</v>
      </c>
      <c r="V20" s="227">
        <f t="shared" si="2"/>
        <v>0</v>
      </c>
      <c r="W20" s="1794"/>
      <c r="X20" s="1795"/>
    </row>
    <row r="21" spans="2:24" ht="19.5" customHeight="1" x14ac:dyDescent="0.25">
      <c r="B21" s="944" t="s">
        <v>498</v>
      </c>
      <c r="C21" s="973" t="s">
        <v>530</v>
      </c>
      <c r="D21" s="960">
        <v>2</v>
      </c>
      <c r="E21" s="1099">
        <v>0.5</v>
      </c>
      <c r="F21" s="947" t="s">
        <v>529</v>
      </c>
      <c r="G21" s="948">
        <v>30</v>
      </c>
      <c r="H21" s="947">
        <v>64</v>
      </c>
      <c r="I21" s="948">
        <v>11.6</v>
      </c>
      <c r="J21" s="1020">
        <v>25.87</v>
      </c>
      <c r="K21" s="911"/>
      <c r="L21" s="690"/>
      <c r="M21" s="690"/>
      <c r="N21" s="690"/>
      <c r="O21" s="690"/>
      <c r="P21" s="690"/>
      <c r="Q21" s="690"/>
      <c r="R21" s="690"/>
      <c r="S21" s="717"/>
      <c r="T21" s="240">
        <f t="shared" si="0"/>
        <v>0</v>
      </c>
      <c r="U21" s="89">
        <f t="shared" si="1"/>
        <v>0</v>
      </c>
      <c r="V21" s="227">
        <f t="shared" si="2"/>
        <v>0</v>
      </c>
      <c r="W21" s="1794"/>
      <c r="X21" s="1795"/>
    </row>
    <row r="22" spans="2:24" ht="19.5" customHeight="1" x14ac:dyDescent="0.25">
      <c r="B22" s="949" t="s">
        <v>528</v>
      </c>
      <c r="C22" s="973" t="s">
        <v>527</v>
      </c>
      <c r="D22" s="960">
        <v>2</v>
      </c>
      <c r="E22" s="947" t="s">
        <v>233</v>
      </c>
      <c r="F22" s="947" t="s">
        <v>233</v>
      </c>
      <c r="G22" s="948">
        <v>30</v>
      </c>
      <c r="H22" s="947">
        <v>171</v>
      </c>
      <c r="I22" s="948">
        <v>23.44</v>
      </c>
      <c r="J22" s="1020">
        <v>72.48</v>
      </c>
      <c r="K22" s="911"/>
      <c r="L22" s="690"/>
      <c r="M22" s="690"/>
      <c r="N22" s="690"/>
      <c r="O22" s="690"/>
      <c r="P22" s="690"/>
      <c r="Q22" s="690"/>
      <c r="R22" s="690"/>
      <c r="S22" s="717"/>
      <c r="T22" s="240">
        <f t="shared" si="0"/>
        <v>0</v>
      </c>
      <c r="U22" s="89">
        <f t="shared" si="1"/>
        <v>0</v>
      </c>
      <c r="V22" s="227">
        <f t="shared" si="2"/>
        <v>0</v>
      </c>
      <c r="W22" s="1794"/>
      <c r="X22" s="1795"/>
    </row>
    <row r="23" spans="2:24" ht="19.5" customHeight="1" x14ac:dyDescent="0.25">
      <c r="B23" s="949" t="s">
        <v>509</v>
      </c>
      <c r="C23" s="973" t="s">
        <v>526</v>
      </c>
      <c r="D23" s="960">
        <v>2</v>
      </c>
      <c r="E23" s="947" t="s">
        <v>233</v>
      </c>
      <c r="F23" s="947" t="s">
        <v>233</v>
      </c>
      <c r="G23" s="948">
        <v>30</v>
      </c>
      <c r="H23" s="947">
        <v>184</v>
      </c>
      <c r="I23" s="948">
        <v>22.71</v>
      </c>
      <c r="J23" s="1020">
        <v>70.22</v>
      </c>
      <c r="K23" s="911"/>
      <c r="L23" s="690"/>
      <c r="M23" s="690"/>
      <c r="N23" s="690"/>
      <c r="O23" s="690"/>
      <c r="P23" s="690"/>
      <c r="Q23" s="690"/>
      <c r="R23" s="690"/>
      <c r="S23" s="717"/>
      <c r="T23" s="240">
        <f t="shared" si="0"/>
        <v>0</v>
      </c>
      <c r="U23" s="89">
        <f t="shared" si="1"/>
        <v>0</v>
      </c>
      <c r="V23" s="227">
        <f t="shared" si="2"/>
        <v>0</v>
      </c>
      <c r="W23" s="1794"/>
      <c r="X23" s="1795"/>
    </row>
    <row r="24" spans="2:24" ht="19.5" customHeight="1" x14ac:dyDescent="0.25">
      <c r="B24" s="949" t="s">
        <v>525</v>
      </c>
      <c r="C24" s="973" t="s">
        <v>524</v>
      </c>
      <c r="D24" s="960">
        <v>2</v>
      </c>
      <c r="E24" s="947" t="s">
        <v>233</v>
      </c>
      <c r="F24" s="947" t="s">
        <v>233</v>
      </c>
      <c r="G24" s="948">
        <v>30</v>
      </c>
      <c r="H24" s="947">
        <v>192</v>
      </c>
      <c r="I24" s="948">
        <v>34.67</v>
      </c>
      <c r="J24" s="1020">
        <v>107.2</v>
      </c>
      <c r="K24" s="911"/>
      <c r="L24" s="690"/>
      <c r="M24" s="690"/>
      <c r="N24" s="690"/>
      <c r="O24" s="690"/>
      <c r="P24" s="690"/>
      <c r="Q24" s="690"/>
      <c r="R24" s="690"/>
      <c r="S24" s="717"/>
      <c r="T24" s="240">
        <f t="shared" si="0"/>
        <v>0</v>
      </c>
      <c r="U24" s="89">
        <f t="shared" si="1"/>
        <v>0</v>
      </c>
      <c r="V24" s="227">
        <f t="shared" si="2"/>
        <v>0</v>
      </c>
      <c r="W24" s="1794"/>
      <c r="X24" s="1795"/>
    </row>
    <row r="25" spans="2:24" ht="19.5" customHeight="1" x14ac:dyDescent="0.25">
      <c r="B25" s="949" t="s">
        <v>491</v>
      </c>
      <c r="C25" s="973" t="s">
        <v>523</v>
      </c>
      <c r="D25" s="960">
        <v>2</v>
      </c>
      <c r="E25" s="947" t="s">
        <v>233</v>
      </c>
      <c r="F25" s="947" t="s">
        <v>233</v>
      </c>
      <c r="G25" s="948">
        <v>30</v>
      </c>
      <c r="H25" s="947">
        <v>195</v>
      </c>
      <c r="I25" s="948">
        <v>36.92</v>
      </c>
      <c r="J25" s="1020">
        <v>114.16</v>
      </c>
      <c r="K25" s="911"/>
      <c r="L25" s="690"/>
      <c r="M25" s="690"/>
      <c r="N25" s="690"/>
      <c r="O25" s="690"/>
      <c r="P25" s="690"/>
      <c r="Q25" s="690"/>
      <c r="R25" s="690"/>
      <c r="S25" s="717"/>
      <c r="T25" s="240">
        <f t="shared" si="0"/>
        <v>0</v>
      </c>
      <c r="U25" s="89">
        <f t="shared" si="1"/>
        <v>0</v>
      </c>
      <c r="V25" s="227">
        <f t="shared" si="2"/>
        <v>0</v>
      </c>
      <c r="W25" s="1794"/>
      <c r="X25" s="1795"/>
    </row>
    <row r="26" spans="2:24" ht="19.5" customHeight="1" x14ac:dyDescent="0.25">
      <c r="B26" s="944" t="s">
        <v>522</v>
      </c>
      <c r="C26" s="973" t="s">
        <v>521</v>
      </c>
      <c r="D26" s="960">
        <v>2.5</v>
      </c>
      <c r="E26" s="947" t="s">
        <v>233</v>
      </c>
      <c r="F26" s="947" t="s">
        <v>233</v>
      </c>
      <c r="G26" s="948">
        <v>29.25</v>
      </c>
      <c r="H26" s="947">
        <v>156</v>
      </c>
      <c r="I26" s="948">
        <v>36.549999999999997</v>
      </c>
      <c r="J26" s="1020">
        <v>113.01</v>
      </c>
      <c r="K26" s="911"/>
      <c r="L26" s="690"/>
      <c r="M26" s="690"/>
      <c r="N26" s="690"/>
      <c r="O26" s="690"/>
      <c r="P26" s="690"/>
      <c r="Q26" s="690"/>
      <c r="R26" s="690"/>
      <c r="S26" s="717"/>
      <c r="T26" s="240">
        <f t="shared" si="0"/>
        <v>0</v>
      </c>
      <c r="U26" s="89">
        <f t="shared" si="1"/>
        <v>0</v>
      </c>
      <c r="V26" s="227">
        <f t="shared" si="2"/>
        <v>0</v>
      </c>
      <c r="W26" s="1794"/>
      <c r="X26" s="1795"/>
    </row>
    <row r="27" spans="2:24" ht="19.5" customHeight="1" x14ac:dyDescent="0.25">
      <c r="B27" s="944" t="s">
        <v>493</v>
      </c>
      <c r="C27" s="973" t="s">
        <v>519</v>
      </c>
      <c r="D27" s="960">
        <v>2</v>
      </c>
      <c r="E27" s="947" t="s">
        <v>233</v>
      </c>
      <c r="F27" s="947" t="s">
        <v>233</v>
      </c>
      <c r="G27" s="948">
        <v>31.43</v>
      </c>
      <c r="H27" s="947">
        <v>228</v>
      </c>
      <c r="I27" s="948">
        <v>26.8</v>
      </c>
      <c r="J27" s="1020">
        <v>82.87</v>
      </c>
      <c r="K27" s="911"/>
      <c r="L27" s="690"/>
      <c r="M27" s="690"/>
      <c r="N27" s="690"/>
      <c r="O27" s="690"/>
      <c r="P27" s="690"/>
      <c r="Q27" s="690"/>
      <c r="R27" s="690"/>
      <c r="S27" s="717"/>
      <c r="T27" s="240">
        <f t="shared" si="0"/>
        <v>0</v>
      </c>
      <c r="U27" s="89">
        <f t="shared" si="1"/>
        <v>0</v>
      </c>
      <c r="V27" s="227">
        <f t="shared" si="2"/>
        <v>0</v>
      </c>
      <c r="W27" s="1794"/>
      <c r="X27" s="1795"/>
    </row>
    <row r="28" spans="2:24" ht="19.5" customHeight="1" x14ac:dyDescent="0.25">
      <c r="B28" s="949" t="s">
        <v>495</v>
      </c>
      <c r="C28" s="973" t="s">
        <v>519</v>
      </c>
      <c r="D28" s="960">
        <v>2</v>
      </c>
      <c r="E28" s="947" t="s">
        <v>233</v>
      </c>
      <c r="F28" s="947" t="s">
        <v>233</v>
      </c>
      <c r="G28" s="948">
        <v>30.63</v>
      </c>
      <c r="H28" s="947">
        <v>196</v>
      </c>
      <c r="I28" s="948">
        <v>25.36</v>
      </c>
      <c r="J28" s="1020">
        <v>78.41</v>
      </c>
      <c r="K28" s="911"/>
      <c r="L28" s="690"/>
      <c r="M28" s="690"/>
      <c r="N28" s="690"/>
      <c r="O28" s="690"/>
      <c r="P28" s="690"/>
      <c r="Q28" s="690"/>
      <c r="R28" s="690"/>
      <c r="S28" s="717"/>
      <c r="T28" s="240">
        <f t="shared" si="0"/>
        <v>0</v>
      </c>
      <c r="U28" s="89">
        <f t="shared" si="1"/>
        <v>0</v>
      </c>
      <c r="V28" s="227">
        <f t="shared" si="2"/>
        <v>0</v>
      </c>
      <c r="W28" s="1794"/>
      <c r="X28" s="1795"/>
    </row>
    <row r="29" spans="2:24" ht="19.5" customHeight="1" x14ac:dyDescent="0.25">
      <c r="B29" s="949" t="s">
        <v>520</v>
      </c>
      <c r="C29" s="973" t="s">
        <v>519</v>
      </c>
      <c r="D29" s="960">
        <v>2</v>
      </c>
      <c r="E29" s="947" t="s">
        <v>233</v>
      </c>
      <c r="F29" s="947" t="s">
        <v>233</v>
      </c>
      <c r="G29" s="948">
        <v>30.38</v>
      </c>
      <c r="H29" s="947">
        <v>216</v>
      </c>
      <c r="I29" s="948">
        <v>31.32</v>
      </c>
      <c r="J29" s="1020">
        <v>96.84</v>
      </c>
      <c r="K29" s="911"/>
      <c r="L29" s="690"/>
      <c r="M29" s="690"/>
      <c r="N29" s="690"/>
      <c r="O29" s="690"/>
      <c r="P29" s="690"/>
      <c r="Q29" s="690"/>
      <c r="R29" s="690"/>
      <c r="S29" s="717"/>
      <c r="T29" s="240">
        <f t="shared" si="0"/>
        <v>0</v>
      </c>
      <c r="U29" s="89">
        <f t="shared" si="1"/>
        <v>0</v>
      </c>
      <c r="V29" s="227">
        <f t="shared" si="2"/>
        <v>0</v>
      </c>
      <c r="W29" s="1794"/>
      <c r="X29" s="1795"/>
    </row>
    <row r="30" spans="2:24" ht="19.5" customHeight="1" x14ac:dyDescent="0.25">
      <c r="B30" s="944" t="s">
        <v>489</v>
      </c>
      <c r="C30" s="973" t="s">
        <v>518</v>
      </c>
      <c r="D30" s="960">
        <v>2</v>
      </c>
      <c r="E30" s="1099">
        <v>0.5</v>
      </c>
      <c r="F30" s="947" t="s">
        <v>233</v>
      </c>
      <c r="G30" s="948">
        <v>28.89</v>
      </c>
      <c r="H30" s="947">
        <v>137</v>
      </c>
      <c r="I30" s="948">
        <v>20.16</v>
      </c>
      <c r="J30" s="1020">
        <v>62.33</v>
      </c>
      <c r="K30" s="911"/>
      <c r="L30" s="690"/>
      <c r="M30" s="690"/>
      <c r="N30" s="690"/>
      <c r="O30" s="690"/>
      <c r="P30" s="690"/>
      <c r="Q30" s="690"/>
      <c r="R30" s="690"/>
      <c r="S30" s="717"/>
      <c r="T30" s="240">
        <f t="shared" si="0"/>
        <v>0</v>
      </c>
      <c r="U30" s="89">
        <f t="shared" si="1"/>
        <v>0</v>
      </c>
      <c r="V30" s="227">
        <f t="shared" si="2"/>
        <v>0</v>
      </c>
      <c r="W30" s="1794"/>
      <c r="X30" s="1795"/>
    </row>
    <row r="31" spans="2:24" ht="19.5" customHeight="1" x14ac:dyDescent="0.25">
      <c r="B31" s="949" t="s">
        <v>487</v>
      </c>
      <c r="C31" s="973" t="s">
        <v>517</v>
      </c>
      <c r="D31" s="960">
        <v>2</v>
      </c>
      <c r="E31" s="947" t="s">
        <v>233</v>
      </c>
      <c r="F31" s="947" t="s">
        <v>233</v>
      </c>
      <c r="G31" s="948">
        <v>30</v>
      </c>
      <c r="H31" s="947">
        <v>196</v>
      </c>
      <c r="I31" s="948">
        <v>27.55</v>
      </c>
      <c r="J31" s="1020">
        <v>85.18</v>
      </c>
      <c r="K31" s="911"/>
      <c r="L31" s="690"/>
      <c r="M31" s="690"/>
      <c r="N31" s="690"/>
      <c r="O31" s="690"/>
      <c r="P31" s="690"/>
      <c r="Q31" s="690"/>
      <c r="R31" s="690"/>
      <c r="S31" s="717"/>
      <c r="T31" s="240">
        <f t="shared" si="0"/>
        <v>0</v>
      </c>
      <c r="U31" s="89">
        <f t="shared" si="1"/>
        <v>0</v>
      </c>
      <c r="V31" s="227">
        <f t="shared" si="2"/>
        <v>0</v>
      </c>
      <c r="W31" s="1794"/>
      <c r="X31" s="1795"/>
    </row>
    <row r="32" spans="2:24" ht="19.5" customHeight="1" thickBot="1" x14ac:dyDescent="0.3">
      <c r="B32" s="961" t="s">
        <v>485</v>
      </c>
      <c r="C32" s="995" t="s">
        <v>516</v>
      </c>
      <c r="D32" s="963">
        <v>2</v>
      </c>
      <c r="E32" s="954" t="s">
        <v>233</v>
      </c>
      <c r="F32" s="954" t="s">
        <v>233</v>
      </c>
      <c r="G32" s="954">
        <v>30</v>
      </c>
      <c r="H32" s="953">
        <v>183</v>
      </c>
      <c r="I32" s="954">
        <v>32.86</v>
      </c>
      <c r="J32" s="1108">
        <v>101.6</v>
      </c>
      <c r="K32" s="912"/>
      <c r="L32" s="913"/>
      <c r="M32" s="913"/>
      <c r="N32" s="913"/>
      <c r="O32" s="913"/>
      <c r="P32" s="913"/>
      <c r="Q32" s="913"/>
      <c r="R32" s="913"/>
      <c r="S32" s="914"/>
      <c r="T32" s="410">
        <f t="shared" si="0"/>
        <v>0</v>
      </c>
      <c r="U32" s="90">
        <f t="shared" si="1"/>
        <v>0</v>
      </c>
      <c r="V32" s="438">
        <f t="shared" si="2"/>
        <v>0</v>
      </c>
      <c r="W32" s="1796"/>
      <c r="X32" s="1797"/>
    </row>
    <row r="33" spans="2:24" ht="23.85" customHeight="1" x14ac:dyDescent="0.25">
      <c r="B33" s="1773" t="s">
        <v>156</v>
      </c>
      <c r="C33" s="1791"/>
      <c r="D33" s="1791"/>
      <c r="E33" s="1791"/>
      <c r="F33" s="1791"/>
      <c r="G33" s="1791"/>
      <c r="H33" s="1791"/>
      <c r="I33" s="1791"/>
      <c r="J33" s="1791"/>
      <c r="K33" s="1791"/>
      <c r="L33" s="1791"/>
      <c r="M33" s="1791"/>
      <c r="N33" s="1791"/>
      <c r="O33" s="1791"/>
      <c r="P33" s="1791"/>
      <c r="Q33" s="1791"/>
      <c r="R33" s="1791"/>
      <c r="S33" s="1791"/>
      <c r="T33" s="1791"/>
      <c r="U33" s="1791"/>
      <c r="V33" s="1791"/>
      <c r="W33" s="1791"/>
      <c r="X33" s="1775"/>
    </row>
    <row r="34" spans="2:24" ht="23.85" customHeight="1" x14ac:dyDescent="0.25">
      <c r="B34" s="1773"/>
      <c r="C34" s="1791"/>
      <c r="D34" s="1791"/>
      <c r="E34" s="1791"/>
      <c r="F34" s="1791"/>
      <c r="G34" s="1791"/>
      <c r="H34" s="1791"/>
      <c r="I34" s="1791"/>
      <c r="J34" s="1791"/>
      <c r="K34" s="1791"/>
      <c r="L34" s="1791"/>
      <c r="M34" s="1791"/>
      <c r="N34" s="1791"/>
      <c r="O34" s="1791"/>
      <c r="P34" s="1791"/>
      <c r="Q34" s="1791"/>
      <c r="R34" s="1791"/>
      <c r="S34" s="1791"/>
      <c r="T34" s="1791"/>
      <c r="U34" s="1791"/>
      <c r="V34" s="1791"/>
      <c r="W34" s="1791"/>
      <c r="X34" s="1775"/>
    </row>
    <row r="35" spans="2:24" ht="0.75" customHeight="1" x14ac:dyDescent="0.25">
      <c r="B35" s="1773"/>
      <c r="C35" s="1791"/>
      <c r="D35" s="1791"/>
      <c r="E35" s="1791"/>
      <c r="F35" s="1791"/>
      <c r="G35" s="1791"/>
      <c r="H35" s="1791"/>
      <c r="I35" s="1791"/>
      <c r="J35" s="1791"/>
      <c r="K35" s="1791"/>
      <c r="L35" s="1791"/>
      <c r="M35" s="1791"/>
      <c r="N35" s="1791"/>
      <c r="O35" s="1791"/>
      <c r="P35" s="1791"/>
      <c r="Q35" s="1791"/>
      <c r="R35" s="1791"/>
      <c r="S35" s="1791"/>
      <c r="T35" s="1791"/>
      <c r="U35" s="1791"/>
      <c r="V35" s="1791"/>
      <c r="W35" s="1791"/>
      <c r="X35" s="1775"/>
    </row>
    <row r="36" spans="2:24" ht="33.75" customHeight="1" thickBot="1" x14ac:dyDescent="0.3">
      <c r="B36" s="1762"/>
      <c r="C36" s="1763"/>
      <c r="D36" s="1763"/>
      <c r="E36" s="1763"/>
      <c r="F36" s="1763"/>
      <c r="G36" s="1763"/>
      <c r="H36" s="1763"/>
      <c r="I36" s="1763"/>
      <c r="J36" s="1763"/>
      <c r="K36" s="1763"/>
      <c r="L36" s="1763"/>
      <c r="M36" s="1763"/>
      <c r="N36" s="1763"/>
      <c r="O36" s="1763"/>
      <c r="P36" s="1763"/>
      <c r="Q36" s="1763"/>
      <c r="R36" s="1763"/>
      <c r="S36" s="1763"/>
      <c r="T36" s="1763"/>
      <c r="U36" s="1763"/>
      <c r="V36" s="1763"/>
      <c r="W36" s="1763"/>
      <c r="X36" s="1764"/>
    </row>
    <row r="37" spans="2:24" ht="58.5" customHeight="1" thickTop="1" thickBot="1" x14ac:dyDescent="0.3">
      <c r="B37" s="1790"/>
      <c r="C37" s="1790"/>
      <c r="D37" s="1790"/>
      <c r="E37" s="1790"/>
      <c r="F37" s="1790"/>
      <c r="G37" s="1790"/>
      <c r="H37" s="1790"/>
      <c r="I37" s="1790"/>
      <c r="J37" s="1790"/>
      <c r="K37" s="1790"/>
      <c r="L37" s="1790"/>
      <c r="M37" s="1790"/>
      <c r="N37" s="1790"/>
      <c r="O37" s="1790"/>
      <c r="P37" s="1790"/>
      <c r="Q37" s="1790"/>
      <c r="R37" s="1790"/>
      <c r="S37" s="1790"/>
      <c r="T37" s="1790"/>
      <c r="U37" s="1790"/>
      <c r="V37" s="1790"/>
      <c r="W37" s="1790"/>
      <c r="X37" s="1790"/>
    </row>
    <row r="38" spans="2:24" ht="23.25" x14ac:dyDescent="0.35">
      <c r="C38" s="930" t="s">
        <v>157</v>
      </c>
      <c r="D38" s="931"/>
      <c r="E38" s="931"/>
      <c r="F38" s="931"/>
      <c r="G38" s="932"/>
    </row>
    <row r="39" spans="2:24" x14ac:dyDescent="0.25">
      <c r="C39" s="933"/>
      <c r="D39" s="1"/>
      <c r="E39" s="1"/>
      <c r="F39" s="1"/>
      <c r="G39" s="934"/>
    </row>
    <row r="40" spans="2:24" x14ac:dyDescent="0.25">
      <c r="C40" s="933"/>
      <c r="D40" s="1"/>
      <c r="E40" s="1"/>
      <c r="F40" s="1"/>
      <c r="G40" s="934"/>
    </row>
    <row r="41" spans="2:24" x14ac:dyDescent="0.25">
      <c r="C41" s="933"/>
      <c r="D41" s="1"/>
      <c r="E41" s="1"/>
      <c r="F41" s="1"/>
      <c r="G41" s="934"/>
    </row>
    <row r="42" spans="2:24" ht="15.75" thickBot="1" x14ac:dyDescent="0.3">
      <c r="C42" s="935"/>
      <c r="D42" s="936"/>
      <c r="E42" s="936"/>
      <c r="F42" s="936"/>
      <c r="G42" s="937"/>
    </row>
  </sheetData>
  <sheetProtection password="D140" sheet="1" selectLockedCells="1"/>
  <mergeCells count="26">
    <mergeCell ref="B1:P1"/>
    <mergeCell ref="Q1:X3"/>
    <mergeCell ref="B2:P2"/>
    <mergeCell ref="B3:C3"/>
    <mergeCell ref="D3:J3"/>
    <mergeCell ref="K3:M3"/>
    <mergeCell ref="N3:P3"/>
    <mergeCell ref="B4:X4"/>
    <mergeCell ref="B5:X5"/>
    <mergeCell ref="B6:J6"/>
    <mergeCell ref="L6:N6"/>
    <mergeCell ref="O6:R6"/>
    <mergeCell ref="T6:X6"/>
    <mergeCell ref="B37:X37"/>
    <mergeCell ref="B7:B8"/>
    <mergeCell ref="E7:J7"/>
    <mergeCell ref="L7:Q7"/>
    <mergeCell ref="E8:J8"/>
    <mergeCell ref="L8:Q8"/>
    <mergeCell ref="B9:X9"/>
    <mergeCell ref="B10:X10"/>
    <mergeCell ref="W13:X32"/>
    <mergeCell ref="B33:X34"/>
    <mergeCell ref="B35:X36"/>
    <mergeCell ref="S7:X7"/>
    <mergeCell ref="S8:X8"/>
  </mergeCells>
  <conditionalFormatting sqref="K6">
    <cfRule type="duplicateValues" dxfId="55" priority="3"/>
  </conditionalFormatting>
  <pageMargins left="0.25" right="0.25" top="0.75" bottom="0.75" header="0.3" footer="0.3"/>
  <pageSetup scale="50" fitToHeight="0" orientation="landscape" r:id="rId1"/>
  <ignoredErrors>
    <ignoredError sqref="T13:T32" formulaRange="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Y23"/>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50.5703125" style="41" customWidth="1"/>
    <col min="4" max="4" width="9.140625" style="41" customWidth="1"/>
    <col min="5" max="5" width="9.85546875" style="41" customWidth="1"/>
    <col min="6" max="6" width="10.85546875" style="41" customWidth="1"/>
    <col min="7" max="7" width="10.42578125" style="41" customWidth="1"/>
    <col min="8" max="8" width="13.85546875" style="41" bestFit="1" customWidth="1"/>
    <col min="9" max="9" width="9.140625" style="41" customWidth="1"/>
    <col min="10" max="10" width="10.85546875" style="68" bestFit="1" customWidth="1"/>
    <col min="11" max="19" width="11.140625" style="41" customWidth="1"/>
    <col min="20" max="20" width="9.7109375" style="41" customWidth="1"/>
    <col min="21" max="21" width="10.7109375" style="41" customWidth="1"/>
    <col min="22" max="22" width="17.7109375" style="41" bestFit="1" customWidth="1"/>
    <col min="23" max="23" width="12.7109375" style="41" customWidth="1"/>
    <col min="24" max="24" width="12"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7.45" customHeight="1" thickTop="1" thickBot="1" x14ac:dyDescent="0.3">
      <c r="B5" s="1697"/>
      <c r="C5" s="1698"/>
      <c r="D5" s="1698"/>
      <c r="E5" s="1698"/>
      <c r="F5" s="1698"/>
      <c r="G5" s="1698"/>
      <c r="H5" s="1698"/>
      <c r="I5" s="1698"/>
      <c r="J5" s="1699"/>
      <c r="K5" s="876">
        <v>110242</v>
      </c>
      <c r="L5" s="1742" t="s">
        <v>94</v>
      </c>
      <c r="M5" s="1742"/>
      <c r="N5" s="1742"/>
      <c r="O5" s="1743" t="s">
        <v>554</v>
      </c>
      <c r="P5" s="1743"/>
      <c r="Q5" s="1743"/>
      <c r="R5" s="1743"/>
      <c r="S5" s="955">
        <v>2.1036999999999999</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53"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62"/>
      <c r="K7" s="63"/>
      <c r="L7" s="63"/>
      <c r="M7" s="63"/>
      <c r="N7" s="63"/>
      <c r="O7" s="63"/>
      <c r="P7" s="63"/>
      <c r="Q7" s="63"/>
      <c r="R7" s="63"/>
      <c r="S7" s="63"/>
      <c r="T7" s="64"/>
      <c r="U7" s="61"/>
      <c r="V7" s="61"/>
      <c r="W7" s="61"/>
      <c r="X7" s="65"/>
    </row>
    <row r="8" spans="2:25" ht="15.75" thickBot="1" x14ac:dyDescent="0.3">
      <c r="B8" s="1800" t="s">
        <v>111</v>
      </c>
      <c r="C8" s="1801"/>
      <c r="D8" s="1801"/>
      <c r="E8" s="1801"/>
      <c r="F8" s="1801"/>
      <c r="G8" s="1801"/>
      <c r="H8" s="1801"/>
      <c r="I8" s="1801"/>
      <c r="J8" s="1801"/>
      <c r="K8" s="1801"/>
      <c r="L8" s="1801"/>
      <c r="M8" s="1801"/>
      <c r="N8" s="1801"/>
      <c r="O8" s="1801"/>
      <c r="P8" s="1801"/>
      <c r="Q8" s="1801"/>
      <c r="R8" s="1801"/>
      <c r="S8" s="1801"/>
      <c r="T8" s="1801"/>
      <c r="U8" s="1801"/>
      <c r="V8" s="1801"/>
      <c r="W8" s="1801"/>
      <c r="X8" s="1802"/>
    </row>
    <row r="9" spans="2:25" ht="19.5" customHeight="1" x14ac:dyDescent="0.25">
      <c r="B9" s="956">
        <v>5114</v>
      </c>
      <c r="C9" s="1109" t="s">
        <v>553</v>
      </c>
      <c r="D9" s="943">
        <v>2</v>
      </c>
      <c r="E9" s="943" t="s">
        <v>233</v>
      </c>
      <c r="F9" s="942" t="s">
        <v>552</v>
      </c>
      <c r="G9" s="943">
        <v>30</v>
      </c>
      <c r="H9" s="942">
        <v>80</v>
      </c>
      <c r="I9" s="943">
        <v>5.12</v>
      </c>
      <c r="J9" s="1107">
        <v>10.77</v>
      </c>
      <c r="K9" s="910"/>
      <c r="L9" s="727"/>
      <c r="M9" s="727"/>
      <c r="N9" s="727"/>
      <c r="O9" s="727"/>
      <c r="P9" s="727"/>
      <c r="Q9" s="727"/>
      <c r="R9" s="727"/>
      <c r="S9" s="753"/>
      <c r="T9" s="254">
        <f t="shared" ref="T9:T19" si="0">SUM(K9:S9)</f>
        <v>0</v>
      </c>
      <c r="U9" s="133">
        <f t="shared" ref="U9:U19" si="1">T9*I9</f>
        <v>0</v>
      </c>
      <c r="V9" s="855">
        <f t="shared" ref="V9:V19" si="2">U9*$S$5</f>
        <v>0</v>
      </c>
      <c r="W9" s="1922" t="s">
        <v>115</v>
      </c>
      <c r="X9" s="1923"/>
    </row>
    <row r="10" spans="2:25" ht="18.600000000000001" customHeight="1" x14ac:dyDescent="0.3">
      <c r="B10" s="1110">
        <v>5165</v>
      </c>
      <c r="C10" s="1111" t="s">
        <v>551</v>
      </c>
      <c r="D10" s="1096">
        <v>2</v>
      </c>
      <c r="E10" s="948" t="s">
        <v>233</v>
      </c>
      <c r="F10" s="1112" t="s">
        <v>536</v>
      </c>
      <c r="G10" s="1096">
        <v>30</v>
      </c>
      <c r="H10" s="1112">
        <v>128</v>
      </c>
      <c r="I10" s="1096">
        <v>6</v>
      </c>
      <c r="J10" s="1020">
        <v>12.62</v>
      </c>
      <c r="K10" s="911"/>
      <c r="L10" s="690"/>
      <c r="M10" s="690"/>
      <c r="N10" s="690"/>
      <c r="O10" s="690"/>
      <c r="P10" s="690"/>
      <c r="Q10" s="690"/>
      <c r="R10" s="690"/>
      <c r="S10" s="717"/>
      <c r="T10" s="255">
        <f t="shared" si="0"/>
        <v>0</v>
      </c>
      <c r="U10" s="172">
        <f t="shared" si="1"/>
        <v>0</v>
      </c>
      <c r="V10" s="843">
        <f t="shared" si="2"/>
        <v>0</v>
      </c>
      <c r="W10" s="1924"/>
      <c r="X10" s="1925"/>
    </row>
    <row r="11" spans="2:25" ht="18.75" x14ac:dyDescent="0.3">
      <c r="B11" s="1110">
        <v>5705</v>
      </c>
      <c r="C11" s="1111" t="s">
        <v>550</v>
      </c>
      <c r="D11" s="1096">
        <v>1</v>
      </c>
      <c r="E11" s="948" t="s">
        <v>233</v>
      </c>
      <c r="F11" s="948" t="s">
        <v>233</v>
      </c>
      <c r="G11" s="1096">
        <v>30</v>
      </c>
      <c r="H11" s="1112">
        <v>264</v>
      </c>
      <c r="I11" s="1096">
        <v>15</v>
      </c>
      <c r="J11" s="1020">
        <v>31.56</v>
      </c>
      <c r="K11" s="911"/>
      <c r="L11" s="690"/>
      <c r="M11" s="690"/>
      <c r="N11" s="690"/>
      <c r="O11" s="690"/>
      <c r="P11" s="690"/>
      <c r="Q11" s="690"/>
      <c r="R11" s="690"/>
      <c r="S11" s="717"/>
      <c r="T11" s="255">
        <f t="shared" si="0"/>
        <v>0</v>
      </c>
      <c r="U11" s="172">
        <f t="shared" si="1"/>
        <v>0</v>
      </c>
      <c r="V11" s="843">
        <f t="shared" si="2"/>
        <v>0</v>
      </c>
      <c r="W11" s="1924"/>
      <c r="X11" s="1925"/>
    </row>
    <row r="12" spans="2:25" ht="18.75" x14ac:dyDescent="0.3">
      <c r="B12" s="1113">
        <v>5708</v>
      </c>
      <c r="C12" s="1111" t="s">
        <v>549</v>
      </c>
      <c r="D12" s="1096">
        <v>1</v>
      </c>
      <c r="E12" s="948" t="s">
        <v>233</v>
      </c>
      <c r="F12" s="948" t="s">
        <v>233</v>
      </c>
      <c r="G12" s="1096">
        <v>30</v>
      </c>
      <c r="H12" s="1112">
        <v>264</v>
      </c>
      <c r="I12" s="1096">
        <v>15</v>
      </c>
      <c r="J12" s="1020">
        <v>31.56</v>
      </c>
      <c r="K12" s="911"/>
      <c r="L12" s="690"/>
      <c r="M12" s="690"/>
      <c r="N12" s="690"/>
      <c r="O12" s="690"/>
      <c r="P12" s="690"/>
      <c r="Q12" s="690"/>
      <c r="R12" s="690"/>
      <c r="S12" s="717"/>
      <c r="T12" s="255">
        <f t="shared" si="0"/>
        <v>0</v>
      </c>
      <c r="U12" s="172">
        <f t="shared" si="1"/>
        <v>0</v>
      </c>
      <c r="V12" s="843">
        <f t="shared" si="2"/>
        <v>0</v>
      </c>
      <c r="W12" s="1924"/>
      <c r="X12" s="1925"/>
    </row>
    <row r="13" spans="2:25" ht="18.75" x14ac:dyDescent="0.3">
      <c r="B13" s="1110">
        <v>5715</v>
      </c>
      <c r="C13" s="1111" t="s">
        <v>548</v>
      </c>
      <c r="D13" s="1096">
        <v>1</v>
      </c>
      <c r="E13" s="948" t="s">
        <v>233</v>
      </c>
      <c r="F13" s="948" t="s">
        <v>233</v>
      </c>
      <c r="G13" s="1096">
        <v>30</v>
      </c>
      <c r="H13" s="1112">
        <v>240</v>
      </c>
      <c r="I13" s="1096">
        <v>8.1</v>
      </c>
      <c r="J13" s="1020">
        <v>17.04</v>
      </c>
      <c r="K13" s="911"/>
      <c r="L13" s="690"/>
      <c r="M13" s="690"/>
      <c r="N13" s="690"/>
      <c r="O13" s="690"/>
      <c r="P13" s="690"/>
      <c r="Q13" s="690"/>
      <c r="R13" s="690"/>
      <c r="S13" s="717"/>
      <c r="T13" s="255">
        <f t="shared" si="0"/>
        <v>0</v>
      </c>
      <c r="U13" s="172">
        <f t="shared" si="1"/>
        <v>0</v>
      </c>
      <c r="V13" s="843">
        <f t="shared" si="2"/>
        <v>0</v>
      </c>
      <c r="W13" s="1924"/>
      <c r="X13" s="1925"/>
    </row>
    <row r="14" spans="2:25" ht="18.75" x14ac:dyDescent="0.3">
      <c r="B14" s="1110">
        <v>5718</v>
      </c>
      <c r="C14" s="1111" t="s">
        <v>547</v>
      </c>
      <c r="D14" s="1096">
        <v>1</v>
      </c>
      <c r="E14" s="948" t="s">
        <v>233</v>
      </c>
      <c r="F14" s="948" t="s">
        <v>233</v>
      </c>
      <c r="G14" s="1096">
        <v>30</v>
      </c>
      <c r="H14" s="1112">
        <v>240</v>
      </c>
      <c r="I14" s="1096">
        <v>15</v>
      </c>
      <c r="J14" s="1020">
        <v>31.56</v>
      </c>
      <c r="K14" s="911"/>
      <c r="L14" s="690"/>
      <c r="M14" s="690"/>
      <c r="N14" s="690"/>
      <c r="O14" s="690"/>
      <c r="P14" s="690"/>
      <c r="Q14" s="690"/>
      <c r="R14" s="690"/>
      <c r="S14" s="717"/>
      <c r="T14" s="255">
        <f t="shared" si="0"/>
        <v>0</v>
      </c>
      <c r="U14" s="172">
        <f t="shared" si="1"/>
        <v>0</v>
      </c>
      <c r="V14" s="843">
        <f t="shared" si="2"/>
        <v>0</v>
      </c>
      <c r="W14" s="1924"/>
      <c r="X14" s="1925"/>
    </row>
    <row r="15" spans="2:25" ht="18.75" x14ac:dyDescent="0.3">
      <c r="B15" s="1113">
        <v>5722</v>
      </c>
      <c r="C15" s="1111" t="s">
        <v>546</v>
      </c>
      <c r="D15" s="1096">
        <v>1</v>
      </c>
      <c r="E15" s="948" t="s">
        <v>233</v>
      </c>
      <c r="F15" s="948" t="s">
        <v>233</v>
      </c>
      <c r="G15" s="1096">
        <v>30</v>
      </c>
      <c r="H15" s="1112">
        <v>262</v>
      </c>
      <c r="I15" s="1096">
        <v>8.11</v>
      </c>
      <c r="J15" s="1020">
        <v>17.059999999999999</v>
      </c>
      <c r="K15" s="911"/>
      <c r="L15" s="690"/>
      <c r="M15" s="690"/>
      <c r="N15" s="690"/>
      <c r="O15" s="690"/>
      <c r="P15" s="690"/>
      <c r="Q15" s="690"/>
      <c r="R15" s="690"/>
      <c r="S15" s="717"/>
      <c r="T15" s="255">
        <f t="shared" si="0"/>
        <v>0</v>
      </c>
      <c r="U15" s="172">
        <f t="shared" si="1"/>
        <v>0</v>
      </c>
      <c r="V15" s="843">
        <f t="shared" si="2"/>
        <v>0</v>
      </c>
      <c r="W15" s="1924"/>
      <c r="X15" s="1925"/>
    </row>
    <row r="16" spans="2:25" ht="18.75" x14ac:dyDescent="0.3">
      <c r="B16" s="1113">
        <v>5756</v>
      </c>
      <c r="C16" s="1111" t="s">
        <v>545</v>
      </c>
      <c r="D16" s="1096">
        <v>2</v>
      </c>
      <c r="E16" s="1096">
        <v>1</v>
      </c>
      <c r="F16" s="948" t="s">
        <v>233</v>
      </c>
      <c r="G16" s="1096">
        <v>30</v>
      </c>
      <c r="H16" s="1112">
        <v>80</v>
      </c>
      <c r="I16" s="1096">
        <v>5.12</v>
      </c>
      <c r="J16" s="1020">
        <v>10.77</v>
      </c>
      <c r="K16" s="911"/>
      <c r="L16" s="690"/>
      <c r="M16" s="690"/>
      <c r="N16" s="690"/>
      <c r="O16" s="690"/>
      <c r="P16" s="690"/>
      <c r="Q16" s="690"/>
      <c r="R16" s="690"/>
      <c r="S16" s="717"/>
      <c r="T16" s="255">
        <f t="shared" si="0"/>
        <v>0</v>
      </c>
      <c r="U16" s="172">
        <f t="shared" si="1"/>
        <v>0</v>
      </c>
      <c r="V16" s="843">
        <f t="shared" si="2"/>
        <v>0</v>
      </c>
      <c r="W16" s="1924"/>
      <c r="X16" s="1925"/>
    </row>
    <row r="17" spans="2:24" ht="18.75" x14ac:dyDescent="0.3">
      <c r="B17" s="1113">
        <v>5764</v>
      </c>
      <c r="C17" s="1111" t="s">
        <v>544</v>
      </c>
      <c r="D17" s="1096">
        <v>2</v>
      </c>
      <c r="E17" s="1096">
        <v>1</v>
      </c>
      <c r="F17" s="948" t="s">
        <v>233</v>
      </c>
      <c r="G17" s="1096">
        <v>30</v>
      </c>
      <c r="H17" s="1112">
        <v>80</v>
      </c>
      <c r="I17" s="1096">
        <v>5.12</v>
      </c>
      <c r="J17" s="1020">
        <v>10.77</v>
      </c>
      <c r="K17" s="911"/>
      <c r="L17" s="690"/>
      <c r="M17" s="690"/>
      <c r="N17" s="690"/>
      <c r="O17" s="690"/>
      <c r="P17" s="690"/>
      <c r="Q17" s="690"/>
      <c r="R17" s="690"/>
      <c r="S17" s="717"/>
      <c r="T17" s="255">
        <f t="shared" si="0"/>
        <v>0</v>
      </c>
      <c r="U17" s="172">
        <f t="shared" si="1"/>
        <v>0</v>
      </c>
      <c r="V17" s="843">
        <f t="shared" si="2"/>
        <v>0</v>
      </c>
      <c r="W17" s="1924"/>
      <c r="X17" s="1925"/>
    </row>
    <row r="18" spans="2:24" ht="18.75" x14ac:dyDescent="0.3">
      <c r="B18" s="1113">
        <v>5757</v>
      </c>
      <c r="C18" s="1111" t="s">
        <v>543</v>
      </c>
      <c r="D18" s="1096">
        <v>2</v>
      </c>
      <c r="E18" s="948" t="s">
        <v>233</v>
      </c>
      <c r="F18" s="948" t="s">
        <v>233</v>
      </c>
      <c r="G18" s="1096">
        <v>30</v>
      </c>
      <c r="H18" s="1112">
        <v>80</v>
      </c>
      <c r="I18" s="1096">
        <v>7.2</v>
      </c>
      <c r="J18" s="1020">
        <v>15.15</v>
      </c>
      <c r="K18" s="911"/>
      <c r="L18" s="690"/>
      <c r="M18" s="690"/>
      <c r="N18" s="690"/>
      <c r="O18" s="690"/>
      <c r="P18" s="690"/>
      <c r="Q18" s="690"/>
      <c r="R18" s="690"/>
      <c r="S18" s="717"/>
      <c r="T18" s="255">
        <f t="shared" si="0"/>
        <v>0</v>
      </c>
      <c r="U18" s="172">
        <f t="shared" si="1"/>
        <v>0</v>
      </c>
      <c r="V18" s="843">
        <f t="shared" si="2"/>
        <v>0</v>
      </c>
      <c r="W18" s="1924"/>
      <c r="X18" s="1925"/>
    </row>
    <row r="19" spans="2:24" ht="19.5" thickBot="1" x14ac:dyDescent="0.35">
      <c r="B19" s="1114">
        <v>5773</v>
      </c>
      <c r="C19" s="1115" t="s">
        <v>542</v>
      </c>
      <c r="D19" s="1116">
        <v>2</v>
      </c>
      <c r="E19" s="1116">
        <v>1</v>
      </c>
      <c r="F19" s="1016" t="s">
        <v>233</v>
      </c>
      <c r="G19" s="1116">
        <v>30</v>
      </c>
      <c r="H19" s="1117">
        <v>80</v>
      </c>
      <c r="I19" s="1116">
        <v>7.2</v>
      </c>
      <c r="J19" s="1021">
        <v>15.15</v>
      </c>
      <c r="K19" s="997"/>
      <c r="L19" s="714"/>
      <c r="M19" s="714"/>
      <c r="N19" s="714"/>
      <c r="O19" s="714"/>
      <c r="P19" s="714"/>
      <c r="Q19" s="714"/>
      <c r="R19" s="714"/>
      <c r="S19" s="713"/>
      <c r="T19" s="439">
        <f t="shared" si="0"/>
        <v>0</v>
      </c>
      <c r="U19" s="180">
        <f t="shared" si="1"/>
        <v>0</v>
      </c>
      <c r="V19" s="857">
        <f t="shared" si="2"/>
        <v>0</v>
      </c>
      <c r="W19" s="1926"/>
      <c r="X19" s="1927"/>
    </row>
    <row r="20" spans="2:24" ht="70.900000000000006" customHeight="1" thickBot="1" x14ac:dyDescent="0.3">
      <c r="B20" s="1036"/>
      <c r="C20" s="1037"/>
      <c r="D20" s="1038"/>
      <c r="E20" s="1038"/>
      <c r="F20" s="1038"/>
      <c r="G20" s="1038"/>
      <c r="H20" s="1038"/>
      <c r="I20" s="1038"/>
      <c r="J20" s="1003"/>
      <c r="K20" s="412"/>
      <c r="L20" s="412"/>
      <c r="M20" s="412"/>
      <c r="N20" s="412"/>
      <c r="O20" s="412"/>
      <c r="P20" s="412"/>
      <c r="Q20" s="412"/>
      <c r="R20" s="412"/>
      <c r="S20" s="412"/>
      <c r="T20" s="413"/>
      <c r="U20" s="405"/>
      <c r="V20" s="406"/>
      <c r="W20" s="406"/>
      <c r="X20" s="407"/>
    </row>
    <row r="21" spans="2:24" ht="15.75" thickTop="1" x14ac:dyDescent="0.25">
      <c r="K21" s="69">
        <f t="shared" ref="K21:S21" si="3">SUM(K9:K19)</f>
        <v>0</v>
      </c>
      <c r="L21" s="69">
        <f t="shared" si="3"/>
        <v>0</v>
      </c>
      <c r="M21" s="69">
        <f t="shared" si="3"/>
        <v>0</v>
      </c>
      <c r="N21" s="69">
        <f t="shared" si="3"/>
        <v>0</v>
      </c>
      <c r="O21" s="69">
        <f t="shared" si="3"/>
        <v>0</v>
      </c>
      <c r="P21" s="69">
        <f t="shared" si="3"/>
        <v>0</v>
      </c>
      <c r="Q21" s="69">
        <f t="shared" si="3"/>
        <v>0</v>
      </c>
      <c r="R21" s="69">
        <f t="shared" si="3"/>
        <v>0</v>
      </c>
      <c r="S21" s="69">
        <f t="shared" si="3"/>
        <v>0</v>
      </c>
      <c r="T21" s="69">
        <f>SUM(T9:T19)</f>
        <v>0</v>
      </c>
      <c r="U21" s="69">
        <f t="shared" ref="U21" si="4">SUM(U9:U19)</f>
        <v>0</v>
      </c>
      <c r="V21" s="69">
        <f>SUM(V9:V19)</f>
        <v>0</v>
      </c>
    </row>
    <row r="23" spans="2:24" ht="21" customHeight="1" x14ac:dyDescent="0.25"/>
  </sheetData>
  <sheetProtection password="D140" sheet="1" selectLockedCells="1"/>
  <mergeCells count="14">
    <mergeCell ref="W9:X19"/>
    <mergeCell ref="B1:P1"/>
    <mergeCell ref="Q1:X3"/>
    <mergeCell ref="B2:P2"/>
    <mergeCell ref="B3:C3"/>
    <mergeCell ref="D3:J3"/>
    <mergeCell ref="K3:M3"/>
    <mergeCell ref="N3:P3"/>
    <mergeCell ref="B4:X4"/>
    <mergeCell ref="B5:J5"/>
    <mergeCell ref="L5:N5"/>
    <mergeCell ref="O5:R5"/>
    <mergeCell ref="T5:X5"/>
    <mergeCell ref="B8:X8"/>
  </mergeCells>
  <conditionalFormatting sqref="B1:B1048576">
    <cfRule type="duplicateValues" dxfId="54" priority="2"/>
  </conditionalFormatting>
  <pageMargins left="0.25" right="0.25" top="0.75" bottom="0.75" header="0.3" footer="0.3"/>
  <pageSetup scale="50" fitToHeight="0" orientation="landscape"/>
  <ignoredErrors>
    <ignoredError sqref="T9:T19" formulaRange="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35"/>
  <sheetViews>
    <sheetView workbookViewId="0"/>
  </sheetViews>
  <sheetFormatPr defaultRowHeight="15" x14ac:dyDescent="0.25"/>
  <cols>
    <col min="1" max="1" width="38" style="571" bestFit="1" customWidth="1"/>
    <col min="2" max="8" width="9.140625" style="571"/>
    <col min="9" max="9" width="11" style="571" customWidth="1"/>
    <col min="10" max="16384" width="9.140625" style="571"/>
  </cols>
  <sheetData>
    <row r="1" spans="1:13" ht="125.25" customHeight="1" thickBot="1" x14ac:dyDescent="0.35">
      <c r="B1" s="485" t="str">
        <f t="shared" ref="B1:J1" si="0">IF(OR(B35&gt;9,B35=0),"OKAY", "MUST ORDER NO LESS THAN 10 CASES")</f>
        <v>OKAY</v>
      </c>
      <c r="C1" s="485" t="str">
        <f t="shared" si="0"/>
        <v>OKAY</v>
      </c>
      <c r="D1" s="485" t="str">
        <f t="shared" si="0"/>
        <v>OKAY</v>
      </c>
      <c r="E1" s="485" t="str">
        <f t="shared" si="0"/>
        <v>OKAY</v>
      </c>
      <c r="F1" s="485" t="str">
        <f t="shared" si="0"/>
        <v>OKAY</v>
      </c>
      <c r="G1" s="485" t="str">
        <f t="shared" si="0"/>
        <v>OKAY</v>
      </c>
      <c r="H1" s="485" t="str">
        <f t="shared" si="0"/>
        <v>OKAY</v>
      </c>
      <c r="I1" s="485" t="str">
        <f t="shared" si="0"/>
        <v>OKAY</v>
      </c>
      <c r="J1" s="485" t="str">
        <f t="shared" si="0"/>
        <v>OKAY</v>
      </c>
      <c r="K1" s="484"/>
      <c r="M1" s="571">
        <f>COUNTIF(B1:J1,"MUST ORDER NO LESS THAN 10 CASES")</f>
        <v>0</v>
      </c>
    </row>
    <row r="2" spans="1:13" ht="47.25" thickBot="1" x14ac:dyDescent="0.3">
      <c r="B2" s="12" t="s">
        <v>12</v>
      </c>
      <c r="C2" s="12" t="s">
        <v>13</v>
      </c>
      <c r="D2" s="12" t="s">
        <v>14</v>
      </c>
      <c r="E2" s="12" t="s">
        <v>15</v>
      </c>
      <c r="F2" s="12" t="s">
        <v>16</v>
      </c>
      <c r="G2" s="12" t="s">
        <v>17</v>
      </c>
      <c r="H2" s="12" t="s">
        <v>18</v>
      </c>
      <c r="I2" s="12" t="s">
        <v>19</v>
      </c>
      <c r="J2" s="12" t="s">
        <v>20</v>
      </c>
      <c r="K2" s="511" t="s">
        <v>106</v>
      </c>
    </row>
    <row r="3" spans="1:13" x14ac:dyDescent="0.25">
      <c r="A3" s="571" t="s">
        <v>90</v>
      </c>
      <c r="B3" s="542">
        <f>'Direct Delivery (Brown Box)'!G90</f>
        <v>0</v>
      </c>
      <c r="C3" s="542">
        <f>'Direct Delivery (Brown Box)'!H90</f>
        <v>0</v>
      </c>
      <c r="D3" s="542">
        <f>'Direct Delivery (Brown Box)'!I90</f>
        <v>0</v>
      </c>
      <c r="E3" s="542">
        <f>'Direct Delivery (Brown Box)'!J90</f>
        <v>0</v>
      </c>
      <c r="F3" s="542">
        <f>'Direct Delivery (Brown Box)'!K90</f>
        <v>0</v>
      </c>
      <c r="G3" s="542">
        <f>'Direct Delivery (Brown Box)'!L90</f>
        <v>0</v>
      </c>
      <c r="H3" s="542">
        <f>'Direct Delivery (Brown Box)'!M90</f>
        <v>0</v>
      </c>
      <c r="I3" s="542">
        <f>'Direct Delivery (Brown Box)'!N90</f>
        <v>0</v>
      </c>
      <c r="J3" s="542">
        <f>'Direct Delivery (Brown Box)'!O90</f>
        <v>0</v>
      </c>
      <c r="K3" s="571">
        <f>SUM(B3:J3)</f>
        <v>0</v>
      </c>
    </row>
    <row r="4" spans="1:13" x14ac:dyDescent="0.25">
      <c r="A4" s="571" t="s">
        <v>49</v>
      </c>
      <c r="B4" s="782">
        <f>'Alpha (FFS)'!K27</f>
        <v>0</v>
      </c>
      <c r="C4" s="782">
        <f>'Alpha (FFS)'!L27</f>
        <v>0</v>
      </c>
      <c r="D4" s="782">
        <f>'Alpha (FFS)'!M27</f>
        <v>0</v>
      </c>
      <c r="E4" s="782">
        <f>'Alpha (FFS)'!N27</f>
        <v>0</v>
      </c>
      <c r="F4" s="782">
        <f>'Alpha (FFS)'!O27</f>
        <v>0</v>
      </c>
      <c r="G4" s="782">
        <f>'Alpha (FFS)'!P27</f>
        <v>0</v>
      </c>
      <c r="H4" s="782">
        <f>'Alpha (FFS)'!Q27</f>
        <v>0</v>
      </c>
      <c r="I4" s="782">
        <f>'Alpha (FFS)'!R27</f>
        <v>0</v>
      </c>
      <c r="J4" s="782">
        <f>'Alpha (FFS)'!S27</f>
        <v>0</v>
      </c>
      <c r="K4" s="571">
        <f t="shared" ref="K4:K33" si="1">SUM(B4:J4)</f>
        <v>0</v>
      </c>
    </row>
    <row r="5" spans="1:13" x14ac:dyDescent="0.25">
      <c r="A5" s="571" t="s">
        <v>50</v>
      </c>
      <c r="B5" s="507">
        <f>'Bongards (FFS)'!K28</f>
        <v>0</v>
      </c>
      <c r="C5" s="507">
        <f>'Bongards (FFS)'!L28</f>
        <v>0</v>
      </c>
      <c r="D5" s="507">
        <f>'Bongards (FFS)'!M28</f>
        <v>0</v>
      </c>
      <c r="E5" s="507">
        <f>'Bongards (FFS)'!N28</f>
        <v>0</v>
      </c>
      <c r="F5" s="507">
        <f>'Bongards (FFS)'!O28</f>
        <v>0</v>
      </c>
      <c r="G5" s="507">
        <f>'Bongards (FFS)'!P28</f>
        <v>0</v>
      </c>
      <c r="H5" s="507">
        <f>'Bongards (FFS)'!Q28</f>
        <v>0</v>
      </c>
      <c r="I5" s="507">
        <f>'Bongards (FFS)'!R28</f>
        <v>0</v>
      </c>
      <c r="J5" s="507">
        <f>'Bongards (FFS)'!S28</f>
        <v>0</v>
      </c>
      <c r="K5" s="507">
        <f>SUM(B5:J5)</f>
        <v>0</v>
      </c>
    </row>
    <row r="6" spans="1:13" x14ac:dyDescent="0.25">
      <c r="A6" s="571" t="s">
        <v>1426</v>
      </c>
      <c r="B6" s="571">
        <f>'Brookwood - Pork (FFS)'!K13</f>
        <v>0</v>
      </c>
      <c r="C6" s="571">
        <f>'Brookwood - Pork (FFS)'!L13</f>
        <v>0</v>
      </c>
      <c r="D6" s="571">
        <f>'Brookwood - Pork (FFS)'!M13</f>
        <v>0</v>
      </c>
      <c r="E6" s="571">
        <f>'Brookwood - Pork (FFS)'!N13</f>
        <v>0</v>
      </c>
      <c r="F6" s="571">
        <f>'Brookwood - Pork (FFS)'!O13</f>
        <v>0</v>
      </c>
      <c r="G6" s="571">
        <f>'Brookwood - Pork (FFS)'!P13</f>
        <v>0</v>
      </c>
      <c r="H6" s="571">
        <f>'Brookwood - Pork (FFS)'!Q13</f>
        <v>0</v>
      </c>
      <c r="I6" s="571">
        <f>'Brookwood - Pork (FFS)'!R13</f>
        <v>0</v>
      </c>
      <c r="J6" s="571">
        <f>'Brookwood - Pork (FFS)'!S13</f>
        <v>0</v>
      </c>
      <c r="K6" s="571">
        <f t="shared" si="1"/>
        <v>0</v>
      </c>
    </row>
    <row r="7" spans="1:13" x14ac:dyDescent="0.25">
      <c r="A7" s="571" t="s">
        <v>1427</v>
      </c>
      <c r="B7" s="571">
        <f>'Brookwood - Turkey (FFS)'!K11</f>
        <v>0</v>
      </c>
      <c r="C7" s="571">
        <f>'Brookwood - Turkey (FFS)'!L11</f>
        <v>0</v>
      </c>
      <c r="D7" s="571">
        <f>'Brookwood - Turkey (FFS)'!M11</f>
        <v>0</v>
      </c>
      <c r="E7" s="571">
        <f>'Brookwood - Turkey (FFS)'!N11</f>
        <v>0</v>
      </c>
      <c r="F7" s="571">
        <f>'Brookwood - Turkey (FFS)'!O11</f>
        <v>0</v>
      </c>
      <c r="G7" s="571">
        <f>'Brookwood - Turkey (FFS)'!P11</f>
        <v>0</v>
      </c>
      <c r="H7" s="571">
        <f>'Brookwood - Turkey (FFS)'!Q11</f>
        <v>0</v>
      </c>
      <c r="I7" s="571">
        <f>'Brookwood - Turkey (FFS)'!R11</f>
        <v>0</v>
      </c>
      <c r="J7" s="571">
        <f>'Brookwood - Turkey (FFS)'!S11</f>
        <v>0</v>
      </c>
      <c r="K7" s="571">
        <f t="shared" si="1"/>
        <v>0</v>
      </c>
    </row>
    <row r="8" spans="1:13" x14ac:dyDescent="0.25">
      <c r="A8" s="571" t="s">
        <v>1417</v>
      </c>
      <c r="B8" s="507">
        <f>'Cherry Central - Apples (FFS)'!K18</f>
        <v>0</v>
      </c>
      <c r="C8" s="507">
        <f>'Cherry Central - Apples (FFS)'!L18</f>
        <v>0</v>
      </c>
      <c r="D8" s="507">
        <f>'Cherry Central - Apples (FFS)'!M18</f>
        <v>0</v>
      </c>
      <c r="E8" s="507">
        <f>'Cherry Central - Apples (FFS)'!N18</f>
        <v>0</v>
      </c>
      <c r="F8" s="507">
        <f>'Cherry Central - Apples (FFS)'!O18</f>
        <v>0</v>
      </c>
      <c r="G8" s="507">
        <f>'Cherry Central - Apples (FFS)'!P18</f>
        <v>0</v>
      </c>
      <c r="H8" s="507">
        <f>'Cherry Central - Apples (FFS)'!Q18</f>
        <v>0</v>
      </c>
      <c r="I8" s="507">
        <f>'Cherry Central - Apples (FFS)'!R18</f>
        <v>0</v>
      </c>
      <c r="J8" s="507">
        <f>'Cherry Central - Apples (FFS)'!S18</f>
        <v>0</v>
      </c>
      <c r="K8" s="571">
        <f t="shared" si="1"/>
        <v>0</v>
      </c>
    </row>
    <row r="9" spans="1:13" x14ac:dyDescent="0.25">
      <c r="A9" s="571" t="s">
        <v>1416</v>
      </c>
      <c r="B9" s="507">
        <f>'Cherry Central - Cherries (FFS)'!K11</f>
        <v>0</v>
      </c>
      <c r="C9" s="507">
        <f>'Cherry Central - Cherries (FFS)'!L11</f>
        <v>0</v>
      </c>
      <c r="D9" s="507">
        <f>'Cherry Central - Cherries (FFS)'!M11</f>
        <v>0</v>
      </c>
      <c r="E9" s="507">
        <f>'Cherry Central - Cherries (FFS)'!N11</f>
        <v>0</v>
      </c>
      <c r="F9" s="507">
        <f>'Cherry Central - Cherries (FFS)'!O11</f>
        <v>0</v>
      </c>
      <c r="G9" s="507">
        <f>'Cherry Central - Cherries (FFS)'!P11</f>
        <v>0</v>
      </c>
      <c r="H9" s="507">
        <f>'Cherry Central - Cherries (FFS)'!Q11</f>
        <v>0</v>
      </c>
      <c r="I9" s="507">
        <f>'Cherry Central - Cherries (FFS)'!R11</f>
        <v>0</v>
      </c>
      <c r="J9" s="507">
        <f>'Cherry Central - Cherries (FFS)'!S11</f>
        <v>0</v>
      </c>
      <c r="K9" s="571">
        <f t="shared" si="1"/>
        <v>0</v>
      </c>
    </row>
    <row r="10" spans="1:13" x14ac:dyDescent="0.25">
      <c r="A10" s="571" t="s">
        <v>39</v>
      </c>
      <c r="B10" s="507">
        <f>'Gold Creek (FFS)'!K40</f>
        <v>0</v>
      </c>
      <c r="C10" s="507">
        <f>'Gold Creek (FFS)'!L40</f>
        <v>0</v>
      </c>
      <c r="D10" s="507">
        <f>'Gold Creek (FFS)'!M40</f>
        <v>0</v>
      </c>
      <c r="E10" s="507">
        <f>'Gold Creek (FFS)'!N40</f>
        <v>0</v>
      </c>
      <c r="F10" s="507">
        <f>'Gold Creek (FFS)'!O40</f>
        <v>0</v>
      </c>
      <c r="G10" s="507">
        <f>'Gold Creek (FFS)'!P40</f>
        <v>0</v>
      </c>
      <c r="H10" s="507">
        <f>'Gold Creek (FFS)'!Q40</f>
        <v>0</v>
      </c>
      <c r="I10" s="507">
        <f>'Gold Creek (FFS)'!R40</f>
        <v>0</v>
      </c>
      <c r="J10" s="507">
        <f>'Gold Creek (FFS)'!S40</f>
        <v>0</v>
      </c>
      <c r="K10" s="571">
        <f t="shared" si="1"/>
        <v>0</v>
      </c>
    </row>
    <row r="11" spans="1:13" x14ac:dyDescent="0.25">
      <c r="A11" s="571" t="s">
        <v>47</v>
      </c>
      <c r="B11" s="507">
        <f>'High Liner (FFS)'!K20</f>
        <v>0</v>
      </c>
      <c r="C11" s="507">
        <f>'High Liner (FFS)'!L20</f>
        <v>0</v>
      </c>
      <c r="D11" s="507">
        <f>'High Liner (FFS)'!M20</f>
        <v>0</v>
      </c>
      <c r="E11" s="507">
        <f>'High Liner (FFS)'!N20</f>
        <v>0</v>
      </c>
      <c r="F11" s="507">
        <f>'High Liner (FFS)'!O20</f>
        <v>0</v>
      </c>
      <c r="G11" s="507">
        <f>'High Liner (FFS)'!P20</f>
        <v>0</v>
      </c>
      <c r="H11" s="507">
        <f>'High Liner (FFS)'!Q20</f>
        <v>0</v>
      </c>
      <c r="I11" s="507">
        <f>'High Liner (FFS)'!R20</f>
        <v>0</v>
      </c>
      <c r="J11" s="507">
        <f>'High Liner (FFS)'!S20</f>
        <v>0</v>
      </c>
      <c r="K11" s="571">
        <f t="shared" si="1"/>
        <v>0</v>
      </c>
    </row>
    <row r="12" spans="1:13" x14ac:dyDescent="0.25">
      <c r="A12" s="571" t="s">
        <v>1415</v>
      </c>
      <c r="B12" s="507">
        <f>'IFS - Beef (FFS)'!K14</f>
        <v>0</v>
      </c>
      <c r="C12" s="507">
        <f>'IFS - Beef (FFS)'!L14</f>
        <v>0</v>
      </c>
      <c r="D12" s="507">
        <f>'IFS - Beef (FFS)'!M14</f>
        <v>0</v>
      </c>
      <c r="E12" s="507">
        <f>'IFS - Beef (FFS)'!N14</f>
        <v>0</v>
      </c>
      <c r="F12" s="507">
        <f>'IFS - Beef (FFS)'!O14</f>
        <v>0</v>
      </c>
      <c r="G12" s="507">
        <f>'IFS - Beef (FFS)'!P14</f>
        <v>0</v>
      </c>
      <c r="H12" s="507">
        <f>'IFS - Beef (FFS)'!Q14</f>
        <v>0</v>
      </c>
      <c r="I12" s="507">
        <f>'IFS - Beef (FFS)'!R14</f>
        <v>0</v>
      </c>
      <c r="J12" s="507">
        <f>'IFS - Beef (FFS)'!S14</f>
        <v>0</v>
      </c>
      <c r="K12" s="571">
        <f t="shared" si="1"/>
        <v>0</v>
      </c>
    </row>
    <row r="13" spans="1:13" ht="15.6" customHeight="1" x14ac:dyDescent="0.25">
      <c r="A13" s="571" t="s">
        <v>1414</v>
      </c>
      <c r="B13" s="507">
        <f>'IFS - 100103 Chicken (FFS)'!K18</f>
        <v>0</v>
      </c>
      <c r="C13" s="507">
        <f>'IFS - 100103 Chicken (FFS)'!L18</f>
        <v>0</v>
      </c>
      <c r="D13" s="507">
        <f>'IFS - 100103 Chicken (FFS)'!M18</f>
        <v>0</v>
      </c>
      <c r="E13" s="507">
        <f>'IFS - 100103 Chicken (FFS)'!N18</f>
        <v>0</v>
      </c>
      <c r="F13" s="507">
        <f>'IFS - 100103 Chicken (FFS)'!O18</f>
        <v>0</v>
      </c>
      <c r="G13" s="507">
        <f>'IFS - 100103 Chicken (FFS)'!P18</f>
        <v>0</v>
      </c>
      <c r="H13" s="507">
        <f>'IFS - 100103 Chicken (FFS)'!Q18</f>
        <v>0</v>
      </c>
      <c r="I13" s="507">
        <f>'IFS - 100103 Chicken (FFS)'!R18</f>
        <v>0</v>
      </c>
      <c r="J13" s="507">
        <f>'IFS - 100103 Chicken (FFS)'!S18</f>
        <v>0</v>
      </c>
      <c r="K13" s="571">
        <f t="shared" si="1"/>
        <v>0</v>
      </c>
    </row>
    <row r="14" spans="1:13" x14ac:dyDescent="0.25">
      <c r="A14" s="571" t="s">
        <v>1413</v>
      </c>
      <c r="B14" s="507">
        <f>'IFS - 100113 Chicken (FFS)'!K22</f>
        <v>0</v>
      </c>
      <c r="C14" s="507">
        <f>'IFS - 100113 Chicken (FFS)'!L22</f>
        <v>0</v>
      </c>
      <c r="D14" s="507">
        <f>'IFS - 100113 Chicken (FFS)'!M22</f>
        <v>0</v>
      </c>
      <c r="E14" s="507">
        <f>'IFS - 100113 Chicken (FFS)'!N22</f>
        <v>0</v>
      </c>
      <c r="F14" s="507">
        <f>'IFS - 100113 Chicken (FFS)'!O22</f>
        <v>0</v>
      </c>
      <c r="G14" s="507">
        <f>'IFS - 100113 Chicken (FFS)'!P22</f>
        <v>0</v>
      </c>
      <c r="H14" s="507">
        <f>'IFS - 100113 Chicken (FFS)'!Q22</f>
        <v>0</v>
      </c>
      <c r="I14" s="507">
        <f>'IFS - 100113 Chicken (FFS)'!R22</f>
        <v>0</v>
      </c>
      <c r="J14" s="507">
        <f>'IFS - 100113 Chicken (FFS)'!S22</f>
        <v>0</v>
      </c>
      <c r="K14" s="571">
        <f t="shared" si="1"/>
        <v>0</v>
      </c>
    </row>
    <row r="15" spans="1:13" x14ac:dyDescent="0.25">
      <c r="A15" s="571" t="s">
        <v>1412</v>
      </c>
      <c r="B15" s="507">
        <f>'J.T.M. - Pork (FFS)'!K16</f>
        <v>0</v>
      </c>
      <c r="C15" s="507">
        <f>'J.T.M. - Pork (FFS)'!L16</f>
        <v>0</v>
      </c>
      <c r="D15" s="507">
        <f>'J.T.M. - Pork (FFS)'!M16</f>
        <v>0</v>
      </c>
      <c r="E15" s="507">
        <f>'J.T.M. - Pork (FFS)'!N16</f>
        <v>0</v>
      </c>
      <c r="F15" s="507">
        <f>'J.T.M. - Pork (FFS)'!O16</f>
        <v>0</v>
      </c>
      <c r="G15" s="507">
        <f>'J.T.M. - Pork (FFS)'!P16</f>
        <v>0</v>
      </c>
      <c r="H15" s="507">
        <f>'J.T.M. - Pork (FFS)'!Q16</f>
        <v>0</v>
      </c>
      <c r="I15" s="507">
        <f>'J.T.M. - Pork (FFS)'!R16</f>
        <v>0</v>
      </c>
      <c r="J15" s="507">
        <f>'J.T.M. - Pork (FFS)'!S16</f>
        <v>0</v>
      </c>
      <c r="K15" s="571">
        <f t="shared" si="1"/>
        <v>0</v>
      </c>
    </row>
    <row r="16" spans="1:13" x14ac:dyDescent="0.25">
      <c r="A16" s="571" t="s">
        <v>1411</v>
      </c>
      <c r="B16" s="507">
        <f>'J.T.M. - Turkey (FFS)'!K14</f>
        <v>0</v>
      </c>
      <c r="C16" s="507">
        <f>'J.T.M. - Turkey (FFS)'!L14</f>
        <v>0</v>
      </c>
      <c r="D16" s="507">
        <f>'J.T.M. - Turkey (FFS)'!M14</f>
        <v>0</v>
      </c>
      <c r="E16" s="507">
        <f>'J.T.M. - Turkey (FFS)'!N14</f>
        <v>0</v>
      </c>
      <c r="F16" s="507">
        <f>'J.T.M. - Turkey (FFS)'!O14</f>
        <v>0</v>
      </c>
      <c r="G16" s="507">
        <f>'J.T.M. - Turkey (FFS)'!P14</f>
        <v>0</v>
      </c>
      <c r="H16" s="507">
        <f>'J.T.M. - Turkey (FFS)'!Q14</f>
        <v>0</v>
      </c>
      <c r="I16" s="507">
        <f>'J.T.M. - Turkey (FFS)'!R14</f>
        <v>0</v>
      </c>
      <c r="J16" s="507">
        <f>'J.T.M. - Turkey (FFS)'!S14</f>
        <v>0</v>
      </c>
      <c r="K16" s="571">
        <f t="shared" si="1"/>
        <v>0</v>
      </c>
    </row>
    <row r="17" spans="1:11" x14ac:dyDescent="0.25">
      <c r="A17" s="571" t="s">
        <v>1410</v>
      </c>
      <c r="B17" s="507">
        <f>'J.T.M. - Beef (FFS)'!K24</f>
        <v>0</v>
      </c>
      <c r="C17" s="507">
        <f>'J.T.M. - Beef (FFS)'!L24</f>
        <v>0</v>
      </c>
      <c r="D17" s="507">
        <f>'J.T.M. - Beef (FFS)'!M24</f>
        <v>0</v>
      </c>
      <c r="E17" s="507">
        <f>'J.T.M. - Beef (FFS)'!N24</f>
        <v>0</v>
      </c>
      <c r="F17" s="507">
        <f>'J.T.M. - Beef (FFS)'!O24</f>
        <v>0</v>
      </c>
      <c r="G17" s="507">
        <f>'J.T.M. - Beef (FFS)'!P24</f>
        <v>0</v>
      </c>
      <c r="H17" s="507">
        <f>'J.T.M. - Beef (FFS)'!Q24</f>
        <v>0</v>
      </c>
      <c r="I17" s="507">
        <f>'J.T.M. - Beef (FFS)'!R24</f>
        <v>0</v>
      </c>
      <c r="J17" s="507">
        <f>'J.T.M. - Beef (FFS)'!S24</f>
        <v>0</v>
      </c>
      <c r="K17" s="571">
        <f t="shared" si="1"/>
        <v>0</v>
      </c>
    </row>
    <row r="18" spans="1:11" x14ac:dyDescent="0.25">
      <c r="A18" s="571" t="s">
        <v>1409</v>
      </c>
      <c r="B18" s="507">
        <f>'J.T.M.  - Cheese (FFS)'!K21</f>
        <v>0</v>
      </c>
      <c r="C18" s="507">
        <f>'J.T.M.  - Cheese (FFS)'!L21</f>
        <v>0</v>
      </c>
      <c r="D18" s="507">
        <f>'J.T.M.  - Cheese (FFS)'!M21</f>
        <v>0</v>
      </c>
      <c r="E18" s="507">
        <f>'J.T.M.  - Cheese (FFS)'!N21</f>
        <v>0</v>
      </c>
      <c r="F18" s="507">
        <f>'J.T.M.  - Cheese (FFS)'!O21</f>
        <v>0</v>
      </c>
      <c r="G18" s="507">
        <f>'J.T.M.  - Cheese (FFS)'!P21</f>
        <v>0</v>
      </c>
      <c r="H18" s="507">
        <f>'J.T.M.  - Cheese (FFS)'!Q21</f>
        <v>0</v>
      </c>
      <c r="I18" s="507">
        <f>'J.T.M.  - Cheese (FFS)'!R21</f>
        <v>0</v>
      </c>
      <c r="J18" s="507">
        <f>'J.T.M.  - Cheese (FFS)'!S21</f>
        <v>0</v>
      </c>
      <c r="K18" s="571">
        <f t="shared" si="1"/>
        <v>0</v>
      </c>
    </row>
    <row r="19" spans="1:11" x14ac:dyDescent="0.25">
      <c r="A19" s="571" t="s">
        <v>1428</v>
      </c>
      <c r="B19" s="507">
        <f>'Hormel-Jennie-O (FFS)'!K48</f>
        <v>0</v>
      </c>
      <c r="C19" s="507">
        <f>'Hormel-Jennie-O (FFS)'!L48</f>
        <v>0</v>
      </c>
      <c r="D19" s="507">
        <f>'Hormel-Jennie-O (FFS)'!M48</f>
        <v>0</v>
      </c>
      <c r="E19" s="507">
        <f>'Hormel-Jennie-O (FFS)'!N48</f>
        <v>0</v>
      </c>
      <c r="F19" s="507">
        <f>'Hormel-Jennie-O (FFS)'!O48</f>
        <v>0</v>
      </c>
      <c r="G19" s="507">
        <f>'Hormel-Jennie-O (FFS)'!P48</f>
        <v>0</v>
      </c>
      <c r="H19" s="507">
        <f>'Hormel-Jennie-O (FFS)'!Q48</f>
        <v>0</v>
      </c>
      <c r="I19" s="507">
        <f>'Hormel-Jennie-O (FFS)'!R48</f>
        <v>0</v>
      </c>
      <c r="J19" s="507">
        <f>'Hormel-Jennie-O (FFS)'!S48</f>
        <v>0</v>
      </c>
      <c r="K19" s="571">
        <f t="shared" si="1"/>
        <v>0</v>
      </c>
    </row>
    <row r="20" spans="1:11" x14ac:dyDescent="0.25">
      <c r="A20" s="571" t="s">
        <v>51</v>
      </c>
      <c r="B20" s="507">
        <f>'Los Cabos (FFS)'!K28</f>
        <v>0</v>
      </c>
      <c r="C20" s="507">
        <f>'Los Cabos (FFS)'!L28</f>
        <v>0</v>
      </c>
      <c r="D20" s="507">
        <f>'Los Cabos (FFS)'!M28</f>
        <v>0</v>
      </c>
      <c r="E20" s="507">
        <f>'Los Cabos (FFS)'!N28</f>
        <v>0</v>
      </c>
      <c r="F20" s="507">
        <f>'Los Cabos (FFS)'!O28</f>
        <v>0</v>
      </c>
      <c r="G20" s="507">
        <f>'Los Cabos (FFS)'!P28</f>
        <v>0</v>
      </c>
      <c r="H20" s="507">
        <f>'Los Cabos (FFS)'!Q28</f>
        <v>0</v>
      </c>
      <c r="I20" s="507">
        <f>'Los Cabos (FFS)'!R28</f>
        <v>0</v>
      </c>
      <c r="J20" s="507">
        <f>'Los Cabos (FFS)'!S28</f>
        <v>0</v>
      </c>
      <c r="K20" s="571">
        <f t="shared" si="1"/>
        <v>0</v>
      </c>
    </row>
    <row r="21" spans="1:11" x14ac:dyDescent="0.25">
      <c r="A21" s="571" t="s">
        <v>52</v>
      </c>
      <c r="B21" s="507">
        <f>'Nardone Bros (FFS)'!K20</f>
        <v>0</v>
      </c>
      <c r="C21" s="507">
        <f>'Nardone Bros (FFS)'!L20</f>
        <v>0</v>
      </c>
      <c r="D21" s="507">
        <f>'Nardone Bros (FFS)'!M20</f>
        <v>0</v>
      </c>
      <c r="E21" s="507">
        <f>'Nardone Bros (FFS)'!N20</f>
        <v>0</v>
      </c>
      <c r="F21" s="507">
        <f>'Nardone Bros (FFS)'!O20</f>
        <v>0</v>
      </c>
      <c r="G21" s="507">
        <f>'Nardone Bros (FFS)'!P20</f>
        <v>0</v>
      </c>
      <c r="H21" s="507">
        <f>'Nardone Bros (FFS)'!Q20</f>
        <v>0</v>
      </c>
      <c r="I21" s="507">
        <f>'Nardone Bros (FFS)'!R20</f>
        <v>0</v>
      </c>
      <c r="J21" s="507">
        <f>'Nardone Bros (FFS)'!S20</f>
        <v>0</v>
      </c>
      <c r="K21" s="571">
        <f t="shared" si="1"/>
        <v>0</v>
      </c>
    </row>
    <row r="22" spans="1:11" x14ac:dyDescent="0.25">
      <c r="A22" s="571" t="s">
        <v>1408</v>
      </c>
      <c r="B22" s="507">
        <f>'NFG - Apples (FFS)'!K20</f>
        <v>0</v>
      </c>
      <c r="C22" s="507">
        <f>'NFG - Apples (FFS)'!L20</f>
        <v>0</v>
      </c>
      <c r="D22" s="507">
        <f>'NFG - Apples (FFS)'!M20</f>
        <v>0</v>
      </c>
      <c r="E22" s="507">
        <f>'NFG - Apples (FFS)'!N20</f>
        <v>0</v>
      </c>
      <c r="F22" s="507">
        <f>'NFG - Apples (FFS)'!O20</f>
        <v>0</v>
      </c>
      <c r="G22" s="507">
        <f>'NFG - Apples (FFS)'!P20</f>
        <v>0</v>
      </c>
      <c r="H22" s="507">
        <f>'NFG - Apples (FFS)'!Q20</f>
        <v>0</v>
      </c>
      <c r="I22" s="507">
        <f>'NFG - Apples (FFS)'!R20</f>
        <v>0</v>
      </c>
      <c r="J22" s="507">
        <f>'NFG - Apples (FFS)'!S20</f>
        <v>0</v>
      </c>
      <c r="K22" s="571">
        <f t="shared" si="1"/>
        <v>0</v>
      </c>
    </row>
    <row r="23" spans="1:11" x14ac:dyDescent="0.25">
      <c r="A23" s="571" t="s">
        <v>1407</v>
      </c>
      <c r="B23" s="507">
        <f>'NFG - Peaches (FFS)'!K11</f>
        <v>0</v>
      </c>
      <c r="C23" s="507">
        <f>'NFG - Peaches (FFS)'!L11</f>
        <v>0</v>
      </c>
      <c r="D23" s="507">
        <f>'NFG - Peaches (FFS)'!M11</f>
        <v>0</v>
      </c>
      <c r="E23" s="507">
        <f>'NFG - Peaches (FFS)'!N11</f>
        <v>0</v>
      </c>
      <c r="F23" s="507">
        <f>'NFG - Peaches (FFS)'!O11</f>
        <v>0</v>
      </c>
      <c r="G23" s="507">
        <f>'NFG - Peaches (FFS)'!P11</f>
        <v>0</v>
      </c>
      <c r="H23" s="507">
        <f>'NFG - Peaches (FFS)'!Q11</f>
        <v>0</v>
      </c>
      <c r="I23" s="507">
        <f>'NFG - Peaches (FFS)'!R11</f>
        <v>0</v>
      </c>
      <c r="J23" s="507">
        <f>'NFG - Peaches (FFS)'!S11</f>
        <v>0</v>
      </c>
      <c r="K23" s="571">
        <f t="shared" si="1"/>
        <v>0</v>
      </c>
    </row>
    <row r="24" spans="1:11" x14ac:dyDescent="0.25">
      <c r="A24" s="571" t="s">
        <v>1406</v>
      </c>
      <c r="B24" s="507">
        <f>'NFG - Pears (FFS)'!K11</f>
        <v>0</v>
      </c>
      <c r="C24" s="507">
        <f>'NFG - Pears (FFS)'!L11</f>
        <v>0</v>
      </c>
      <c r="D24" s="507">
        <f>'NFG - Pears (FFS)'!M11</f>
        <v>0</v>
      </c>
      <c r="E24" s="507">
        <f>'NFG - Pears (FFS)'!N11</f>
        <v>0</v>
      </c>
      <c r="F24" s="507">
        <f>'NFG - Pears (FFS)'!O11</f>
        <v>0</v>
      </c>
      <c r="G24" s="507">
        <f>'NFG - Pears (FFS)'!P11</f>
        <v>0</v>
      </c>
      <c r="H24" s="507">
        <f>'NFG - Pears (FFS)'!Q11</f>
        <v>0</v>
      </c>
      <c r="I24" s="507">
        <f>'NFG - Pears (FFS)'!R11</f>
        <v>0</v>
      </c>
      <c r="J24" s="507">
        <f>'NFG - Pears (FFS)'!S11</f>
        <v>0</v>
      </c>
      <c r="K24" s="571">
        <f t="shared" si="1"/>
        <v>0</v>
      </c>
    </row>
    <row r="25" spans="1:11" x14ac:dyDescent="0.25">
      <c r="A25" s="571" t="s">
        <v>35</v>
      </c>
      <c r="B25" s="571">
        <f>'Nick''s Famous BBQ (FFS)'!K13</f>
        <v>0</v>
      </c>
      <c r="C25" s="571">
        <f>'Nick''s Famous BBQ (FFS)'!L13</f>
        <v>0</v>
      </c>
      <c r="D25" s="571">
        <f>'Nick''s Famous BBQ (FFS)'!M13</f>
        <v>0</v>
      </c>
      <c r="E25" s="571">
        <f>'Nick''s Famous BBQ (FFS)'!N13</f>
        <v>0</v>
      </c>
      <c r="F25" s="571">
        <f>'Nick''s Famous BBQ (FFS)'!O13</f>
        <v>0</v>
      </c>
      <c r="G25" s="571">
        <f>'Nick''s Famous BBQ (FFS)'!P13</f>
        <v>0</v>
      </c>
      <c r="H25" s="571">
        <f>'Nick''s Famous BBQ (FFS)'!Q13</f>
        <v>0</v>
      </c>
      <c r="I25" s="571">
        <f>'Nick''s Famous BBQ (FFS)'!R13</f>
        <v>0</v>
      </c>
      <c r="J25" s="571">
        <f>'Nick''s Famous BBQ (FFS)'!S13</f>
        <v>0</v>
      </c>
      <c r="K25" s="571">
        <f t="shared" si="1"/>
        <v>0</v>
      </c>
    </row>
    <row r="26" spans="1:11" x14ac:dyDescent="0.25">
      <c r="A26" s="571" t="s">
        <v>59</v>
      </c>
      <c r="B26" s="507">
        <f>'Ott''s (FFS)'!K22</f>
        <v>0</v>
      </c>
      <c r="C26" s="507">
        <f>'Ott''s (FFS)'!L22</f>
        <v>0</v>
      </c>
      <c r="D26" s="507">
        <f>'Ott''s (FFS)'!M22</f>
        <v>0</v>
      </c>
      <c r="E26" s="507">
        <f>'Ott''s (FFS)'!N22</f>
        <v>0</v>
      </c>
      <c r="F26" s="507">
        <f>'Ott''s (FFS)'!O22</f>
        <v>0</v>
      </c>
      <c r="G26" s="507">
        <f>'Ott''s (FFS)'!P22</f>
        <v>0</v>
      </c>
      <c r="H26" s="507">
        <f>'Ott''s (FFS)'!Q22</f>
        <v>0</v>
      </c>
      <c r="I26" s="507">
        <f>'Ott''s (FFS)'!R22</f>
        <v>0</v>
      </c>
      <c r="J26" s="507">
        <f>'Ott''s (FFS)'!S22</f>
        <v>0</v>
      </c>
      <c r="K26" s="571">
        <f t="shared" si="1"/>
        <v>0</v>
      </c>
    </row>
    <row r="27" spans="1:11" x14ac:dyDescent="0.25">
      <c r="A27" s="571" t="s">
        <v>41</v>
      </c>
      <c r="B27" s="507">
        <f>'Pilgrims-GoldKist (FFS)'!K35</f>
        <v>0</v>
      </c>
      <c r="C27" s="507">
        <f>'Pilgrims-GoldKist (FFS)'!L35</f>
        <v>0</v>
      </c>
      <c r="D27" s="507">
        <f>'Pilgrims-GoldKist (FFS)'!M35</f>
        <v>0</v>
      </c>
      <c r="E27" s="507">
        <f>'Pilgrims-GoldKist (FFS)'!N35</f>
        <v>0</v>
      </c>
      <c r="F27" s="507">
        <f>'Pilgrims-GoldKist (FFS)'!O35</f>
        <v>0</v>
      </c>
      <c r="G27" s="507">
        <f>'Pilgrims-GoldKist (FFS)'!P35</f>
        <v>0</v>
      </c>
      <c r="H27" s="507">
        <f>'Pilgrims-GoldKist (FFS)'!Q35</f>
        <v>0</v>
      </c>
      <c r="I27" s="507">
        <f>'Pilgrims-GoldKist (FFS)'!R35</f>
        <v>0</v>
      </c>
      <c r="J27" s="507">
        <f>'Pilgrims-GoldKist (FFS)'!S35</f>
        <v>0</v>
      </c>
      <c r="K27" s="571">
        <f t="shared" si="1"/>
        <v>0</v>
      </c>
    </row>
    <row r="28" spans="1:11" x14ac:dyDescent="0.25">
      <c r="A28" s="571" t="s">
        <v>62</v>
      </c>
      <c r="B28" s="507">
        <f>'Red Gold (FFS)'!K28</f>
        <v>0</v>
      </c>
      <c r="C28" s="507">
        <f>'Red Gold (FFS)'!L28</f>
        <v>0</v>
      </c>
      <c r="D28" s="507">
        <f>'Red Gold (FFS)'!M28</f>
        <v>0</v>
      </c>
      <c r="E28" s="507">
        <f>'Red Gold (FFS)'!N28</f>
        <v>0</v>
      </c>
      <c r="F28" s="507">
        <f>'Red Gold (FFS)'!O28</f>
        <v>0</v>
      </c>
      <c r="G28" s="507">
        <f>'Red Gold (FFS)'!P28</f>
        <v>0</v>
      </c>
      <c r="H28" s="507">
        <f>'Red Gold (FFS)'!Q28</f>
        <v>0</v>
      </c>
      <c r="I28" s="507">
        <f>'Red Gold (FFS)'!R28</f>
        <v>0</v>
      </c>
      <c r="J28" s="507">
        <f>'Red Gold (FFS)'!S28</f>
        <v>0</v>
      </c>
      <c r="K28" s="571">
        <f t="shared" si="1"/>
        <v>0</v>
      </c>
    </row>
    <row r="29" spans="1:11" x14ac:dyDescent="0.25">
      <c r="A29" s="571" t="s">
        <v>40</v>
      </c>
      <c r="B29" s="507">
        <f>'Rich Chicks (FFS)'!K33</f>
        <v>0</v>
      </c>
      <c r="C29" s="507">
        <f>'Rich Chicks (FFS)'!L33</f>
        <v>0</v>
      </c>
      <c r="D29" s="507">
        <f>'Rich Chicks (FFS)'!M33</f>
        <v>0</v>
      </c>
      <c r="E29" s="507">
        <f>'Rich Chicks (FFS)'!N33</f>
        <v>0</v>
      </c>
      <c r="F29" s="507">
        <f>'Rich Chicks (FFS)'!O33</f>
        <v>0</v>
      </c>
      <c r="G29" s="507">
        <f>'Rich Chicks (FFS)'!P33</f>
        <v>0</v>
      </c>
      <c r="H29" s="507">
        <f>'Rich Chicks (FFS)'!Q33</f>
        <v>0</v>
      </c>
      <c r="I29" s="507">
        <f>'Rich Chicks (FFS)'!R33</f>
        <v>0</v>
      </c>
      <c r="J29" s="507">
        <f>'Rich Chicks (FFS)'!S33</f>
        <v>0</v>
      </c>
      <c r="K29" s="571">
        <f t="shared" si="1"/>
        <v>0</v>
      </c>
    </row>
    <row r="30" spans="1:11" x14ac:dyDescent="0.25">
      <c r="A30" s="571" t="s">
        <v>53</v>
      </c>
      <c r="B30" s="507">
        <f>'Rich''s (FFS)'!K16</f>
        <v>0</v>
      </c>
      <c r="C30" s="507">
        <f>'Rich''s (FFS)'!L16</f>
        <v>0</v>
      </c>
      <c r="D30" s="507">
        <f>'Rich''s (FFS)'!M16</f>
        <v>0</v>
      </c>
      <c r="E30" s="507">
        <f>'Rich''s (FFS)'!N16</f>
        <v>0</v>
      </c>
      <c r="F30" s="507">
        <f>'Rich''s (FFS)'!O16</f>
        <v>0</v>
      </c>
      <c r="G30" s="507">
        <f>'Rich''s (FFS)'!P16</f>
        <v>0</v>
      </c>
      <c r="H30" s="507">
        <f>'Rich''s (FFS)'!Q16</f>
        <v>0</v>
      </c>
      <c r="I30" s="507">
        <f>'Rich''s (FFS)'!R16</f>
        <v>0</v>
      </c>
      <c r="J30" s="507">
        <f>'Rich''s (FFS)'!S16</f>
        <v>0</v>
      </c>
      <c r="K30" s="571">
        <f t="shared" si="1"/>
        <v>0</v>
      </c>
    </row>
    <row r="31" spans="1:11" x14ac:dyDescent="0.25">
      <c r="A31" s="571" t="s">
        <v>1379</v>
      </c>
      <c r="B31" s="507">
        <f>'Cargill-Sunny Fresh (FFS)'!K17</f>
        <v>0</v>
      </c>
      <c r="C31" s="507">
        <f>'Cargill-Sunny Fresh (FFS)'!L17</f>
        <v>0</v>
      </c>
      <c r="D31" s="507">
        <f>'Cargill-Sunny Fresh (FFS)'!M17</f>
        <v>0</v>
      </c>
      <c r="E31" s="507">
        <f>'Cargill-Sunny Fresh (FFS)'!N17</f>
        <v>0</v>
      </c>
      <c r="F31" s="507">
        <f>'Cargill-Sunny Fresh (FFS)'!O17</f>
        <v>0</v>
      </c>
      <c r="G31" s="507">
        <f>'Cargill-Sunny Fresh (FFS)'!P17</f>
        <v>0</v>
      </c>
      <c r="H31" s="507">
        <f>'Cargill-Sunny Fresh (FFS)'!Q17</f>
        <v>0</v>
      </c>
      <c r="I31" s="507">
        <f>'Cargill-Sunny Fresh (FFS)'!R17</f>
        <v>0</v>
      </c>
      <c r="J31" s="507">
        <f>'Cargill-Sunny Fresh (FFS)'!S17</f>
        <v>0</v>
      </c>
      <c r="K31" s="571">
        <f t="shared" si="1"/>
        <v>0</v>
      </c>
    </row>
    <row r="32" spans="1:11" x14ac:dyDescent="0.25">
      <c r="A32" s="571" t="s">
        <v>54</v>
      </c>
      <c r="B32" s="507">
        <f>'Tasty Brands (FFS)'!K28</f>
        <v>0</v>
      </c>
      <c r="C32" s="507">
        <f>'Tasty Brands (FFS)'!L28</f>
        <v>0</v>
      </c>
      <c r="D32" s="507">
        <f>'Tasty Brands (FFS)'!M28</f>
        <v>0</v>
      </c>
      <c r="E32" s="507">
        <f>'Tasty Brands (FFS)'!N28</f>
        <v>0</v>
      </c>
      <c r="F32" s="507">
        <f>'Tasty Brands (FFS)'!O28</f>
        <v>0</v>
      </c>
      <c r="G32" s="507">
        <f>'Tasty Brands (FFS)'!P28</f>
        <v>0</v>
      </c>
      <c r="H32" s="507">
        <f>'Tasty Brands (FFS)'!Q28</f>
        <v>0</v>
      </c>
      <c r="I32" s="507">
        <f>'Tasty Brands (FFS)'!R28</f>
        <v>0</v>
      </c>
      <c r="J32" s="507">
        <f>'Tasty Brands (FFS)'!S28</f>
        <v>0</v>
      </c>
      <c r="K32" s="571">
        <f t="shared" si="1"/>
        <v>0</v>
      </c>
    </row>
    <row r="33" spans="1:11" x14ac:dyDescent="0.25">
      <c r="A33" s="571" t="s">
        <v>42</v>
      </c>
      <c r="B33" s="507">
        <f>'Yang''s 5th Taste (FFS)'!K22</f>
        <v>0</v>
      </c>
      <c r="C33" s="507">
        <f>'Yang''s 5th Taste (FFS)'!L22</f>
        <v>0</v>
      </c>
      <c r="D33" s="507">
        <f>'Yang''s 5th Taste (FFS)'!M22</f>
        <v>0</v>
      </c>
      <c r="E33" s="507">
        <f>'Yang''s 5th Taste (FFS)'!N22</f>
        <v>0</v>
      </c>
      <c r="F33" s="507">
        <f>'Yang''s 5th Taste (FFS)'!O22</f>
        <v>0</v>
      </c>
      <c r="G33" s="507">
        <f>'Yang''s 5th Taste (FFS)'!P22</f>
        <v>0</v>
      </c>
      <c r="H33" s="507">
        <f>'Yang''s 5th Taste (FFS)'!Q22</f>
        <v>0</v>
      </c>
      <c r="I33" s="507">
        <f>'Yang''s 5th Taste (FFS)'!R22</f>
        <v>0</v>
      </c>
      <c r="J33" s="507">
        <f>'Yang''s 5th Taste (FFS)'!S22</f>
        <v>0</v>
      </c>
      <c r="K33" s="571">
        <f t="shared" si="1"/>
        <v>0</v>
      </c>
    </row>
    <row r="35" spans="1:11" x14ac:dyDescent="0.25">
      <c r="A35" s="571" t="s">
        <v>1429</v>
      </c>
      <c r="B35" s="483">
        <f t="shared" ref="B35:K35" si="2">SUM(B3:B33)</f>
        <v>0</v>
      </c>
      <c r="C35" s="483">
        <f t="shared" si="2"/>
        <v>0</v>
      </c>
      <c r="D35" s="483">
        <f t="shared" si="2"/>
        <v>0</v>
      </c>
      <c r="E35" s="483">
        <f t="shared" si="2"/>
        <v>0</v>
      </c>
      <c r="F35" s="483">
        <f t="shared" si="2"/>
        <v>0</v>
      </c>
      <c r="G35" s="483">
        <f t="shared" si="2"/>
        <v>0</v>
      </c>
      <c r="H35" s="483">
        <f t="shared" si="2"/>
        <v>0</v>
      </c>
      <c r="I35" s="483">
        <f t="shared" si="2"/>
        <v>0</v>
      </c>
      <c r="J35" s="483">
        <f t="shared" si="2"/>
        <v>0</v>
      </c>
      <c r="K35" s="483">
        <f t="shared" si="2"/>
        <v>0</v>
      </c>
    </row>
  </sheetData>
  <sheetProtection password="D140" sheet="1" objects="1" scenarios="1"/>
  <conditionalFormatting sqref="B1:J1">
    <cfRule type="containsText" dxfId="111" priority="1" operator="containsText" text="Must">
      <formula>NOT(ISERROR(SEARCH("Must",B1)))</formula>
    </cfRule>
    <cfRule type="cellIs" dxfId="110" priority="2" operator="equal">
      <formula>"Okay"</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52"/>
  <sheetViews>
    <sheetView showGridLines="0" zoomScale="60" zoomScaleNormal="60" workbookViewId="0">
      <selection activeCell="K13" sqref="K13"/>
    </sheetView>
  </sheetViews>
  <sheetFormatPr defaultColWidth="9.140625" defaultRowHeight="15" x14ac:dyDescent="0.25"/>
  <cols>
    <col min="1" max="1" width="3.42578125" style="41" customWidth="1"/>
    <col min="2" max="2" width="13.42578125" style="41" customWidth="1"/>
    <col min="3" max="3" width="53.42578125" style="41" bestFit="1" customWidth="1"/>
    <col min="4" max="5" width="10.140625" style="41" customWidth="1"/>
    <col min="6" max="6" width="12" style="41" customWidth="1"/>
    <col min="7" max="9" width="10.140625" style="41" customWidth="1"/>
    <col min="10" max="10" width="10.85546875" style="68" bestFit="1" customWidth="1"/>
    <col min="11" max="13" width="12" style="41" customWidth="1"/>
    <col min="14" max="14" width="13.7109375" style="41" customWidth="1"/>
    <col min="15" max="19" width="12" style="41" customWidth="1"/>
    <col min="20" max="21" width="12.85546875" style="41" customWidth="1"/>
    <col min="22" max="22" width="18.4257812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110242</v>
      </c>
      <c r="L6" s="1755" t="s">
        <v>94</v>
      </c>
      <c r="M6" s="1755"/>
      <c r="N6" s="1755"/>
      <c r="O6" s="1756" t="s">
        <v>554</v>
      </c>
      <c r="P6" s="1756"/>
      <c r="Q6" s="1756"/>
      <c r="R6" s="1756"/>
      <c r="S6" s="938">
        <v>2.1036999999999999</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SUM(U13:U42)</f>
        <v>0</v>
      </c>
      <c r="D8" s="353" t="s">
        <v>150</v>
      </c>
      <c r="E8" s="1779"/>
      <c r="F8" s="1779"/>
      <c r="G8" s="1779"/>
      <c r="H8" s="1779"/>
      <c r="I8" s="1779"/>
      <c r="J8" s="1779"/>
      <c r="K8" s="353" t="s">
        <v>151</v>
      </c>
      <c r="L8" s="1780">
        <f>SUM(C8+E8)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8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5"/>
      <c r="K12" s="84"/>
      <c r="L12" s="84"/>
      <c r="M12" s="84"/>
      <c r="N12" s="84"/>
      <c r="O12" s="84"/>
      <c r="P12" s="84"/>
      <c r="Q12" s="84"/>
      <c r="R12" s="84"/>
      <c r="S12" s="84"/>
      <c r="T12" s="84"/>
      <c r="U12" s="84"/>
      <c r="V12" s="84"/>
      <c r="W12" s="84"/>
      <c r="X12" s="86"/>
    </row>
    <row r="13" spans="1:25" ht="19.5" customHeight="1" x14ac:dyDescent="0.25">
      <c r="B13" s="968">
        <v>5705</v>
      </c>
      <c r="C13" s="971" t="s">
        <v>550</v>
      </c>
      <c r="D13" s="1118">
        <v>1</v>
      </c>
      <c r="E13" s="943" t="s">
        <v>233</v>
      </c>
      <c r="F13" s="942" t="s">
        <v>233</v>
      </c>
      <c r="G13" s="943">
        <v>30</v>
      </c>
      <c r="H13" s="942">
        <v>263</v>
      </c>
      <c r="I13" s="943">
        <v>15</v>
      </c>
      <c r="J13" s="817">
        <v>31.56</v>
      </c>
      <c r="K13" s="1011"/>
      <c r="L13" s="727"/>
      <c r="M13" s="727"/>
      <c r="N13" s="727"/>
      <c r="O13" s="727"/>
      <c r="P13" s="727"/>
      <c r="Q13" s="727"/>
      <c r="R13" s="727"/>
      <c r="S13" s="753"/>
      <c r="T13" s="254">
        <f t="shared" ref="T13:T42" si="0">SUM(K13:S13)</f>
        <v>0</v>
      </c>
      <c r="U13" s="133">
        <f t="shared" ref="U13:U42" si="1">T13*I13</f>
        <v>0</v>
      </c>
      <c r="V13" s="132">
        <f t="shared" ref="V13:V42" si="2">U13*$S$6</f>
        <v>0</v>
      </c>
      <c r="W13" s="1804" t="s">
        <v>115</v>
      </c>
      <c r="X13" s="1805"/>
    </row>
    <row r="14" spans="1:25" ht="19.5" customHeight="1" x14ac:dyDescent="0.25">
      <c r="B14" s="949">
        <v>5708</v>
      </c>
      <c r="C14" s="973" t="s">
        <v>549</v>
      </c>
      <c r="D14" s="1055">
        <v>1</v>
      </c>
      <c r="E14" s="947" t="s">
        <v>233</v>
      </c>
      <c r="F14" s="947" t="s">
        <v>233</v>
      </c>
      <c r="G14" s="948">
        <v>30</v>
      </c>
      <c r="H14" s="947">
        <v>263</v>
      </c>
      <c r="I14" s="948">
        <v>15</v>
      </c>
      <c r="J14" s="818">
        <v>31.56</v>
      </c>
      <c r="K14" s="1039"/>
      <c r="L14" s="690"/>
      <c r="M14" s="690"/>
      <c r="N14" s="690"/>
      <c r="O14" s="690"/>
      <c r="P14" s="690"/>
      <c r="Q14" s="690"/>
      <c r="R14" s="690"/>
      <c r="S14" s="717"/>
      <c r="T14" s="255">
        <f t="shared" si="0"/>
        <v>0</v>
      </c>
      <c r="U14" s="172">
        <f t="shared" si="1"/>
        <v>0</v>
      </c>
      <c r="V14" s="183">
        <f t="shared" si="2"/>
        <v>0</v>
      </c>
      <c r="W14" s="1794"/>
      <c r="X14" s="1795"/>
    </row>
    <row r="15" spans="1:25" ht="19.5" customHeight="1" x14ac:dyDescent="0.25">
      <c r="B15" s="944">
        <v>5718</v>
      </c>
      <c r="C15" s="973" t="s">
        <v>579</v>
      </c>
      <c r="D15" s="1055">
        <v>1</v>
      </c>
      <c r="E15" s="947" t="s">
        <v>233</v>
      </c>
      <c r="F15" s="947" t="s">
        <v>233</v>
      </c>
      <c r="G15" s="948">
        <v>30</v>
      </c>
      <c r="H15" s="947">
        <v>240</v>
      </c>
      <c r="I15" s="948">
        <v>15</v>
      </c>
      <c r="J15" s="818">
        <v>31.56</v>
      </c>
      <c r="K15" s="1039"/>
      <c r="L15" s="690"/>
      <c r="M15" s="690"/>
      <c r="N15" s="690"/>
      <c r="O15" s="690"/>
      <c r="P15" s="690"/>
      <c r="Q15" s="690"/>
      <c r="R15" s="690"/>
      <c r="S15" s="717"/>
      <c r="T15" s="255">
        <f t="shared" si="0"/>
        <v>0</v>
      </c>
      <c r="U15" s="172">
        <f t="shared" si="1"/>
        <v>0</v>
      </c>
      <c r="V15" s="183">
        <f t="shared" si="2"/>
        <v>0</v>
      </c>
      <c r="W15" s="1794"/>
      <c r="X15" s="1795"/>
    </row>
    <row r="16" spans="1:25" ht="19.5" customHeight="1" x14ac:dyDescent="0.25">
      <c r="B16" s="949">
        <v>5715</v>
      </c>
      <c r="C16" s="973" t="s">
        <v>548</v>
      </c>
      <c r="D16" s="1055">
        <v>1</v>
      </c>
      <c r="E16" s="947" t="s">
        <v>233</v>
      </c>
      <c r="F16" s="947" t="s">
        <v>233</v>
      </c>
      <c r="G16" s="948">
        <v>30</v>
      </c>
      <c r="H16" s="947">
        <v>252</v>
      </c>
      <c r="I16" s="948">
        <v>8.1</v>
      </c>
      <c r="J16" s="818">
        <v>17.04</v>
      </c>
      <c r="K16" s="1039"/>
      <c r="L16" s="690"/>
      <c r="M16" s="690"/>
      <c r="N16" s="690"/>
      <c r="O16" s="690"/>
      <c r="P16" s="690"/>
      <c r="Q16" s="690"/>
      <c r="R16" s="690"/>
      <c r="S16" s="717"/>
      <c r="T16" s="255">
        <f t="shared" si="0"/>
        <v>0</v>
      </c>
      <c r="U16" s="172">
        <f t="shared" si="1"/>
        <v>0</v>
      </c>
      <c r="V16" s="183">
        <f t="shared" si="2"/>
        <v>0</v>
      </c>
      <c r="W16" s="1794"/>
      <c r="X16" s="1795"/>
    </row>
    <row r="17" spans="2:24" ht="19.5" customHeight="1" x14ac:dyDescent="0.25">
      <c r="B17" s="949">
        <v>5722</v>
      </c>
      <c r="C17" s="973" t="s">
        <v>578</v>
      </c>
      <c r="D17" s="1055">
        <v>1</v>
      </c>
      <c r="E17" s="947" t="s">
        <v>233</v>
      </c>
      <c r="F17" s="947" t="s">
        <v>233</v>
      </c>
      <c r="G17" s="948">
        <v>30</v>
      </c>
      <c r="H17" s="947">
        <v>268</v>
      </c>
      <c r="I17" s="948">
        <v>15</v>
      </c>
      <c r="J17" s="818">
        <v>31.56</v>
      </c>
      <c r="K17" s="1039"/>
      <c r="L17" s="690"/>
      <c r="M17" s="690"/>
      <c r="N17" s="690"/>
      <c r="O17" s="690"/>
      <c r="P17" s="690"/>
      <c r="Q17" s="690"/>
      <c r="R17" s="690"/>
      <c r="S17" s="717"/>
      <c r="T17" s="255">
        <f t="shared" si="0"/>
        <v>0</v>
      </c>
      <c r="U17" s="172">
        <f t="shared" si="1"/>
        <v>0</v>
      </c>
      <c r="V17" s="183">
        <f t="shared" si="2"/>
        <v>0</v>
      </c>
      <c r="W17" s="1794"/>
      <c r="X17" s="1795"/>
    </row>
    <row r="18" spans="2:24" ht="19.5" customHeight="1" x14ac:dyDescent="0.25">
      <c r="B18" s="949">
        <v>5730</v>
      </c>
      <c r="C18" s="973" t="s">
        <v>577</v>
      </c>
      <c r="D18" s="1055">
        <v>1</v>
      </c>
      <c r="E18" s="947" t="s">
        <v>233</v>
      </c>
      <c r="F18" s="947" t="s">
        <v>233</v>
      </c>
      <c r="G18" s="948">
        <v>30</v>
      </c>
      <c r="H18" s="947">
        <v>268</v>
      </c>
      <c r="I18" s="948">
        <v>15</v>
      </c>
      <c r="J18" s="818">
        <v>31.56</v>
      </c>
      <c r="K18" s="1039"/>
      <c r="L18" s="690"/>
      <c r="M18" s="690"/>
      <c r="N18" s="690"/>
      <c r="O18" s="690"/>
      <c r="P18" s="690"/>
      <c r="Q18" s="690"/>
      <c r="R18" s="690"/>
      <c r="S18" s="717"/>
      <c r="T18" s="255">
        <f t="shared" si="0"/>
        <v>0</v>
      </c>
      <c r="U18" s="172">
        <f t="shared" si="1"/>
        <v>0</v>
      </c>
      <c r="V18" s="183">
        <f t="shared" si="2"/>
        <v>0</v>
      </c>
      <c r="W18" s="1794"/>
      <c r="X18" s="1795"/>
    </row>
    <row r="19" spans="2:24" ht="19.5" customHeight="1" x14ac:dyDescent="0.25">
      <c r="B19" s="944">
        <v>5731</v>
      </c>
      <c r="C19" s="973" t="s">
        <v>576</v>
      </c>
      <c r="D19" s="1055">
        <v>1</v>
      </c>
      <c r="E19" s="947" t="s">
        <v>233</v>
      </c>
      <c r="F19" s="947" t="s">
        <v>233</v>
      </c>
      <c r="G19" s="948">
        <v>30</v>
      </c>
      <c r="H19" s="947">
        <v>240</v>
      </c>
      <c r="I19" s="948">
        <v>15</v>
      </c>
      <c r="J19" s="818">
        <v>31.56</v>
      </c>
      <c r="K19" s="1039"/>
      <c r="L19" s="690"/>
      <c r="M19" s="690"/>
      <c r="N19" s="690"/>
      <c r="O19" s="690"/>
      <c r="P19" s="690"/>
      <c r="Q19" s="690"/>
      <c r="R19" s="690"/>
      <c r="S19" s="717"/>
      <c r="T19" s="255">
        <f t="shared" si="0"/>
        <v>0</v>
      </c>
      <c r="U19" s="172">
        <f t="shared" si="1"/>
        <v>0</v>
      </c>
      <c r="V19" s="183">
        <f t="shared" si="2"/>
        <v>0</v>
      </c>
      <c r="W19" s="1794"/>
      <c r="X19" s="1795"/>
    </row>
    <row r="20" spans="2:24" ht="19.5" customHeight="1" x14ac:dyDescent="0.25">
      <c r="B20" s="944">
        <v>5734</v>
      </c>
      <c r="C20" s="973" t="s">
        <v>575</v>
      </c>
      <c r="D20" s="1055">
        <v>1</v>
      </c>
      <c r="E20" s="947" t="s">
        <v>233</v>
      </c>
      <c r="F20" s="947" t="s">
        <v>233</v>
      </c>
      <c r="G20" s="948">
        <v>30</v>
      </c>
      <c r="H20" s="947">
        <v>263</v>
      </c>
      <c r="I20" s="948">
        <v>15</v>
      </c>
      <c r="J20" s="818">
        <v>31.56</v>
      </c>
      <c r="K20" s="1039"/>
      <c r="L20" s="690"/>
      <c r="M20" s="690"/>
      <c r="N20" s="690"/>
      <c r="O20" s="690"/>
      <c r="P20" s="690"/>
      <c r="Q20" s="690"/>
      <c r="R20" s="690"/>
      <c r="S20" s="717"/>
      <c r="T20" s="255">
        <f t="shared" si="0"/>
        <v>0</v>
      </c>
      <c r="U20" s="172">
        <f t="shared" si="1"/>
        <v>0</v>
      </c>
      <c r="V20" s="183">
        <f t="shared" si="2"/>
        <v>0</v>
      </c>
      <c r="W20" s="1794"/>
      <c r="X20" s="1795"/>
    </row>
    <row r="21" spans="2:24" ht="19.5" customHeight="1" x14ac:dyDescent="0.25">
      <c r="B21" s="949">
        <v>5744</v>
      </c>
      <c r="C21" s="973" t="s">
        <v>574</v>
      </c>
      <c r="D21" s="1055">
        <v>1</v>
      </c>
      <c r="E21" s="947" t="s">
        <v>233</v>
      </c>
      <c r="F21" s="947" t="s">
        <v>233</v>
      </c>
      <c r="G21" s="948">
        <v>30</v>
      </c>
      <c r="H21" s="947">
        <v>263</v>
      </c>
      <c r="I21" s="948">
        <v>15</v>
      </c>
      <c r="J21" s="818">
        <v>31.56</v>
      </c>
      <c r="K21" s="1039"/>
      <c r="L21" s="690"/>
      <c r="M21" s="690"/>
      <c r="N21" s="690"/>
      <c r="O21" s="690"/>
      <c r="P21" s="690"/>
      <c r="Q21" s="690"/>
      <c r="R21" s="690"/>
      <c r="S21" s="717"/>
      <c r="T21" s="255">
        <f t="shared" si="0"/>
        <v>0</v>
      </c>
      <c r="U21" s="172">
        <f t="shared" si="1"/>
        <v>0</v>
      </c>
      <c r="V21" s="183">
        <f t="shared" si="2"/>
        <v>0</v>
      </c>
      <c r="W21" s="1794"/>
      <c r="X21" s="1795"/>
    </row>
    <row r="22" spans="2:24" ht="19.5" customHeight="1" x14ac:dyDescent="0.25">
      <c r="B22" s="944">
        <v>5742</v>
      </c>
      <c r="C22" s="973" t="s">
        <v>573</v>
      </c>
      <c r="D22" s="1055">
        <v>1</v>
      </c>
      <c r="E22" s="947" t="s">
        <v>233</v>
      </c>
      <c r="F22" s="947" t="s">
        <v>233</v>
      </c>
      <c r="G22" s="948">
        <v>30</v>
      </c>
      <c r="H22" s="947">
        <v>240</v>
      </c>
      <c r="I22" s="948">
        <v>15</v>
      </c>
      <c r="J22" s="818">
        <v>31.56</v>
      </c>
      <c r="K22" s="1039"/>
      <c r="L22" s="690"/>
      <c r="M22" s="690"/>
      <c r="N22" s="690"/>
      <c r="O22" s="690"/>
      <c r="P22" s="690"/>
      <c r="Q22" s="690"/>
      <c r="R22" s="690"/>
      <c r="S22" s="717"/>
      <c r="T22" s="255">
        <f t="shared" si="0"/>
        <v>0</v>
      </c>
      <c r="U22" s="172">
        <f t="shared" si="1"/>
        <v>0</v>
      </c>
      <c r="V22" s="183">
        <f t="shared" si="2"/>
        <v>0</v>
      </c>
      <c r="W22" s="1794"/>
      <c r="X22" s="1795"/>
    </row>
    <row r="23" spans="2:24" ht="19.5" customHeight="1" x14ac:dyDescent="0.25">
      <c r="B23" s="949">
        <v>5735</v>
      </c>
      <c r="C23" s="973" t="s">
        <v>572</v>
      </c>
      <c r="D23" s="1055">
        <v>1</v>
      </c>
      <c r="E23" s="947" t="s">
        <v>233</v>
      </c>
      <c r="F23" s="947" t="s">
        <v>233</v>
      </c>
      <c r="G23" s="948">
        <v>30</v>
      </c>
      <c r="H23" s="947">
        <v>252</v>
      </c>
      <c r="I23" s="948">
        <v>8.1</v>
      </c>
      <c r="J23" s="818">
        <v>17.04</v>
      </c>
      <c r="K23" s="1039"/>
      <c r="L23" s="690"/>
      <c r="M23" s="690"/>
      <c r="N23" s="690"/>
      <c r="O23" s="690"/>
      <c r="P23" s="690"/>
      <c r="Q23" s="690"/>
      <c r="R23" s="690"/>
      <c r="S23" s="717"/>
      <c r="T23" s="255">
        <f t="shared" si="0"/>
        <v>0</v>
      </c>
      <c r="U23" s="172">
        <f t="shared" si="1"/>
        <v>0</v>
      </c>
      <c r="V23" s="183">
        <f t="shared" si="2"/>
        <v>0</v>
      </c>
      <c r="W23" s="1794"/>
      <c r="X23" s="1795"/>
    </row>
    <row r="24" spans="2:24" ht="19.5" customHeight="1" x14ac:dyDescent="0.25">
      <c r="B24" s="949">
        <v>5741</v>
      </c>
      <c r="C24" s="973" t="s">
        <v>571</v>
      </c>
      <c r="D24" s="1055">
        <v>1</v>
      </c>
      <c r="E24" s="947" t="s">
        <v>233</v>
      </c>
      <c r="F24" s="947" t="s">
        <v>233</v>
      </c>
      <c r="G24" s="948">
        <v>30</v>
      </c>
      <c r="H24" s="947">
        <v>262</v>
      </c>
      <c r="I24" s="948">
        <v>8.11</v>
      </c>
      <c r="J24" s="818">
        <v>17.059999999999999</v>
      </c>
      <c r="K24" s="1039"/>
      <c r="L24" s="690"/>
      <c r="M24" s="690"/>
      <c r="N24" s="690"/>
      <c r="O24" s="690"/>
      <c r="P24" s="690"/>
      <c r="Q24" s="690"/>
      <c r="R24" s="690"/>
      <c r="S24" s="717"/>
      <c r="T24" s="255">
        <f t="shared" si="0"/>
        <v>0</v>
      </c>
      <c r="U24" s="172">
        <f t="shared" si="1"/>
        <v>0</v>
      </c>
      <c r="V24" s="183">
        <f t="shared" si="2"/>
        <v>0</v>
      </c>
      <c r="W24" s="1794"/>
      <c r="X24" s="1795"/>
    </row>
    <row r="25" spans="2:24" ht="19.5" customHeight="1" x14ac:dyDescent="0.25">
      <c r="B25" s="949">
        <v>5745</v>
      </c>
      <c r="C25" s="973" t="s">
        <v>570</v>
      </c>
      <c r="D25" s="1055">
        <v>1</v>
      </c>
      <c r="E25" s="947" t="s">
        <v>233</v>
      </c>
      <c r="F25" s="947" t="s">
        <v>233</v>
      </c>
      <c r="G25" s="948">
        <v>30</v>
      </c>
      <c r="H25" s="947">
        <v>268</v>
      </c>
      <c r="I25" s="948">
        <v>15</v>
      </c>
      <c r="J25" s="818">
        <v>31.56</v>
      </c>
      <c r="K25" s="1039"/>
      <c r="L25" s="690"/>
      <c r="M25" s="690"/>
      <c r="N25" s="690"/>
      <c r="O25" s="690"/>
      <c r="P25" s="690"/>
      <c r="Q25" s="690"/>
      <c r="R25" s="690"/>
      <c r="S25" s="717"/>
      <c r="T25" s="255">
        <f t="shared" si="0"/>
        <v>0</v>
      </c>
      <c r="U25" s="172">
        <f t="shared" si="1"/>
        <v>0</v>
      </c>
      <c r="V25" s="183">
        <f t="shared" si="2"/>
        <v>0</v>
      </c>
      <c r="W25" s="1794"/>
      <c r="X25" s="1795"/>
    </row>
    <row r="26" spans="2:24" ht="19.5" customHeight="1" x14ac:dyDescent="0.25">
      <c r="B26" s="944">
        <v>5738</v>
      </c>
      <c r="C26" s="973" t="s">
        <v>569</v>
      </c>
      <c r="D26" s="1055">
        <v>1</v>
      </c>
      <c r="E26" s="947" t="s">
        <v>233</v>
      </c>
      <c r="F26" s="947" t="s">
        <v>233</v>
      </c>
      <c r="G26" s="948">
        <v>30</v>
      </c>
      <c r="H26" s="947">
        <v>240</v>
      </c>
      <c r="I26" s="948">
        <v>15</v>
      </c>
      <c r="J26" s="818">
        <v>31.56</v>
      </c>
      <c r="K26" s="1039"/>
      <c r="L26" s="690"/>
      <c r="M26" s="690"/>
      <c r="N26" s="690"/>
      <c r="O26" s="690"/>
      <c r="P26" s="690"/>
      <c r="Q26" s="690"/>
      <c r="R26" s="690"/>
      <c r="S26" s="717"/>
      <c r="T26" s="255">
        <f t="shared" si="0"/>
        <v>0</v>
      </c>
      <c r="U26" s="172">
        <f t="shared" si="1"/>
        <v>0</v>
      </c>
      <c r="V26" s="183">
        <f t="shared" si="2"/>
        <v>0</v>
      </c>
      <c r="W26" s="1794"/>
      <c r="X26" s="1795"/>
    </row>
    <row r="27" spans="2:24" ht="19.5" customHeight="1" x14ac:dyDescent="0.25">
      <c r="B27" s="949">
        <v>5164</v>
      </c>
      <c r="C27" s="973" t="s">
        <v>568</v>
      </c>
      <c r="D27" s="1055">
        <v>2</v>
      </c>
      <c r="E27" s="947" t="s">
        <v>233</v>
      </c>
      <c r="F27" s="947" t="s">
        <v>233</v>
      </c>
      <c r="G27" s="948">
        <v>30</v>
      </c>
      <c r="H27" s="947">
        <v>131</v>
      </c>
      <c r="I27" s="948">
        <v>4.32</v>
      </c>
      <c r="J27" s="818">
        <v>9.09</v>
      </c>
      <c r="K27" s="1039"/>
      <c r="L27" s="690"/>
      <c r="M27" s="690"/>
      <c r="N27" s="690"/>
      <c r="O27" s="690"/>
      <c r="P27" s="690"/>
      <c r="Q27" s="690"/>
      <c r="R27" s="690"/>
      <c r="S27" s="717"/>
      <c r="T27" s="255">
        <f t="shared" si="0"/>
        <v>0</v>
      </c>
      <c r="U27" s="172">
        <f t="shared" si="1"/>
        <v>0</v>
      </c>
      <c r="V27" s="183">
        <f t="shared" si="2"/>
        <v>0</v>
      </c>
      <c r="W27" s="1794"/>
      <c r="X27" s="1795"/>
    </row>
    <row r="28" spans="2:24" ht="19.5" customHeight="1" x14ac:dyDescent="0.25">
      <c r="B28" s="944">
        <v>5165</v>
      </c>
      <c r="C28" s="973" t="s">
        <v>551</v>
      </c>
      <c r="D28" s="1055">
        <v>2</v>
      </c>
      <c r="E28" s="947" t="s">
        <v>233</v>
      </c>
      <c r="F28" s="947" t="s">
        <v>233</v>
      </c>
      <c r="G28" s="948">
        <v>30</v>
      </c>
      <c r="H28" s="947">
        <v>128</v>
      </c>
      <c r="I28" s="948">
        <v>6</v>
      </c>
      <c r="J28" s="818">
        <v>12.62</v>
      </c>
      <c r="K28" s="1039"/>
      <c r="L28" s="690"/>
      <c r="M28" s="690"/>
      <c r="N28" s="690"/>
      <c r="O28" s="690"/>
      <c r="P28" s="690"/>
      <c r="Q28" s="690"/>
      <c r="R28" s="690"/>
      <c r="S28" s="717"/>
      <c r="T28" s="255">
        <f t="shared" si="0"/>
        <v>0</v>
      </c>
      <c r="U28" s="172">
        <f t="shared" si="1"/>
        <v>0</v>
      </c>
      <c r="V28" s="183">
        <f t="shared" si="2"/>
        <v>0</v>
      </c>
      <c r="W28" s="1794"/>
      <c r="X28" s="1795"/>
    </row>
    <row r="29" spans="2:24" ht="19.5" customHeight="1" x14ac:dyDescent="0.25">
      <c r="B29" s="949">
        <v>5768</v>
      </c>
      <c r="C29" s="973" t="s">
        <v>567</v>
      </c>
      <c r="D29" s="1055">
        <v>2</v>
      </c>
      <c r="E29" s="1099">
        <v>1</v>
      </c>
      <c r="F29" s="947" t="s">
        <v>233</v>
      </c>
      <c r="G29" s="948">
        <v>30</v>
      </c>
      <c r="H29" s="947">
        <v>80</v>
      </c>
      <c r="I29" s="948">
        <v>7.2</v>
      </c>
      <c r="J29" s="818">
        <v>15.15</v>
      </c>
      <c r="K29" s="1039"/>
      <c r="L29" s="690"/>
      <c r="M29" s="690"/>
      <c r="N29" s="690"/>
      <c r="O29" s="690"/>
      <c r="P29" s="690"/>
      <c r="Q29" s="690"/>
      <c r="R29" s="690"/>
      <c r="S29" s="717"/>
      <c r="T29" s="255">
        <f t="shared" si="0"/>
        <v>0</v>
      </c>
      <c r="U29" s="172">
        <f t="shared" si="1"/>
        <v>0</v>
      </c>
      <c r="V29" s="183">
        <f t="shared" si="2"/>
        <v>0</v>
      </c>
      <c r="W29" s="1794"/>
      <c r="X29" s="1795"/>
    </row>
    <row r="30" spans="2:24" ht="19.5" customHeight="1" x14ac:dyDescent="0.25">
      <c r="B30" s="949">
        <v>5776</v>
      </c>
      <c r="C30" s="973" t="s">
        <v>566</v>
      </c>
      <c r="D30" s="1055">
        <v>2</v>
      </c>
      <c r="E30" s="948">
        <v>1</v>
      </c>
      <c r="F30" s="947" t="s">
        <v>233</v>
      </c>
      <c r="G30" s="948">
        <v>30</v>
      </c>
      <c r="H30" s="947">
        <v>80</v>
      </c>
      <c r="I30" s="948">
        <v>7.26</v>
      </c>
      <c r="J30" s="818">
        <v>15.27</v>
      </c>
      <c r="K30" s="1039"/>
      <c r="L30" s="690"/>
      <c r="M30" s="690"/>
      <c r="N30" s="690"/>
      <c r="O30" s="690"/>
      <c r="P30" s="690"/>
      <c r="Q30" s="690"/>
      <c r="R30" s="690"/>
      <c r="S30" s="717"/>
      <c r="T30" s="255">
        <f t="shared" si="0"/>
        <v>0</v>
      </c>
      <c r="U30" s="172">
        <f t="shared" si="1"/>
        <v>0</v>
      </c>
      <c r="V30" s="183">
        <f t="shared" si="2"/>
        <v>0</v>
      </c>
      <c r="W30" s="1794"/>
      <c r="X30" s="1795"/>
    </row>
    <row r="31" spans="2:24" ht="19.5" customHeight="1" x14ac:dyDescent="0.25">
      <c r="B31" s="949">
        <v>5764</v>
      </c>
      <c r="C31" s="973" t="s">
        <v>565</v>
      </c>
      <c r="D31" s="1055">
        <v>2</v>
      </c>
      <c r="E31" s="948">
        <v>1</v>
      </c>
      <c r="F31" s="947" t="s">
        <v>233</v>
      </c>
      <c r="G31" s="948">
        <v>30</v>
      </c>
      <c r="H31" s="947">
        <v>80</v>
      </c>
      <c r="I31" s="948">
        <v>5.12</v>
      </c>
      <c r="J31" s="818">
        <v>10.77</v>
      </c>
      <c r="K31" s="1039"/>
      <c r="L31" s="690"/>
      <c r="M31" s="690"/>
      <c r="N31" s="690"/>
      <c r="O31" s="690"/>
      <c r="P31" s="690"/>
      <c r="Q31" s="690"/>
      <c r="R31" s="690"/>
      <c r="S31" s="717"/>
      <c r="T31" s="255">
        <f t="shared" si="0"/>
        <v>0</v>
      </c>
      <c r="U31" s="172">
        <f t="shared" si="1"/>
        <v>0</v>
      </c>
      <c r="V31" s="183">
        <f t="shared" si="2"/>
        <v>0</v>
      </c>
      <c r="W31" s="1794"/>
      <c r="X31" s="1795"/>
    </row>
    <row r="32" spans="2:24" ht="19.5" customHeight="1" x14ac:dyDescent="0.25">
      <c r="B32" s="944">
        <v>5773</v>
      </c>
      <c r="C32" s="973" t="s">
        <v>562</v>
      </c>
      <c r="D32" s="1055">
        <v>2</v>
      </c>
      <c r="E32" s="948">
        <v>1</v>
      </c>
      <c r="F32" s="947" t="s">
        <v>233</v>
      </c>
      <c r="G32" s="948">
        <v>30</v>
      </c>
      <c r="H32" s="947">
        <v>80</v>
      </c>
      <c r="I32" s="948">
        <v>7.2</v>
      </c>
      <c r="J32" s="818">
        <v>15.15</v>
      </c>
      <c r="K32" s="1039"/>
      <c r="L32" s="690"/>
      <c r="M32" s="690"/>
      <c r="N32" s="690"/>
      <c r="O32" s="690"/>
      <c r="P32" s="690"/>
      <c r="Q32" s="690"/>
      <c r="R32" s="690"/>
      <c r="S32" s="717"/>
      <c r="T32" s="255">
        <f t="shared" si="0"/>
        <v>0</v>
      </c>
      <c r="U32" s="172">
        <f t="shared" si="1"/>
        <v>0</v>
      </c>
      <c r="V32" s="183">
        <f t="shared" si="2"/>
        <v>0</v>
      </c>
      <c r="W32" s="1794"/>
      <c r="X32" s="1795"/>
    </row>
    <row r="33" spans="2:24" ht="19.5" customHeight="1" x14ac:dyDescent="0.25">
      <c r="B33" s="944">
        <v>5743</v>
      </c>
      <c r="C33" s="973" t="s">
        <v>561</v>
      </c>
      <c r="D33" s="1055">
        <v>2</v>
      </c>
      <c r="E33" s="948">
        <v>1</v>
      </c>
      <c r="F33" s="947" t="s">
        <v>233</v>
      </c>
      <c r="G33" s="948">
        <v>30</v>
      </c>
      <c r="H33" s="947">
        <v>80</v>
      </c>
      <c r="I33" s="948">
        <v>7.2</v>
      </c>
      <c r="J33" s="818">
        <v>15.15</v>
      </c>
      <c r="K33" s="1039"/>
      <c r="L33" s="690"/>
      <c r="M33" s="690"/>
      <c r="N33" s="690"/>
      <c r="O33" s="690"/>
      <c r="P33" s="690"/>
      <c r="Q33" s="690"/>
      <c r="R33" s="690"/>
      <c r="S33" s="717"/>
      <c r="T33" s="255">
        <f t="shared" si="0"/>
        <v>0</v>
      </c>
      <c r="U33" s="172">
        <f t="shared" si="1"/>
        <v>0</v>
      </c>
      <c r="V33" s="183">
        <f t="shared" si="2"/>
        <v>0</v>
      </c>
      <c r="W33" s="1794"/>
      <c r="X33" s="1795"/>
    </row>
    <row r="34" spans="2:24" ht="19.5" customHeight="1" x14ac:dyDescent="0.25">
      <c r="B34" s="949">
        <v>5769</v>
      </c>
      <c r="C34" s="973" t="s">
        <v>564</v>
      </c>
      <c r="D34" s="1055">
        <v>2</v>
      </c>
      <c r="E34" s="1099">
        <v>1</v>
      </c>
      <c r="F34" s="947" t="s">
        <v>233</v>
      </c>
      <c r="G34" s="948">
        <v>30</v>
      </c>
      <c r="H34" s="947">
        <v>80</v>
      </c>
      <c r="I34" s="948">
        <v>7.2</v>
      </c>
      <c r="J34" s="818">
        <v>15.15</v>
      </c>
      <c r="K34" s="1039"/>
      <c r="L34" s="690"/>
      <c r="M34" s="690"/>
      <c r="N34" s="690"/>
      <c r="O34" s="690"/>
      <c r="P34" s="690"/>
      <c r="Q34" s="690"/>
      <c r="R34" s="690"/>
      <c r="S34" s="717"/>
      <c r="T34" s="255">
        <f t="shared" si="0"/>
        <v>0</v>
      </c>
      <c r="U34" s="172">
        <f t="shared" si="1"/>
        <v>0</v>
      </c>
      <c r="V34" s="183">
        <f t="shared" si="2"/>
        <v>0</v>
      </c>
      <c r="W34" s="1794"/>
      <c r="X34" s="1795"/>
    </row>
    <row r="35" spans="2:24" ht="19.5" customHeight="1" x14ac:dyDescent="0.25">
      <c r="B35" s="949">
        <v>5749</v>
      </c>
      <c r="C35" s="973" t="s">
        <v>563</v>
      </c>
      <c r="D35" s="1055">
        <v>2</v>
      </c>
      <c r="E35" s="948">
        <v>1</v>
      </c>
      <c r="F35" s="947" t="s">
        <v>233</v>
      </c>
      <c r="G35" s="948">
        <v>30</v>
      </c>
      <c r="H35" s="947">
        <v>80</v>
      </c>
      <c r="I35" s="948">
        <v>7.2</v>
      </c>
      <c r="J35" s="818">
        <v>15.15</v>
      </c>
      <c r="K35" s="1039"/>
      <c r="L35" s="690"/>
      <c r="M35" s="690"/>
      <c r="N35" s="690"/>
      <c r="O35" s="690"/>
      <c r="P35" s="690"/>
      <c r="Q35" s="690"/>
      <c r="R35" s="690"/>
      <c r="S35" s="717"/>
      <c r="T35" s="255">
        <f t="shared" si="0"/>
        <v>0</v>
      </c>
      <c r="U35" s="172">
        <f t="shared" si="1"/>
        <v>0</v>
      </c>
      <c r="V35" s="183">
        <f t="shared" si="2"/>
        <v>0</v>
      </c>
      <c r="W35" s="1794"/>
      <c r="X35" s="1795"/>
    </row>
    <row r="36" spans="2:24" ht="19.5" customHeight="1" x14ac:dyDescent="0.25">
      <c r="B36" s="944">
        <v>5756</v>
      </c>
      <c r="C36" s="973" t="s">
        <v>560</v>
      </c>
      <c r="D36" s="1055">
        <v>2</v>
      </c>
      <c r="E36" s="948">
        <v>1</v>
      </c>
      <c r="F36" s="947" t="s">
        <v>233</v>
      </c>
      <c r="G36" s="948">
        <v>30</v>
      </c>
      <c r="H36" s="947">
        <v>80</v>
      </c>
      <c r="I36" s="948">
        <v>5.12</v>
      </c>
      <c r="J36" s="818">
        <v>10.77</v>
      </c>
      <c r="K36" s="1039"/>
      <c r="L36" s="690"/>
      <c r="M36" s="690"/>
      <c r="N36" s="690"/>
      <c r="O36" s="690"/>
      <c r="P36" s="690"/>
      <c r="Q36" s="690"/>
      <c r="R36" s="690"/>
      <c r="S36" s="717"/>
      <c r="T36" s="255">
        <f t="shared" si="0"/>
        <v>0</v>
      </c>
      <c r="U36" s="172">
        <f t="shared" si="1"/>
        <v>0</v>
      </c>
      <c r="V36" s="183">
        <f t="shared" si="2"/>
        <v>0</v>
      </c>
      <c r="W36" s="1794"/>
      <c r="X36" s="1795"/>
    </row>
    <row r="37" spans="2:24" ht="19.5" customHeight="1" x14ac:dyDescent="0.25">
      <c r="B37" s="944">
        <v>5765</v>
      </c>
      <c r="C37" s="973" t="s">
        <v>559</v>
      </c>
      <c r="D37" s="1055">
        <v>2</v>
      </c>
      <c r="E37" s="948">
        <v>1</v>
      </c>
      <c r="F37" s="947" t="s">
        <v>233</v>
      </c>
      <c r="G37" s="948">
        <v>30</v>
      </c>
      <c r="H37" s="947">
        <v>80</v>
      </c>
      <c r="I37" s="948">
        <v>5.12</v>
      </c>
      <c r="J37" s="818">
        <v>10.77</v>
      </c>
      <c r="K37" s="1039"/>
      <c r="L37" s="690"/>
      <c r="M37" s="690"/>
      <c r="N37" s="690"/>
      <c r="O37" s="690"/>
      <c r="P37" s="690"/>
      <c r="Q37" s="690"/>
      <c r="R37" s="690"/>
      <c r="S37" s="717"/>
      <c r="T37" s="255">
        <f t="shared" si="0"/>
        <v>0</v>
      </c>
      <c r="U37" s="172">
        <f t="shared" si="1"/>
        <v>0</v>
      </c>
      <c r="V37" s="183">
        <f t="shared" si="2"/>
        <v>0</v>
      </c>
      <c r="W37" s="1794"/>
      <c r="X37" s="1795"/>
    </row>
    <row r="38" spans="2:24" ht="19.5" customHeight="1" x14ac:dyDescent="0.25">
      <c r="B38" s="949">
        <v>5781</v>
      </c>
      <c r="C38" s="973" t="s">
        <v>558</v>
      </c>
      <c r="D38" s="1055">
        <v>2</v>
      </c>
      <c r="E38" s="948">
        <v>1</v>
      </c>
      <c r="F38" s="947" t="s">
        <v>233</v>
      </c>
      <c r="G38" s="948">
        <v>11.25</v>
      </c>
      <c r="H38" s="947">
        <v>30</v>
      </c>
      <c r="I38" s="948">
        <v>1.92</v>
      </c>
      <c r="J38" s="818">
        <v>4.04</v>
      </c>
      <c r="K38" s="1039"/>
      <c r="L38" s="690"/>
      <c r="M38" s="690"/>
      <c r="N38" s="690"/>
      <c r="O38" s="690"/>
      <c r="P38" s="690"/>
      <c r="Q38" s="690"/>
      <c r="R38" s="690"/>
      <c r="S38" s="717"/>
      <c r="T38" s="255">
        <f t="shared" si="0"/>
        <v>0</v>
      </c>
      <c r="U38" s="172">
        <f t="shared" si="1"/>
        <v>0</v>
      </c>
      <c r="V38" s="183">
        <f t="shared" si="2"/>
        <v>0</v>
      </c>
      <c r="W38" s="1794"/>
      <c r="X38" s="1795"/>
    </row>
    <row r="39" spans="2:24" ht="19.5" customHeight="1" x14ac:dyDescent="0.25">
      <c r="B39" s="949">
        <v>5757</v>
      </c>
      <c r="C39" s="973" t="s">
        <v>557</v>
      </c>
      <c r="D39" s="1055">
        <v>2</v>
      </c>
      <c r="E39" s="948">
        <v>1</v>
      </c>
      <c r="F39" s="947" t="s">
        <v>233</v>
      </c>
      <c r="G39" s="948">
        <v>30</v>
      </c>
      <c r="H39" s="947">
        <v>80</v>
      </c>
      <c r="I39" s="948">
        <v>7.2</v>
      </c>
      <c r="J39" s="818">
        <v>15.15</v>
      </c>
      <c r="K39" s="1039"/>
      <c r="L39" s="690"/>
      <c r="M39" s="690"/>
      <c r="N39" s="690"/>
      <c r="O39" s="690"/>
      <c r="P39" s="690"/>
      <c r="Q39" s="690"/>
      <c r="R39" s="690"/>
      <c r="S39" s="717"/>
      <c r="T39" s="255">
        <f t="shared" si="0"/>
        <v>0</v>
      </c>
      <c r="U39" s="172">
        <f t="shared" si="1"/>
        <v>0</v>
      </c>
      <c r="V39" s="183">
        <f t="shared" si="2"/>
        <v>0</v>
      </c>
      <c r="W39" s="1794"/>
      <c r="X39" s="1795"/>
    </row>
    <row r="40" spans="2:24" ht="19.5" customHeight="1" x14ac:dyDescent="0.25">
      <c r="B40" s="944">
        <v>5759</v>
      </c>
      <c r="C40" s="973" t="s">
        <v>556</v>
      </c>
      <c r="D40" s="1055">
        <v>2</v>
      </c>
      <c r="E40" s="1099">
        <v>1</v>
      </c>
      <c r="F40" s="947" t="s">
        <v>233</v>
      </c>
      <c r="G40" s="948">
        <v>30</v>
      </c>
      <c r="H40" s="947">
        <v>80</v>
      </c>
      <c r="I40" s="948">
        <v>7.2</v>
      </c>
      <c r="J40" s="818">
        <v>15.15</v>
      </c>
      <c r="K40" s="1039"/>
      <c r="L40" s="690"/>
      <c r="M40" s="690"/>
      <c r="N40" s="690"/>
      <c r="O40" s="690"/>
      <c r="P40" s="690"/>
      <c r="Q40" s="690"/>
      <c r="R40" s="690"/>
      <c r="S40" s="717"/>
      <c r="T40" s="255">
        <f t="shared" si="0"/>
        <v>0</v>
      </c>
      <c r="U40" s="172">
        <f t="shared" si="1"/>
        <v>0</v>
      </c>
      <c r="V40" s="183">
        <f t="shared" si="2"/>
        <v>0</v>
      </c>
      <c r="W40" s="1794"/>
      <c r="X40" s="1795"/>
    </row>
    <row r="41" spans="2:24" ht="19.5" customHeight="1" x14ac:dyDescent="0.25">
      <c r="B41" s="949">
        <v>5758</v>
      </c>
      <c r="C41" s="973" t="s">
        <v>555</v>
      </c>
      <c r="D41" s="1055">
        <v>2</v>
      </c>
      <c r="E41" s="948">
        <v>1</v>
      </c>
      <c r="F41" s="947" t="s">
        <v>233</v>
      </c>
      <c r="G41" s="948">
        <v>30</v>
      </c>
      <c r="H41" s="947">
        <v>80</v>
      </c>
      <c r="I41" s="948">
        <v>5.08</v>
      </c>
      <c r="J41" s="818">
        <v>10.69</v>
      </c>
      <c r="K41" s="1039"/>
      <c r="L41" s="690"/>
      <c r="M41" s="690"/>
      <c r="N41" s="690"/>
      <c r="O41" s="690"/>
      <c r="P41" s="690"/>
      <c r="Q41" s="690"/>
      <c r="R41" s="690"/>
      <c r="S41" s="717"/>
      <c r="T41" s="255">
        <f t="shared" si="0"/>
        <v>0</v>
      </c>
      <c r="U41" s="172">
        <f t="shared" si="1"/>
        <v>0</v>
      </c>
      <c r="V41" s="183">
        <f t="shared" si="2"/>
        <v>0</v>
      </c>
      <c r="W41" s="1794"/>
      <c r="X41" s="1795"/>
    </row>
    <row r="42" spans="2:24" ht="32.25" thickBot="1" x14ac:dyDescent="0.3">
      <c r="B42" s="961">
        <v>5114</v>
      </c>
      <c r="C42" s="995" t="s">
        <v>553</v>
      </c>
      <c r="D42" s="1119">
        <v>2</v>
      </c>
      <c r="E42" s="1120" t="s">
        <v>233</v>
      </c>
      <c r="F42" s="1121" t="s">
        <v>580</v>
      </c>
      <c r="G42" s="954">
        <v>30</v>
      </c>
      <c r="H42" s="953">
        <v>80</v>
      </c>
      <c r="I42" s="954">
        <v>5.12</v>
      </c>
      <c r="J42" s="819">
        <v>10.77</v>
      </c>
      <c r="K42" s="1122"/>
      <c r="L42" s="913"/>
      <c r="M42" s="913"/>
      <c r="N42" s="913"/>
      <c r="O42" s="913"/>
      <c r="P42" s="913"/>
      <c r="Q42" s="913"/>
      <c r="R42" s="913"/>
      <c r="S42" s="914"/>
      <c r="T42" s="371">
        <f t="shared" si="0"/>
        <v>0</v>
      </c>
      <c r="U42" s="244">
        <f t="shared" si="1"/>
        <v>0</v>
      </c>
      <c r="V42" s="431">
        <f t="shared" si="2"/>
        <v>0</v>
      </c>
      <c r="W42" s="1796"/>
      <c r="X42" s="1797"/>
    </row>
    <row r="43" spans="2:24" ht="38.25" customHeight="1" x14ac:dyDescent="0.25">
      <c r="B43" s="1773" t="s">
        <v>156</v>
      </c>
      <c r="C43" s="1791"/>
      <c r="D43" s="1791"/>
      <c r="E43" s="1791"/>
      <c r="F43" s="1791"/>
      <c r="G43" s="1791"/>
      <c r="H43" s="1791"/>
      <c r="I43" s="1791"/>
      <c r="J43" s="1791"/>
      <c r="K43" s="1791"/>
      <c r="L43" s="1791"/>
      <c r="M43" s="1791"/>
      <c r="N43" s="1791"/>
      <c r="O43" s="1791"/>
      <c r="P43" s="1791"/>
      <c r="Q43" s="1791"/>
      <c r="R43" s="1791"/>
      <c r="S43" s="1791"/>
      <c r="T43" s="1791"/>
      <c r="U43" s="1791"/>
      <c r="V43" s="1791"/>
      <c r="W43" s="1791"/>
      <c r="X43" s="1775"/>
    </row>
    <row r="44" spans="2:24" ht="23.85" customHeight="1" x14ac:dyDescent="0.25">
      <c r="B44" s="850"/>
      <c r="C44" s="854"/>
      <c r="D44" s="854"/>
      <c r="E44" s="854"/>
      <c r="F44" s="854"/>
      <c r="G44" s="854"/>
      <c r="H44" s="854"/>
      <c r="I44" s="854"/>
      <c r="J44" s="810"/>
      <c r="K44" s="854"/>
      <c r="L44" s="854"/>
      <c r="M44" s="854"/>
      <c r="N44" s="854"/>
      <c r="O44" s="854"/>
      <c r="P44" s="854"/>
      <c r="Q44" s="854"/>
      <c r="R44" s="854"/>
      <c r="S44" s="854"/>
      <c r="T44" s="854"/>
      <c r="U44" s="854"/>
      <c r="V44" s="854"/>
      <c r="W44" s="854"/>
      <c r="X44" s="851"/>
    </row>
    <row r="45" spans="2:24" ht="0.75" customHeight="1" x14ac:dyDescent="0.25">
      <c r="B45" s="850"/>
      <c r="C45" s="854"/>
      <c r="D45" s="854"/>
      <c r="E45" s="854"/>
      <c r="F45" s="854"/>
      <c r="G45" s="854"/>
      <c r="H45" s="854"/>
      <c r="I45" s="854"/>
      <c r="J45" s="810"/>
      <c r="K45" s="854"/>
      <c r="L45" s="854"/>
      <c r="M45" s="854"/>
      <c r="N45" s="854"/>
      <c r="O45" s="854"/>
      <c r="P45" s="854"/>
      <c r="Q45" s="854"/>
      <c r="R45" s="854"/>
      <c r="S45" s="854"/>
      <c r="T45" s="854"/>
      <c r="U45" s="854"/>
      <c r="V45" s="854"/>
      <c r="W45" s="854"/>
      <c r="X45" s="851"/>
    </row>
    <row r="46" spans="2:24" ht="33.75" customHeight="1" thickBot="1" x14ac:dyDescent="0.3">
      <c r="B46" s="846"/>
      <c r="C46" s="847"/>
      <c r="D46" s="847"/>
      <c r="E46" s="847"/>
      <c r="F46" s="847"/>
      <c r="G46" s="847"/>
      <c r="H46" s="847"/>
      <c r="I46" s="847"/>
      <c r="J46" s="835"/>
      <c r="K46" s="847"/>
      <c r="L46" s="847"/>
      <c r="M46" s="847"/>
      <c r="N46" s="847"/>
      <c r="O46" s="847"/>
      <c r="P46" s="847"/>
      <c r="Q46" s="847"/>
      <c r="R46" s="847"/>
      <c r="S46" s="847"/>
      <c r="T46" s="847"/>
      <c r="U46" s="847"/>
      <c r="V46" s="847"/>
      <c r="W46" s="847"/>
      <c r="X46" s="848"/>
    </row>
    <row r="47" spans="2:24" ht="58.5" customHeight="1" thickTop="1" thickBot="1" x14ac:dyDescent="0.3">
      <c r="B47" s="853"/>
      <c r="C47" s="853"/>
      <c r="D47" s="853"/>
      <c r="E47" s="853"/>
      <c r="F47" s="853"/>
      <c r="G47" s="853"/>
      <c r="H47" s="853"/>
      <c r="I47" s="853"/>
      <c r="J47" s="810"/>
      <c r="K47" s="853"/>
      <c r="L47" s="853"/>
      <c r="M47" s="853"/>
      <c r="N47" s="853"/>
      <c r="O47" s="853"/>
      <c r="P47" s="853"/>
      <c r="Q47" s="853"/>
      <c r="R47" s="853"/>
      <c r="S47" s="853"/>
      <c r="T47" s="853"/>
      <c r="U47" s="853"/>
      <c r="V47" s="853"/>
      <c r="W47" s="853"/>
      <c r="X47" s="853"/>
    </row>
    <row r="48" spans="2:24" ht="23.25" x14ac:dyDescent="0.35">
      <c r="C48" s="930" t="s">
        <v>157</v>
      </c>
      <c r="D48" s="931"/>
      <c r="E48" s="931"/>
      <c r="F48" s="931"/>
      <c r="G48" s="932"/>
    </row>
    <row r="49" spans="3:7" x14ac:dyDescent="0.25">
      <c r="C49" s="933"/>
      <c r="D49" s="1"/>
      <c r="E49" s="1"/>
      <c r="F49" s="1"/>
      <c r="G49" s="934"/>
    </row>
    <row r="50" spans="3:7" x14ac:dyDescent="0.25">
      <c r="C50" s="933"/>
      <c r="D50" s="1"/>
      <c r="E50" s="1"/>
      <c r="F50" s="1"/>
      <c r="G50" s="934"/>
    </row>
    <row r="51" spans="3:7" x14ac:dyDescent="0.25">
      <c r="C51" s="933"/>
      <c r="D51" s="1"/>
      <c r="E51" s="1"/>
      <c r="F51" s="1"/>
      <c r="G51" s="934"/>
    </row>
    <row r="52" spans="3:7" ht="15.75" thickBot="1" x14ac:dyDescent="0.3">
      <c r="C52" s="935"/>
      <c r="D52" s="936"/>
      <c r="E52" s="936"/>
      <c r="F52" s="936"/>
      <c r="G52" s="937"/>
    </row>
  </sheetData>
  <sheetProtection password="D140" sheet="1" selectLockedCells="1"/>
  <mergeCells count="24">
    <mergeCell ref="B1:P1"/>
    <mergeCell ref="Q1:X3"/>
    <mergeCell ref="B2:P2"/>
    <mergeCell ref="B3:C3"/>
    <mergeCell ref="D3:J3"/>
    <mergeCell ref="K3:M3"/>
    <mergeCell ref="N3:P3"/>
    <mergeCell ref="B4:X4"/>
    <mergeCell ref="B5:X5"/>
    <mergeCell ref="B6:J6"/>
    <mergeCell ref="L6:N6"/>
    <mergeCell ref="O6:R6"/>
    <mergeCell ref="T6:X6"/>
    <mergeCell ref="B9:X9"/>
    <mergeCell ref="B10:X10"/>
    <mergeCell ref="B43:X43"/>
    <mergeCell ref="B7:B8"/>
    <mergeCell ref="E7:J7"/>
    <mergeCell ref="L7:Q7"/>
    <mergeCell ref="E8:J8"/>
    <mergeCell ref="L8:Q8"/>
    <mergeCell ref="S7:X7"/>
    <mergeCell ref="S8:X8"/>
    <mergeCell ref="W13:X42"/>
  </mergeCells>
  <conditionalFormatting sqref="B1:B1048576">
    <cfRule type="duplicateValues" dxfId="53" priority="3"/>
  </conditionalFormatting>
  <pageMargins left="0.25" right="0.25" top="0.75" bottom="0.75" header="0.3" footer="0.3"/>
  <pageSetup scale="50" fitToHeight="0" orientation="landscape" r:id="rId1"/>
  <ignoredErrors>
    <ignoredError sqref="T13:T35 T36:T42" formulaRange="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Y18"/>
  <sheetViews>
    <sheetView showGridLines="0" zoomScale="60" zoomScaleNormal="60" workbookViewId="0">
      <selection activeCell="K10" sqref="K10"/>
    </sheetView>
  </sheetViews>
  <sheetFormatPr defaultColWidth="9.140625" defaultRowHeight="15" x14ac:dyDescent="0.25"/>
  <cols>
    <col min="1" max="1" width="1.28515625" style="41" customWidth="1"/>
    <col min="2" max="2" width="13.42578125" style="41" customWidth="1"/>
    <col min="3" max="3" width="47" style="41" customWidth="1"/>
    <col min="4" max="4" width="9.140625" style="41" customWidth="1"/>
    <col min="5" max="5" width="9.85546875" style="41" customWidth="1"/>
    <col min="6" max="6" width="10.85546875" style="297" customWidth="1"/>
    <col min="7" max="7" width="10.42578125" style="41" customWidth="1"/>
    <col min="8" max="8" width="13.85546875" style="41" bestFit="1" customWidth="1"/>
    <col min="9" max="9" width="9.140625" style="41" customWidth="1"/>
    <col min="10" max="10" width="10.85546875" style="68" bestFit="1" customWidth="1"/>
    <col min="11" max="19" width="11.140625" style="41" customWidth="1"/>
    <col min="20" max="20" width="9.7109375" style="41" customWidth="1"/>
    <col min="21" max="21" width="10.7109375" style="41" customWidth="1"/>
    <col min="22" max="22" width="17.7109375" style="41" bestFit="1" customWidth="1"/>
    <col min="23" max="23" width="12.7109375" style="41" customWidth="1"/>
    <col min="24" max="24" width="12"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7.45" customHeight="1" thickTop="1" thickBot="1" x14ac:dyDescent="0.3">
      <c r="B5" s="1697"/>
      <c r="C5" s="1698"/>
      <c r="D5" s="1698"/>
      <c r="E5" s="1698"/>
      <c r="F5" s="1698"/>
      <c r="G5" s="1698"/>
      <c r="H5" s="1698"/>
      <c r="I5" s="1698"/>
      <c r="J5" s="1699"/>
      <c r="K5" s="876">
        <v>100193</v>
      </c>
      <c r="L5" s="1742" t="s">
        <v>94</v>
      </c>
      <c r="M5" s="1742"/>
      <c r="N5" s="1742"/>
      <c r="O5" s="1743" t="s">
        <v>597</v>
      </c>
      <c r="P5" s="1743"/>
      <c r="Q5" s="1743"/>
      <c r="R5" s="1743"/>
      <c r="S5" s="955">
        <v>1.4044000000000001</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53"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62"/>
      <c r="K7" s="63"/>
      <c r="L7" s="63"/>
      <c r="M7" s="63"/>
      <c r="N7" s="63"/>
      <c r="O7" s="63"/>
      <c r="P7" s="63"/>
      <c r="Q7" s="63"/>
      <c r="R7" s="63"/>
      <c r="S7" s="63"/>
      <c r="T7" s="64"/>
      <c r="U7" s="61"/>
      <c r="V7" s="61"/>
      <c r="W7" s="61"/>
      <c r="X7" s="65"/>
    </row>
    <row r="8" spans="2:25" ht="15.75" thickBot="1" x14ac:dyDescent="0.3">
      <c r="B8" s="1808" t="s">
        <v>111</v>
      </c>
      <c r="C8" s="1809"/>
      <c r="D8" s="1809"/>
      <c r="E8" s="1809"/>
      <c r="F8" s="1809"/>
      <c r="G8" s="1809"/>
      <c r="H8" s="1809"/>
      <c r="I8" s="1809"/>
      <c r="J8" s="1809"/>
      <c r="K8" s="1809"/>
      <c r="L8" s="1809"/>
      <c r="M8" s="1809"/>
      <c r="N8" s="1809"/>
      <c r="O8" s="1809"/>
      <c r="P8" s="1809"/>
      <c r="Q8" s="1809"/>
      <c r="R8" s="1809"/>
      <c r="S8" s="1809"/>
      <c r="T8" s="1809"/>
      <c r="U8" s="1809"/>
      <c r="V8" s="1809"/>
      <c r="W8" s="1809"/>
      <c r="X8" s="1810"/>
    </row>
    <row r="9" spans="2:25" ht="18" customHeight="1" x14ac:dyDescent="0.3">
      <c r="B9" s="1123" t="s">
        <v>588</v>
      </c>
      <c r="C9" s="1124" t="s">
        <v>601</v>
      </c>
      <c r="D9" s="1125">
        <v>2</v>
      </c>
      <c r="E9" s="1126" t="s">
        <v>233</v>
      </c>
      <c r="F9" s="1127" t="s">
        <v>233</v>
      </c>
      <c r="G9" s="1126">
        <v>30</v>
      </c>
      <c r="H9" s="1127">
        <v>176</v>
      </c>
      <c r="I9" s="1126">
        <v>21.68</v>
      </c>
      <c r="J9" s="817">
        <v>30.45</v>
      </c>
      <c r="K9" s="910"/>
      <c r="L9" s="727"/>
      <c r="M9" s="727"/>
      <c r="N9" s="727"/>
      <c r="O9" s="727"/>
      <c r="P9" s="727"/>
      <c r="Q9" s="727"/>
      <c r="R9" s="727"/>
      <c r="S9" s="753"/>
      <c r="T9" s="66">
        <f t="shared" ref="T9:T14" si="0">SUM(K9:S9)</f>
        <v>0</v>
      </c>
      <c r="U9" s="67">
        <f t="shared" ref="U9:U14" si="1">T9*I9</f>
        <v>0</v>
      </c>
      <c r="V9" s="440">
        <f t="shared" ref="V9:V14" si="2">U9*$S$5</f>
        <v>0</v>
      </c>
      <c r="W9" s="1804" t="s">
        <v>115</v>
      </c>
      <c r="X9" s="1805"/>
    </row>
    <row r="10" spans="2:25" ht="18.75" customHeight="1" x14ac:dyDescent="0.3">
      <c r="B10" s="1110" t="s">
        <v>596</v>
      </c>
      <c r="C10" s="1128" t="s">
        <v>595</v>
      </c>
      <c r="D10" s="1129">
        <v>2</v>
      </c>
      <c r="E10" s="1129" t="s">
        <v>233</v>
      </c>
      <c r="F10" s="1130" t="s">
        <v>600</v>
      </c>
      <c r="G10" s="1129">
        <v>30</v>
      </c>
      <c r="H10" s="1130">
        <v>151</v>
      </c>
      <c r="I10" s="1129">
        <v>17.16</v>
      </c>
      <c r="J10" s="1022">
        <v>24.1</v>
      </c>
      <c r="K10" s="996"/>
      <c r="L10" s="699"/>
      <c r="M10" s="699"/>
      <c r="N10" s="699"/>
      <c r="O10" s="699"/>
      <c r="P10" s="699"/>
      <c r="Q10" s="699"/>
      <c r="R10" s="699"/>
      <c r="S10" s="698"/>
      <c r="T10" s="221">
        <f t="shared" si="0"/>
        <v>0</v>
      </c>
      <c r="U10" s="231">
        <f t="shared" si="1"/>
        <v>0</v>
      </c>
      <c r="V10" s="441">
        <f t="shared" si="2"/>
        <v>0</v>
      </c>
      <c r="W10" s="1794"/>
      <c r="X10" s="1795"/>
    </row>
    <row r="11" spans="2:25" ht="18.75" x14ac:dyDescent="0.3">
      <c r="B11" s="1113" t="s">
        <v>592</v>
      </c>
      <c r="C11" s="1128" t="s">
        <v>591</v>
      </c>
      <c r="D11" s="1131">
        <v>1</v>
      </c>
      <c r="E11" s="1129" t="s">
        <v>233</v>
      </c>
      <c r="F11" s="1130" t="s">
        <v>233</v>
      </c>
      <c r="G11" s="1129">
        <v>30</v>
      </c>
      <c r="H11" s="1130">
        <v>121</v>
      </c>
      <c r="I11" s="1129">
        <v>10.9</v>
      </c>
      <c r="J11" s="818">
        <v>15.31</v>
      </c>
      <c r="K11" s="911"/>
      <c r="L11" s="690"/>
      <c r="M11" s="690"/>
      <c r="N11" s="690"/>
      <c r="O11" s="690"/>
      <c r="P11" s="690"/>
      <c r="Q11" s="690"/>
      <c r="R11" s="690"/>
      <c r="S11" s="717"/>
      <c r="T11" s="119">
        <f t="shared" si="0"/>
        <v>0</v>
      </c>
      <c r="U11" s="120">
        <f t="shared" si="1"/>
        <v>0</v>
      </c>
      <c r="V11" s="383">
        <f t="shared" si="2"/>
        <v>0</v>
      </c>
      <c r="W11" s="1794"/>
      <c r="X11" s="1795"/>
    </row>
    <row r="12" spans="2:25" ht="18.75" x14ac:dyDescent="0.3">
      <c r="B12" s="1110" t="s">
        <v>584</v>
      </c>
      <c r="C12" s="1128" t="s">
        <v>583</v>
      </c>
      <c r="D12" s="1131">
        <v>1</v>
      </c>
      <c r="E12" s="1129" t="s">
        <v>233</v>
      </c>
      <c r="F12" s="1130" t="s">
        <v>233</v>
      </c>
      <c r="G12" s="1129">
        <v>30</v>
      </c>
      <c r="H12" s="1130">
        <v>384</v>
      </c>
      <c r="I12" s="1129">
        <v>26.72</v>
      </c>
      <c r="J12" s="818">
        <v>37.53</v>
      </c>
      <c r="K12" s="911"/>
      <c r="L12" s="690"/>
      <c r="M12" s="690"/>
      <c r="N12" s="690"/>
      <c r="O12" s="690"/>
      <c r="P12" s="690"/>
      <c r="Q12" s="690"/>
      <c r="R12" s="690"/>
      <c r="S12" s="717"/>
      <c r="T12" s="119">
        <f t="shared" si="0"/>
        <v>0</v>
      </c>
      <c r="U12" s="120">
        <f t="shared" si="1"/>
        <v>0</v>
      </c>
      <c r="V12" s="383">
        <f t="shared" si="2"/>
        <v>0</v>
      </c>
      <c r="W12" s="1794"/>
      <c r="X12" s="1795"/>
    </row>
    <row r="13" spans="2:25" ht="18.75" x14ac:dyDescent="0.3">
      <c r="B13" s="1113" t="s">
        <v>586</v>
      </c>
      <c r="C13" s="1128" t="s">
        <v>599</v>
      </c>
      <c r="D13" s="1131">
        <v>2</v>
      </c>
      <c r="E13" s="1129" t="s">
        <v>233</v>
      </c>
      <c r="F13" s="1130" t="s">
        <v>233</v>
      </c>
      <c r="G13" s="1129">
        <v>29.4</v>
      </c>
      <c r="H13" s="1130">
        <v>168</v>
      </c>
      <c r="I13" s="1129">
        <v>24.75</v>
      </c>
      <c r="J13" s="818">
        <v>34.76</v>
      </c>
      <c r="K13" s="911"/>
      <c r="L13" s="690"/>
      <c r="M13" s="690"/>
      <c r="N13" s="690"/>
      <c r="O13" s="690"/>
      <c r="P13" s="690"/>
      <c r="Q13" s="690"/>
      <c r="R13" s="690"/>
      <c r="S13" s="717"/>
      <c r="T13" s="119">
        <f t="shared" si="0"/>
        <v>0</v>
      </c>
      <c r="U13" s="120">
        <f t="shared" si="1"/>
        <v>0</v>
      </c>
      <c r="V13" s="383">
        <f t="shared" si="2"/>
        <v>0</v>
      </c>
      <c r="W13" s="1794"/>
      <c r="X13" s="1795"/>
    </row>
    <row r="14" spans="2:25" ht="19.5" thickBot="1" x14ac:dyDescent="0.35">
      <c r="B14" s="1114" t="s">
        <v>582</v>
      </c>
      <c r="C14" s="1132" t="s">
        <v>598</v>
      </c>
      <c r="D14" s="1133">
        <v>2</v>
      </c>
      <c r="E14" s="1134">
        <v>0.5</v>
      </c>
      <c r="F14" s="1135" t="s">
        <v>233</v>
      </c>
      <c r="G14" s="1134">
        <v>28.89</v>
      </c>
      <c r="H14" s="1135">
        <v>137</v>
      </c>
      <c r="I14" s="1134">
        <v>20.16</v>
      </c>
      <c r="J14" s="1017">
        <v>28.31</v>
      </c>
      <c r="K14" s="997"/>
      <c r="L14" s="714"/>
      <c r="M14" s="714"/>
      <c r="N14" s="714"/>
      <c r="O14" s="714"/>
      <c r="P14" s="714"/>
      <c r="Q14" s="714"/>
      <c r="R14" s="714"/>
      <c r="S14" s="713"/>
      <c r="T14" s="121">
        <f t="shared" si="0"/>
        <v>0</v>
      </c>
      <c r="U14" s="135">
        <f t="shared" si="1"/>
        <v>0</v>
      </c>
      <c r="V14" s="442">
        <f t="shared" si="2"/>
        <v>0</v>
      </c>
      <c r="W14" s="1794"/>
      <c r="X14" s="1795"/>
    </row>
    <row r="15" spans="2:25" ht="70.900000000000006" customHeight="1" thickBot="1" x14ac:dyDescent="0.3">
      <c r="B15" s="1036"/>
      <c r="C15" s="1037"/>
      <c r="D15" s="1038"/>
      <c r="E15" s="1038"/>
      <c r="F15" s="1038"/>
      <c r="G15" s="1038"/>
      <c r="H15" s="1038"/>
      <c r="I15" s="1038"/>
      <c r="J15" s="1003"/>
      <c r="K15" s="412"/>
      <c r="L15" s="412"/>
      <c r="M15" s="412"/>
      <c r="N15" s="412"/>
      <c r="O15" s="412"/>
      <c r="P15" s="412"/>
      <c r="Q15" s="412"/>
      <c r="R15" s="412"/>
      <c r="S15" s="412"/>
      <c r="T15" s="413"/>
      <c r="U15" s="405"/>
      <c r="V15" s="406"/>
      <c r="W15" s="406"/>
      <c r="X15" s="407"/>
    </row>
    <row r="16" spans="2:25" ht="15.75" thickTop="1" x14ac:dyDescent="0.25">
      <c r="K16" s="69">
        <f t="shared" ref="K16:S16" si="3">SUM(K9:K14)</f>
        <v>0</v>
      </c>
      <c r="L16" s="69">
        <f t="shared" si="3"/>
        <v>0</v>
      </c>
      <c r="M16" s="69">
        <f t="shared" si="3"/>
        <v>0</v>
      </c>
      <c r="N16" s="69">
        <f t="shared" si="3"/>
        <v>0</v>
      </c>
      <c r="O16" s="69">
        <f t="shared" si="3"/>
        <v>0</v>
      </c>
      <c r="P16" s="69">
        <f t="shared" si="3"/>
        <v>0</v>
      </c>
      <c r="Q16" s="69">
        <f t="shared" si="3"/>
        <v>0</v>
      </c>
      <c r="R16" s="69">
        <f t="shared" si="3"/>
        <v>0</v>
      </c>
      <c r="S16" s="69">
        <f t="shared" si="3"/>
        <v>0</v>
      </c>
      <c r="T16" s="69">
        <f>SUM(T9:T14)</f>
        <v>0</v>
      </c>
      <c r="U16" s="69">
        <f t="shared" ref="U16" si="4">SUM(U9:U14)</f>
        <v>0</v>
      </c>
      <c r="V16" s="69">
        <f>SUM(V9:V14)</f>
        <v>0</v>
      </c>
    </row>
    <row r="18" ht="21" customHeight="1" x14ac:dyDescent="0.25"/>
  </sheetData>
  <sheetProtection password="D140" sheet="1" selectLockedCells="1"/>
  <mergeCells count="14">
    <mergeCell ref="W9:X14"/>
    <mergeCell ref="B4:X4"/>
    <mergeCell ref="B5:J5"/>
    <mergeCell ref="L5:N5"/>
    <mergeCell ref="O5:R5"/>
    <mergeCell ref="T5:X5"/>
    <mergeCell ref="B8:X8"/>
    <mergeCell ref="B1:P1"/>
    <mergeCell ref="Q1:X3"/>
    <mergeCell ref="B2:P2"/>
    <mergeCell ref="B3:C3"/>
    <mergeCell ref="D3:J3"/>
    <mergeCell ref="K3:M3"/>
    <mergeCell ref="N3:P3"/>
  </mergeCells>
  <conditionalFormatting sqref="B1:B1048576">
    <cfRule type="duplicateValues" dxfId="52" priority="2"/>
  </conditionalFormatting>
  <pageMargins left="0.25" right="0.25" top="0.75" bottom="0.75" header="0.3" footer="0.3"/>
  <pageSetup scale="50" fitToHeight="0" orientation="landscape"/>
  <ignoredErrors>
    <ignoredError sqref="T9:T14" formulaRange="1"/>
  </ignoredErrors>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Y30"/>
  <sheetViews>
    <sheetView showGridLines="0" zoomScale="60" zoomScaleNormal="60" workbookViewId="0">
      <selection activeCell="K13" sqref="K13"/>
    </sheetView>
  </sheetViews>
  <sheetFormatPr defaultColWidth="9.140625" defaultRowHeight="15" x14ac:dyDescent="0.25"/>
  <cols>
    <col min="1" max="1" width="3" style="41" customWidth="1"/>
    <col min="2" max="2" width="13.42578125" style="41" customWidth="1"/>
    <col min="3" max="3" width="46.85546875" style="41" customWidth="1"/>
    <col min="4" max="9" width="10.140625" style="41" customWidth="1"/>
    <col min="10" max="10" width="14.42578125" style="68" customWidth="1"/>
    <col min="11" max="13" width="12" style="41" customWidth="1"/>
    <col min="14" max="14" width="15.85546875" style="41" customWidth="1"/>
    <col min="15" max="19" width="12" style="41" customWidth="1"/>
    <col min="20" max="21" width="12.85546875" style="41" customWidth="1"/>
    <col min="22" max="22" width="18.4257812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920"/>
      <c r="C2" s="1921"/>
      <c r="D2" s="1921"/>
      <c r="E2" s="1921"/>
      <c r="F2" s="1921"/>
      <c r="G2" s="1921"/>
      <c r="H2" s="1921"/>
      <c r="I2" s="1921"/>
      <c r="J2" s="1921"/>
      <c r="K2" s="1921"/>
      <c r="L2" s="1921"/>
      <c r="M2" s="1921"/>
      <c r="N2" s="1921"/>
      <c r="O2" s="1921"/>
      <c r="P2" s="1921"/>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100193</v>
      </c>
      <c r="L6" s="1755" t="s">
        <v>94</v>
      </c>
      <c r="M6" s="1755"/>
      <c r="N6" s="1755"/>
      <c r="O6" s="1756" t="s">
        <v>597</v>
      </c>
      <c r="P6" s="1756"/>
      <c r="Q6" s="1756"/>
      <c r="R6" s="1756"/>
      <c r="S6" s="938">
        <v>1.4044000000000001</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SUM(U13:U20)</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8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5"/>
      <c r="K12" s="84"/>
      <c r="L12" s="84"/>
      <c r="M12" s="84"/>
      <c r="N12" s="84"/>
      <c r="O12" s="84"/>
      <c r="P12" s="84"/>
      <c r="Q12" s="84"/>
      <c r="R12" s="84"/>
      <c r="S12" s="84"/>
      <c r="T12" s="84"/>
      <c r="U12" s="84"/>
      <c r="V12" s="84"/>
      <c r="W12" s="84"/>
      <c r="X12" s="86"/>
    </row>
    <row r="13" spans="1:25" ht="19.5" customHeight="1" thickTop="1" x14ac:dyDescent="0.25">
      <c r="B13" s="939" t="s">
        <v>596</v>
      </c>
      <c r="C13" s="1136" t="s">
        <v>595</v>
      </c>
      <c r="D13" s="1137">
        <v>2</v>
      </c>
      <c r="E13" s="1138" t="s">
        <v>233</v>
      </c>
      <c r="F13" s="1139" t="s">
        <v>536</v>
      </c>
      <c r="G13" s="1138">
        <v>30</v>
      </c>
      <c r="H13" s="1139">
        <v>151</v>
      </c>
      <c r="I13" s="1138">
        <v>17.16</v>
      </c>
      <c r="J13" s="1140">
        <v>24.1</v>
      </c>
      <c r="K13" s="910"/>
      <c r="L13" s="727"/>
      <c r="M13" s="727"/>
      <c r="N13" s="727"/>
      <c r="O13" s="727"/>
      <c r="P13" s="727"/>
      <c r="Q13" s="727"/>
      <c r="R13" s="727"/>
      <c r="S13" s="753"/>
      <c r="T13" s="239">
        <f t="shared" ref="T13:T20" si="0">SUM(K13:S13)</f>
        <v>0</v>
      </c>
      <c r="U13" s="103">
        <f t="shared" ref="U13:U20" si="1">T13*I13</f>
        <v>0</v>
      </c>
      <c r="V13" s="230">
        <f t="shared" ref="V13:V20" si="2">U13*$S$6</f>
        <v>0</v>
      </c>
      <c r="W13" s="1771" t="s">
        <v>115</v>
      </c>
      <c r="X13" s="1772"/>
    </row>
    <row r="14" spans="1:25" ht="19.5" customHeight="1" x14ac:dyDescent="0.25">
      <c r="B14" s="949" t="s">
        <v>594</v>
      </c>
      <c r="C14" s="973" t="s">
        <v>593</v>
      </c>
      <c r="D14" s="1055">
        <v>2</v>
      </c>
      <c r="E14" s="948" t="s">
        <v>233</v>
      </c>
      <c r="F14" s="947" t="s">
        <v>536</v>
      </c>
      <c r="G14" s="948">
        <v>30</v>
      </c>
      <c r="H14" s="947">
        <v>142</v>
      </c>
      <c r="I14" s="948">
        <v>21.53</v>
      </c>
      <c r="J14" s="1020">
        <v>30.24</v>
      </c>
      <c r="K14" s="911"/>
      <c r="L14" s="690"/>
      <c r="M14" s="690"/>
      <c r="N14" s="690"/>
      <c r="O14" s="690"/>
      <c r="P14" s="690"/>
      <c r="Q14" s="690"/>
      <c r="R14" s="690"/>
      <c r="S14" s="717"/>
      <c r="T14" s="240">
        <f t="shared" si="0"/>
        <v>0</v>
      </c>
      <c r="U14" s="89">
        <f t="shared" si="1"/>
        <v>0</v>
      </c>
      <c r="V14" s="227">
        <f t="shared" si="2"/>
        <v>0</v>
      </c>
      <c r="W14" s="1737"/>
      <c r="X14" s="1738"/>
    </row>
    <row r="15" spans="1:25" ht="19.5" customHeight="1" x14ac:dyDescent="0.25">
      <c r="B15" s="944" t="s">
        <v>592</v>
      </c>
      <c r="C15" s="973" t="s">
        <v>591</v>
      </c>
      <c r="D15" s="1055">
        <v>1</v>
      </c>
      <c r="E15" s="948" t="s">
        <v>233</v>
      </c>
      <c r="F15" s="947" t="s">
        <v>233</v>
      </c>
      <c r="G15" s="948">
        <v>30</v>
      </c>
      <c r="H15" s="947">
        <v>121</v>
      </c>
      <c r="I15" s="948">
        <v>10.9</v>
      </c>
      <c r="J15" s="1020">
        <v>15.31</v>
      </c>
      <c r="K15" s="911"/>
      <c r="L15" s="690"/>
      <c r="M15" s="690"/>
      <c r="N15" s="690"/>
      <c r="O15" s="690"/>
      <c r="P15" s="690"/>
      <c r="Q15" s="690"/>
      <c r="R15" s="690"/>
      <c r="S15" s="717"/>
      <c r="T15" s="240">
        <f t="shared" si="0"/>
        <v>0</v>
      </c>
      <c r="U15" s="89">
        <f t="shared" si="1"/>
        <v>0</v>
      </c>
      <c r="V15" s="227">
        <f t="shared" si="2"/>
        <v>0</v>
      </c>
      <c r="W15" s="1737"/>
      <c r="X15" s="1738"/>
    </row>
    <row r="16" spans="1:25" ht="19.5" customHeight="1" x14ac:dyDescent="0.25">
      <c r="B16" s="949" t="s">
        <v>590</v>
      </c>
      <c r="C16" s="973" t="s">
        <v>589</v>
      </c>
      <c r="D16" s="1055">
        <v>2</v>
      </c>
      <c r="E16" s="948" t="s">
        <v>233</v>
      </c>
      <c r="F16" s="947" t="s">
        <v>529</v>
      </c>
      <c r="G16" s="948">
        <v>30</v>
      </c>
      <c r="H16" s="947">
        <v>81</v>
      </c>
      <c r="I16" s="948">
        <v>14.51</v>
      </c>
      <c r="J16" s="1020">
        <v>20.38</v>
      </c>
      <c r="K16" s="911"/>
      <c r="L16" s="690"/>
      <c r="M16" s="690"/>
      <c r="N16" s="690"/>
      <c r="O16" s="690"/>
      <c r="P16" s="690"/>
      <c r="Q16" s="690"/>
      <c r="R16" s="690"/>
      <c r="S16" s="717"/>
      <c r="T16" s="240">
        <f t="shared" si="0"/>
        <v>0</v>
      </c>
      <c r="U16" s="89">
        <f t="shared" si="1"/>
        <v>0</v>
      </c>
      <c r="V16" s="227">
        <f t="shared" si="2"/>
        <v>0</v>
      </c>
      <c r="W16" s="1737"/>
      <c r="X16" s="1738"/>
    </row>
    <row r="17" spans="2:24" ht="19.5" customHeight="1" x14ac:dyDescent="0.25">
      <c r="B17" s="949" t="s">
        <v>588</v>
      </c>
      <c r="C17" s="973" t="s">
        <v>587</v>
      </c>
      <c r="D17" s="1055">
        <v>2</v>
      </c>
      <c r="E17" s="948" t="s">
        <v>233</v>
      </c>
      <c r="F17" s="947" t="s">
        <v>233</v>
      </c>
      <c r="G17" s="948">
        <v>30</v>
      </c>
      <c r="H17" s="947">
        <v>176</v>
      </c>
      <c r="I17" s="948">
        <v>21.68</v>
      </c>
      <c r="J17" s="1020">
        <v>30.45</v>
      </c>
      <c r="K17" s="911"/>
      <c r="L17" s="690"/>
      <c r="M17" s="690"/>
      <c r="N17" s="690"/>
      <c r="O17" s="690"/>
      <c r="P17" s="690"/>
      <c r="Q17" s="690"/>
      <c r="R17" s="690"/>
      <c r="S17" s="717"/>
      <c r="T17" s="240">
        <f t="shared" si="0"/>
        <v>0</v>
      </c>
      <c r="U17" s="89">
        <f t="shared" si="1"/>
        <v>0</v>
      </c>
      <c r="V17" s="227">
        <f t="shared" si="2"/>
        <v>0</v>
      </c>
      <c r="W17" s="1737"/>
      <c r="X17" s="1738"/>
    </row>
    <row r="18" spans="2:24" ht="19.5" customHeight="1" x14ac:dyDescent="0.25">
      <c r="B18" s="949" t="s">
        <v>586</v>
      </c>
      <c r="C18" s="973" t="s">
        <v>585</v>
      </c>
      <c r="D18" s="1055">
        <v>2</v>
      </c>
      <c r="E18" s="1099" t="s">
        <v>233</v>
      </c>
      <c r="F18" s="947" t="s">
        <v>233</v>
      </c>
      <c r="G18" s="948">
        <v>29.4</v>
      </c>
      <c r="H18" s="947">
        <v>168</v>
      </c>
      <c r="I18" s="948">
        <v>24.75</v>
      </c>
      <c r="J18" s="1020">
        <v>34.76</v>
      </c>
      <c r="K18" s="911"/>
      <c r="L18" s="690"/>
      <c r="M18" s="690"/>
      <c r="N18" s="690"/>
      <c r="O18" s="690"/>
      <c r="P18" s="690"/>
      <c r="Q18" s="690"/>
      <c r="R18" s="690"/>
      <c r="S18" s="717"/>
      <c r="T18" s="240">
        <f t="shared" si="0"/>
        <v>0</v>
      </c>
      <c r="U18" s="89">
        <f t="shared" si="1"/>
        <v>0</v>
      </c>
      <c r="V18" s="227">
        <f t="shared" si="2"/>
        <v>0</v>
      </c>
      <c r="W18" s="1737"/>
      <c r="X18" s="1738"/>
    </row>
    <row r="19" spans="2:24" ht="19.5" customHeight="1" x14ac:dyDescent="0.25">
      <c r="B19" s="944" t="s">
        <v>584</v>
      </c>
      <c r="C19" s="973" t="s">
        <v>583</v>
      </c>
      <c r="D19" s="1055">
        <v>1</v>
      </c>
      <c r="E19" s="1099" t="s">
        <v>233</v>
      </c>
      <c r="F19" s="947" t="s">
        <v>233</v>
      </c>
      <c r="G19" s="948">
        <v>30</v>
      </c>
      <c r="H19" s="947">
        <v>360</v>
      </c>
      <c r="I19" s="948">
        <v>26.72</v>
      </c>
      <c r="J19" s="1020">
        <v>37.53</v>
      </c>
      <c r="K19" s="911"/>
      <c r="L19" s="690"/>
      <c r="M19" s="690"/>
      <c r="N19" s="690"/>
      <c r="O19" s="690"/>
      <c r="P19" s="690"/>
      <c r="Q19" s="690"/>
      <c r="R19" s="690"/>
      <c r="S19" s="717"/>
      <c r="T19" s="240">
        <f t="shared" si="0"/>
        <v>0</v>
      </c>
      <c r="U19" s="89">
        <f t="shared" si="1"/>
        <v>0</v>
      </c>
      <c r="V19" s="227">
        <f t="shared" si="2"/>
        <v>0</v>
      </c>
      <c r="W19" s="1737"/>
      <c r="X19" s="1738"/>
    </row>
    <row r="20" spans="2:24" ht="19.5" customHeight="1" thickBot="1" x14ac:dyDescent="0.3">
      <c r="B20" s="961" t="s">
        <v>582</v>
      </c>
      <c r="C20" s="995" t="s">
        <v>581</v>
      </c>
      <c r="D20" s="1119">
        <v>2</v>
      </c>
      <c r="E20" s="1141">
        <v>0.5</v>
      </c>
      <c r="F20" s="953" t="s">
        <v>233</v>
      </c>
      <c r="G20" s="954">
        <v>28.89</v>
      </c>
      <c r="H20" s="953">
        <v>137</v>
      </c>
      <c r="I20" s="954">
        <v>20.16</v>
      </c>
      <c r="J20" s="1108">
        <v>28.31</v>
      </c>
      <c r="K20" s="912"/>
      <c r="L20" s="913"/>
      <c r="M20" s="913"/>
      <c r="N20" s="913"/>
      <c r="O20" s="913"/>
      <c r="P20" s="913"/>
      <c r="Q20" s="913"/>
      <c r="R20" s="913"/>
      <c r="S20" s="914"/>
      <c r="T20" s="410">
        <f t="shared" si="0"/>
        <v>0</v>
      </c>
      <c r="U20" s="90">
        <f t="shared" si="1"/>
        <v>0</v>
      </c>
      <c r="V20" s="438">
        <f t="shared" si="2"/>
        <v>0</v>
      </c>
      <c r="W20" s="1739"/>
      <c r="X20" s="1740"/>
    </row>
    <row r="21" spans="2:24" ht="23.85" customHeight="1" x14ac:dyDescent="0.25">
      <c r="B21" s="1773" t="s">
        <v>156</v>
      </c>
      <c r="C21" s="1791"/>
      <c r="D21" s="1791"/>
      <c r="E21" s="1791"/>
      <c r="F21" s="1791"/>
      <c r="G21" s="1791"/>
      <c r="H21" s="1791"/>
      <c r="I21" s="1791"/>
      <c r="J21" s="1791"/>
      <c r="K21" s="1791"/>
      <c r="L21" s="1791"/>
      <c r="M21" s="1791"/>
      <c r="N21" s="1791"/>
      <c r="O21" s="1791"/>
      <c r="P21" s="1791"/>
      <c r="Q21" s="1791"/>
      <c r="R21" s="1791"/>
      <c r="S21" s="1791"/>
      <c r="T21" s="1791"/>
      <c r="U21" s="1791"/>
      <c r="V21" s="1791"/>
      <c r="W21" s="1791"/>
      <c r="X21" s="1775"/>
    </row>
    <row r="22" spans="2:24" ht="23.85" customHeight="1" x14ac:dyDescent="0.25">
      <c r="B22" s="1773"/>
      <c r="C22" s="1791"/>
      <c r="D22" s="1791"/>
      <c r="E22" s="1791"/>
      <c r="F22" s="1791"/>
      <c r="G22" s="1791"/>
      <c r="H22" s="1791"/>
      <c r="I22" s="1791"/>
      <c r="J22" s="1791"/>
      <c r="K22" s="1791"/>
      <c r="L22" s="1791"/>
      <c r="M22" s="1791"/>
      <c r="N22" s="1791"/>
      <c r="O22" s="1791"/>
      <c r="P22" s="1791"/>
      <c r="Q22" s="1791"/>
      <c r="R22" s="1791"/>
      <c r="S22" s="1791"/>
      <c r="T22" s="1791"/>
      <c r="U22" s="1791"/>
      <c r="V22" s="1791"/>
      <c r="W22" s="1791"/>
      <c r="X22" s="1775"/>
    </row>
    <row r="23" spans="2:24" ht="0.75" customHeight="1" x14ac:dyDescent="0.25">
      <c r="B23" s="1773"/>
      <c r="C23" s="1791"/>
      <c r="D23" s="1791"/>
      <c r="E23" s="1791"/>
      <c r="F23" s="1791"/>
      <c r="G23" s="1791"/>
      <c r="H23" s="1791"/>
      <c r="I23" s="1791"/>
      <c r="J23" s="1791"/>
      <c r="K23" s="1791"/>
      <c r="L23" s="1791"/>
      <c r="M23" s="1791"/>
      <c r="N23" s="1791"/>
      <c r="O23" s="1791"/>
      <c r="P23" s="1791"/>
      <c r="Q23" s="1791"/>
      <c r="R23" s="1791"/>
      <c r="S23" s="1791"/>
      <c r="T23" s="1791"/>
      <c r="U23" s="1791"/>
      <c r="V23" s="1791"/>
      <c r="W23" s="1791"/>
      <c r="X23" s="1775"/>
    </row>
    <row r="24" spans="2:24" ht="33.75" customHeight="1" thickBot="1" x14ac:dyDescent="0.3">
      <c r="B24" s="1762"/>
      <c r="C24" s="1763"/>
      <c r="D24" s="1763"/>
      <c r="E24" s="1763"/>
      <c r="F24" s="1763"/>
      <c r="G24" s="1763"/>
      <c r="H24" s="1763"/>
      <c r="I24" s="1763"/>
      <c r="J24" s="1763"/>
      <c r="K24" s="1763"/>
      <c r="L24" s="1763"/>
      <c r="M24" s="1763"/>
      <c r="N24" s="1763"/>
      <c r="O24" s="1763"/>
      <c r="P24" s="1763"/>
      <c r="Q24" s="1763"/>
      <c r="R24" s="1763"/>
      <c r="S24" s="1763"/>
      <c r="T24" s="1763"/>
      <c r="U24" s="1763"/>
      <c r="V24" s="1763"/>
      <c r="W24" s="1763"/>
      <c r="X24" s="1764"/>
    </row>
    <row r="25" spans="2:24" ht="58.5" customHeight="1" thickTop="1" thickBot="1" x14ac:dyDescent="0.3">
      <c r="B25" s="1790"/>
      <c r="C25" s="1790"/>
      <c r="D25" s="1790"/>
      <c r="E25" s="1790"/>
      <c r="F25" s="1790"/>
      <c r="G25" s="1790"/>
      <c r="H25" s="1790"/>
      <c r="I25" s="1790"/>
      <c r="J25" s="1790"/>
      <c r="K25" s="1790"/>
      <c r="L25" s="1790"/>
      <c r="M25" s="1790"/>
      <c r="N25" s="1790"/>
      <c r="O25" s="1790"/>
      <c r="P25" s="1790"/>
      <c r="Q25" s="1790"/>
      <c r="R25" s="1790"/>
      <c r="S25" s="1790"/>
      <c r="T25" s="1790"/>
      <c r="U25" s="1790"/>
      <c r="V25" s="1790"/>
      <c r="W25" s="1790"/>
      <c r="X25" s="1790"/>
    </row>
    <row r="26" spans="2:24" ht="23.25" x14ac:dyDescent="0.35">
      <c r="C26" s="930" t="s">
        <v>157</v>
      </c>
      <c r="D26" s="931"/>
      <c r="E26" s="931"/>
      <c r="F26" s="931"/>
      <c r="G26" s="932"/>
    </row>
    <row r="27" spans="2:24" x14ac:dyDescent="0.25">
      <c r="C27" s="933"/>
      <c r="D27" s="1"/>
      <c r="E27" s="1"/>
      <c r="F27" s="1"/>
      <c r="G27" s="934"/>
    </row>
    <row r="28" spans="2:24" x14ac:dyDescent="0.25">
      <c r="C28" s="933"/>
      <c r="D28" s="1"/>
      <c r="E28" s="1"/>
      <c r="F28" s="1"/>
      <c r="G28" s="934"/>
    </row>
    <row r="29" spans="2:24" x14ac:dyDescent="0.25">
      <c r="C29" s="933"/>
      <c r="D29" s="1"/>
      <c r="E29" s="1"/>
      <c r="F29" s="1"/>
      <c r="G29" s="934"/>
    </row>
    <row r="30" spans="2:24" ht="15.75" thickBot="1" x14ac:dyDescent="0.3">
      <c r="C30" s="935"/>
      <c r="D30" s="936"/>
      <c r="E30" s="936"/>
      <c r="F30" s="936"/>
      <c r="G30" s="937"/>
    </row>
  </sheetData>
  <sheetProtection password="D140" sheet="1" selectLockedCells="1"/>
  <mergeCells count="26">
    <mergeCell ref="B21:X22"/>
    <mergeCell ref="B23:X24"/>
    <mergeCell ref="B25:X25"/>
    <mergeCell ref="B7:B8"/>
    <mergeCell ref="E7:J7"/>
    <mergeCell ref="L7:Q7"/>
    <mergeCell ref="E8:J8"/>
    <mergeCell ref="L8:Q8"/>
    <mergeCell ref="B9:X9"/>
    <mergeCell ref="B10:X10"/>
    <mergeCell ref="W13:X20"/>
    <mergeCell ref="S7:X7"/>
    <mergeCell ref="S8:X8"/>
    <mergeCell ref="B4:X4"/>
    <mergeCell ref="B5:X5"/>
    <mergeCell ref="B6:J6"/>
    <mergeCell ref="L6:N6"/>
    <mergeCell ref="O6:R6"/>
    <mergeCell ref="T6:X6"/>
    <mergeCell ref="B1:P1"/>
    <mergeCell ref="Q1:X3"/>
    <mergeCell ref="B2:P2"/>
    <mergeCell ref="B3:C3"/>
    <mergeCell ref="D3:J3"/>
    <mergeCell ref="K3:M3"/>
    <mergeCell ref="N3:P3"/>
  </mergeCells>
  <conditionalFormatting sqref="B1:B1048576">
    <cfRule type="duplicateValues" dxfId="51" priority="3"/>
  </conditionalFormatting>
  <pageMargins left="0.25" right="0.25" top="0.75" bottom="0.75" header="0.3" footer="0.3"/>
  <pageSetup scale="50" fitToHeight="0" orientation="landscape"/>
  <ignoredErrors>
    <ignoredError sqref="T13:T20" formulaRange="1"/>
  </ignoredErrors>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Y16"/>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47" style="41" customWidth="1"/>
    <col min="4" max="4" width="9.140625" style="41" customWidth="1"/>
    <col min="5" max="5" width="9.85546875" style="41" customWidth="1"/>
    <col min="6" max="6" width="10.85546875" style="41" customWidth="1"/>
    <col min="7" max="7" width="10.42578125" style="41" customWidth="1"/>
    <col min="8" max="8" width="13.85546875" style="41" bestFit="1" customWidth="1"/>
    <col min="9" max="9" width="9.140625" style="41" customWidth="1"/>
    <col min="10" max="10" width="10.85546875" style="68" bestFit="1" customWidth="1"/>
    <col min="11" max="12" width="11.140625" style="41" customWidth="1"/>
    <col min="13" max="13" width="13.5703125" style="41" customWidth="1"/>
    <col min="14" max="14" width="13.7109375" style="41" customWidth="1"/>
    <col min="15" max="19" width="11.140625" style="41" customWidth="1"/>
    <col min="20" max="20" width="9.7109375" style="41" customWidth="1"/>
    <col min="21" max="21" width="10.7109375" style="41" customWidth="1"/>
    <col min="22" max="22" width="19" style="41" bestFit="1" customWidth="1"/>
    <col min="23" max="23" width="12.7109375" style="41" customWidth="1"/>
    <col min="24" max="24" width="12"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7.45" customHeight="1" thickTop="1" thickBot="1" x14ac:dyDescent="0.3">
      <c r="B5" s="1697"/>
      <c r="C5" s="1698"/>
      <c r="D5" s="1698"/>
      <c r="E5" s="1698"/>
      <c r="F5" s="1698"/>
      <c r="G5" s="1698"/>
      <c r="H5" s="1698"/>
      <c r="I5" s="1698"/>
      <c r="J5" s="1699"/>
      <c r="K5" s="876">
        <v>100883</v>
      </c>
      <c r="L5" s="1742" t="s">
        <v>94</v>
      </c>
      <c r="M5" s="1742"/>
      <c r="N5" s="1742"/>
      <c r="O5" s="1743" t="s">
        <v>608</v>
      </c>
      <c r="P5" s="1743"/>
      <c r="Q5" s="1743"/>
      <c r="R5" s="1743"/>
      <c r="S5" s="955">
        <v>2.0903</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53"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62"/>
      <c r="K7" s="63"/>
      <c r="L7" s="63"/>
      <c r="M7" s="63"/>
      <c r="N7" s="63"/>
      <c r="O7" s="63"/>
      <c r="P7" s="63"/>
      <c r="Q7" s="63"/>
      <c r="R7" s="63"/>
      <c r="S7" s="63"/>
      <c r="T7" s="64"/>
      <c r="U7" s="61"/>
      <c r="V7" s="61"/>
      <c r="W7" s="61"/>
      <c r="X7" s="65"/>
    </row>
    <row r="8" spans="2:25" ht="15.75" thickBot="1" x14ac:dyDescent="0.3">
      <c r="B8" s="1808" t="s">
        <v>111</v>
      </c>
      <c r="C8" s="1809"/>
      <c r="D8" s="1809"/>
      <c r="E8" s="1809"/>
      <c r="F8" s="1809"/>
      <c r="G8" s="1809"/>
      <c r="H8" s="1809"/>
      <c r="I8" s="1809"/>
      <c r="J8" s="1809"/>
      <c r="K8" s="1809"/>
      <c r="L8" s="1809"/>
      <c r="M8" s="1809"/>
      <c r="N8" s="1809"/>
      <c r="O8" s="1809"/>
      <c r="P8" s="1809"/>
      <c r="Q8" s="1809"/>
      <c r="R8" s="1809"/>
      <c r="S8" s="1809"/>
      <c r="T8" s="1809"/>
      <c r="U8" s="1809"/>
      <c r="V8" s="1809"/>
      <c r="W8" s="1809"/>
      <c r="X8" s="1810"/>
    </row>
    <row r="9" spans="2:25" ht="18.75" x14ac:dyDescent="0.3">
      <c r="B9" s="1083">
        <v>5090</v>
      </c>
      <c r="C9" s="1142" t="s">
        <v>612</v>
      </c>
      <c r="D9" s="1126">
        <v>2</v>
      </c>
      <c r="E9" s="1126">
        <v>2</v>
      </c>
      <c r="F9" s="1127" t="s">
        <v>233</v>
      </c>
      <c r="G9" s="1126">
        <v>30</v>
      </c>
      <c r="H9" s="1127">
        <v>119</v>
      </c>
      <c r="I9" s="1126">
        <v>17.04</v>
      </c>
      <c r="J9" s="817">
        <v>35.619999999999997</v>
      </c>
      <c r="K9" s="727"/>
      <c r="L9" s="727"/>
      <c r="M9" s="727"/>
      <c r="N9" s="727"/>
      <c r="O9" s="727"/>
      <c r="P9" s="727"/>
      <c r="Q9" s="727"/>
      <c r="R9" s="727"/>
      <c r="S9" s="753"/>
      <c r="T9" s="116">
        <f>SUM(K9:S9)</f>
        <v>0</v>
      </c>
      <c r="U9" s="117">
        <f>T9*I9</f>
        <v>0</v>
      </c>
      <c r="V9" s="382">
        <f>U9*$S$5</f>
        <v>0</v>
      </c>
      <c r="W9" s="1804" t="s">
        <v>115</v>
      </c>
      <c r="X9" s="1805"/>
    </row>
    <row r="10" spans="2:25" ht="18.75" x14ac:dyDescent="0.3">
      <c r="B10" s="1143">
        <v>5091</v>
      </c>
      <c r="C10" s="1128" t="s">
        <v>611</v>
      </c>
      <c r="D10" s="1131">
        <v>2</v>
      </c>
      <c r="E10" s="1129">
        <v>2</v>
      </c>
      <c r="F10" s="1130" t="s">
        <v>233</v>
      </c>
      <c r="G10" s="1129">
        <v>30.15</v>
      </c>
      <c r="H10" s="1130">
        <v>120</v>
      </c>
      <c r="I10" s="1129">
        <v>25.7</v>
      </c>
      <c r="J10" s="818">
        <v>53.72</v>
      </c>
      <c r="K10" s="690"/>
      <c r="L10" s="690"/>
      <c r="M10" s="690"/>
      <c r="N10" s="690"/>
      <c r="O10" s="690"/>
      <c r="P10" s="690"/>
      <c r="Q10" s="690"/>
      <c r="R10" s="690"/>
      <c r="S10" s="717"/>
      <c r="T10" s="119">
        <f>SUM(K10:S10)</f>
        <v>0</v>
      </c>
      <c r="U10" s="120">
        <f>T10*I10</f>
        <v>0</v>
      </c>
      <c r="V10" s="383">
        <f>U10*$S$5</f>
        <v>0</v>
      </c>
      <c r="W10" s="1794"/>
      <c r="X10" s="1795"/>
    </row>
    <row r="11" spans="2:25" ht="18.75" x14ac:dyDescent="0.3">
      <c r="B11" s="1144">
        <v>5164</v>
      </c>
      <c r="C11" s="1145" t="s">
        <v>610</v>
      </c>
      <c r="D11" s="1131">
        <v>2</v>
      </c>
      <c r="E11" s="1129" t="s">
        <v>233</v>
      </c>
      <c r="F11" s="1130" t="s">
        <v>233</v>
      </c>
      <c r="G11" s="1129">
        <v>30</v>
      </c>
      <c r="H11" s="1130">
        <v>131</v>
      </c>
      <c r="I11" s="1129">
        <v>6.32</v>
      </c>
      <c r="J11" s="818">
        <v>13.21</v>
      </c>
      <c r="K11" s="690"/>
      <c r="L11" s="690"/>
      <c r="M11" s="690"/>
      <c r="N11" s="690"/>
      <c r="O11" s="690"/>
      <c r="P11" s="690"/>
      <c r="Q11" s="690"/>
      <c r="R11" s="690"/>
      <c r="S11" s="717"/>
      <c r="T11" s="119">
        <f>SUM(K11:S11)</f>
        <v>0</v>
      </c>
      <c r="U11" s="120">
        <f>T11*I11</f>
        <v>0</v>
      </c>
      <c r="V11" s="383">
        <f>U11*$S$5</f>
        <v>0</v>
      </c>
      <c r="W11" s="1794"/>
      <c r="X11" s="1795"/>
    </row>
    <row r="12" spans="2:25" ht="19.5" thickBot="1" x14ac:dyDescent="0.35">
      <c r="B12" s="1143">
        <v>5235</v>
      </c>
      <c r="C12" s="1145" t="s">
        <v>609</v>
      </c>
      <c r="D12" s="1131">
        <v>2</v>
      </c>
      <c r="E12" s="1129" t="s">
        <v>233</v>
      </c>
      <c r="F12" s="1130" t="s">
        <v>536</v>
      </c>
      <c r="G12" s="1129">
        <v>30</v>
      </c>
      <c r="H12" s="1130">
        <v>139</v>
      </c>
      <c r="I12" s="1129">
        <v>18.3</v>
      </c>
      <c r="J12" s="818">
        <v>38.25</v>
      </c>
      <c r="K12" s="690"/>
      <c r="L12" s="690"/>
      <c r="M12" s="690"/>
      <c r="N12" s="690"/>
      <c r="O12" s="690"/>
      <c r="P12" s="690"/>
      <c r="Q12" s="690"/>
      <c r="R12" s="690"/>
      <c r="S12" s="717"/>
      <c r="T12" s="119">
        <f>SUM(K12:S12)</f>
        <v>0</v>
      </c>
      <c r="U12" s="120">
        <f>T12*I12</f>
        <v>0</v>
      </c>
      <c r="V12" s="383">
        <f>U12*$S$5</f>
        <v>0</v>
      </c>
      <c r="W12" s="1796"/>
      <c r="X12" s="1797"/>
    </row>
    <row r="13" spans="2:25" ht="70.900000000000006" customHeight="1" thickBot="1" x14ac:dyDescent="0.3">
      <c r="B13" s="1036"/>
      <c r="C13" s="1037"/>
      <c r="D13" s="1038"/>
      <c r="E13" s="1038"/>
      <c r="F13" s="1038"/>
      <c r="G13" s="1038"/>
      <c r="H13" s="1038"/>
      <c r="I13" s="1038"/>
      <c r="J13" s="1003"/>
      <c r="K13" s="412"/>
      <c r="L13" s="412"/>
      <c r="M13" s="412"/>
      <c r="N13" s="412"/>
      <c r="O13" s="412"/>
      <c r="P13" s="412"/>
      <c r="Q13" s="412"/>
      <c r="R13" s="412"/>
      <c r="S13" s="412"/>
      <c r="T13" s="413"/>
      <c r="U13" s="405"/>
      <c r="V13" s="406"/>
      <c r="W13" s="406"/>
      <c r="X13" s="407"/>
    </row>
    <row r="14" spans="2:25" ht="15.75" thickTop="1" x14ac:dyDescent="0.25">
      <c r="J14" s="71"/>
      <c r="K14" s="69">
        <f>SUM(K9:K12)</f>
        <v>0</v>
      </c>
      <c r="L14" s="69">
        <f t="shared" ref="L14:S14" si="0">SUM(L9:L12)</f>
        <v>0</v>
      </c>
      <c r="M14" s="69">
        <f t="shared" si="0"/>
        <v>0</v>
      </c>
      <c r="N14" s="69">
        <f t="shared" si="0"/>
        <v>0</v>
      </c>
      <c r="O14" s="69">
        <f t="shared" si="0"/>
        <v>0</v>
      </c>
      <c r="P14" s="69">
        <f t="shared" si="0"/>
        <v>0</v>
      </c>
      <c r="Q14" s="69">
        <f t="shared" si="0"/>
        <v>0</v>
      </c>
      <c r="R14" s="69">
        <f t="shared" si="0"/>
        <v>0</v>
      </c>
      <c r="S14" s="69">
        <f t="shared" si="0"/>
        <v>0</v>
      </c>
      <c r="T14" s="69">
        <f>SUM(T9:T12)</f>
        <v>0</v>
      </c>
      <c r="U14" s="70">
        <f>SUM(U9:U12)</f>
        <v>0</v>
      </c>
      <c r="V14" s="71">
        <f>SUM(V9:V12)</f>
        <v>0</v>
      </c>
    </row>
    <row r="16" spans="2:25" ht="21" customHeight="1" x14ac:dyDescent="0.25"/>
  </sheetData>
  <sheetProtection password="D140" sheet="1" selectLockedCells="1"/>
  <mergeCells count="14">
    <mergeCell ref="W9:X12"/>
    <mergeCell ref="B4:X4"/>
    <mergeCell ref="B5:J5"/>
    <mergeCell ref="L5:N5"/>
    <mergeCell ref="O5:R5"/>
    <mergeCell ref="T5:X5"/>
    <mergeCell ref="B8:X8"/>
    <mergeCell ref="B1:P1"/>
    <mergeCell ref="Q1:X3"/>
    <mergeCell ref="B2:P2"/>
    <mergeCell ref="B3:C3"/>
    <mergeCell ref="D3:J3"/>
    <mergeCell ref="K3:M3"/>
    <mergeCell ref="N3:P3"/>
  </mergeCells>
  <conditionalFormatting sqref="B1:B1048576">
    <cfRule type="duplicateValues" dxfId="50" priority="2"/>
  </conditionalFormatting>
  <pageMargins left="0.25" right="0.25" top="0.75" bottom="0.75" header="0.3" footer="0.3"/>
  <pageSetup scale="50" fitToHeight="0" orientation="landscape"/>
  <ignoredErrors>
    <ignoredError sqref="T9:T12" formulaRange="1"/>
  </ignoredErrors>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Y27"/>
  <sheetViews>
    <sheetView showGridLines="0" zoomScale="60" zoomScaleNormal="60" workbookViewId="0">
      <selection activeCell="K13" sqref="K13"/>
    </sheetView>
  </sheetViews>
  <sheetFormatPr defaultColWidth="9.140625" defaultRowHeight="15" x14ac:dyDescent="0.25"/>
  <cols>
    <col min="1" max="1" width="3" style="41" customWidth="1"/>
    <col min="2" max="2" width="13.42578125" style="41" customWidth="1"/>
    <col min="3" max="3" width="46.85546875" style="41" customWidth="1"/>
    <col min="4" max="9" width="10.140625" style="41" customWidth="1"/>
    <col min="10" max="10" width="10.85546875" style="68" bestFit="1" customWidth="1"/>
    <col min="11" max="13" width="12" style="41" customWidth="1"/>
    <col min="14" max="14" width="15.85546875" style="41" customWidth="1"/>
    <col min="15" max="19" width="12" style="41" customWidth="1"/>
    <col min="20" max="21" width="12.85546875" style="41" customWidth="1"/>
    <col min="22" max="22" width="18.4257812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100883</v>
      </c>
      <c r="L6" s="1755" t="s">
        <v>94</v>
      </c>
      <c r="M6" s="1755"/>
      <c r="N6" s="1755"/>
      <c r="O6" s="1756" t="s">
        <v>608</v>
      </c>
      <c r="P6" s="1756"/>
      <c r="Q6" s="1756"/>
      <c r="R6" s="1756"/>
      <c r="S6" s="938">
        <v>2.0903</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SUM(U13:U17)</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8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5"/>
      <c r="K12" s="84"/>
      <c r="L12" s="84"/>
      <c r="M12" s="84"/>
      <c r="N12" s="84"/>
      <c r="O12" s="84"/>
      <c r="P12" s="84"/>
      <c r="Q12" s="84"/>
      <c r="R12" s="84"/>
      <c r="S12" s="84"/>
      <c r="T12" s="84"/>
      <c r="U12" s="84"/>
      <c r="V12" s="84"/>
      <c r="W12" s="84"/>
      <c r="X12" s="86"/>
    </row>
    <row r="13" spans="1:25" ht="19.5" customHeight="1" thickTop="1" x14ac:dyDescent="0.25">
      <c r="B13" s="939">
        <v>5235</v>
      </c>
      <c r="C13" s="1136" t="s">
        <v>607</v>
      </c>
      <c r="D13" s="1137">
        <v>2</v>
      </c>
      <c r="E13" s="1138" t="s">
        <v>233</v>
      </c>
      <c r="F13" s="1139" t="s">
        <v>600</v>
      </c>
      <c r="G13" s="1138">
        <v>30</v>
      </c>
      <c r="H13" s="1139">
        <v>139</v>
      </c>
      <c r="I13" s="1138">
        <v>18.3</v>
      </c>
      <c r="J13" s="1140">
        <v>38.25</v>
      </c>
      <c r="K13" s="910"/>
      <c r="L13" s="727"/>
      <c r="M13" s="727"/>
      <c r="N13" s="727"/>
      <c r="O13" s="727"/>
      <c r="P13" s="727"/>
      <c r="Q13" s="727"/>
      <c r="R13" s="727"/>
      <c r="S13" s="753"/>
      <c r="T13" s="239">
        <f>SUM(K13:S13)</f>
        <v>0</v>
      </c>
      <c r="U13" s="103">
        <f>T13*I13</f>
        <v>0</v>
      </c>
      <c r="V13" s="230">
        <f>U13*$S$6</f>
        <v>0</v>
      </c>
      <c r="W13" s="1771" t="s">
        <v>115</v>
      </c>
      <c r="X13" s="1772"/>
    </row>
    <row r="14" spans="1:25" ht="19.5" customHeight="1" x14ac:dyDescent="0.25">
      <c r="B14" s="944">
        <v>5202</v>
      </c>
      <c r="C14" s="973" t="s">
        <v>606</v>
      </c>
      <c r="D14" s="1055">
        <v>2</v>
      </c>
      <c r="E14" s="948" t="s">
        <v>233</v>
      </c>
      <c r="F14" s="947" t="s">
        <v>605</v>
      </c>
      <c r="G14" s="948">
        <v>30</v>
      </c>
      <c r="H14" s="947">
        <v>80</v>
      </c>
      <c r="I14" s="948">
        <v>24.91</v>
      </c>
      <c r="J14" s="1020">
        <v>52.07</v>
      </c>
      <c r="K14" s="911"/>
      <c r="L14" s="690"/>
      <c r="M14" s="690"/>
      <c r="N14" s="690"/>
      <c r="O14" s="690"/>
      <c r="P14" s="690"/>
      <c r="Q14" s="690"/>
      <c r="R14" s="690"/>
      <c r="S14" s="717"/>
      <c r="T14" s="240">
        <f>SUM(K14:S14)</f>
        <v>0</v>
      </c>
      <c r="U14" s="89">
        <f>T14*I14</f>
        <v>0</v>
      </c>
      <c r="V14" s="227">
        <f>U14*$S$6</f>
        <v>0</v>
      </c>
      <c r="W14" s="1737"/>
      <c r="X14" s="1738"/>
    </row>
    <row r="15" spans="1:25" ht="19.5" customHeight="1" x14ac:dyDescent="0.25">
      <c r="B15" s="949">
        <v>5090</v>
      </c>
      <c r="C15" s="973" t="s">
        <v>604</v>
      </c>
      <c r="D15" s="1055">
        <v>2</v>
      </c>
      <c r="E15" s="948">
        <v>2</v>
      </c>
      <c r="F15" s="947" t="s">
        <v>233</v>
      </c>
      <c r="G15" s="948">
        <v>30.15</v>
      </c>
      <c r="H15" s="947">
        <v>119</v>
      </c>
      <c r="I15" s="948">
        <v>17.04</v>
      </c>
      <c r="J15" s="1020">
        <v>35.619999999999997</v>
      </c>
      <c r="K15" s="911"/>
      <c r="L15" s="690"/>
      <c r="M15" s="690"/>
      <c r="N15" s="690"/>
      <c r="O15" s="690"/>
      <c r="P15" s="690"/>
      <c r="Q15" s="690"/>
      <c r="R15" s="690"/>
      <c r="S15" s="717"/>
      <c r="T15" s="240">
        <f>SUM(K15:S15)</f>
        <v>0</v>
      </c>
      <c r="U15" s="89">
        <f>T15*I15</f>
        <v>0</v>
      </c>
      <c r="V15" s="227">
        <f>U15*$S$6</f>
        <v>0</v>
      </c>
      <c r="W15" s="1737"/>
      <c r="X15" s="1738"/>
    </row>
    <row r="16" spans="1:25" ht="19.5" customHeight="1" x14ac:dyDescent="0.25">
      <c r="B16" s="949">
        <v>5091</v>
      </c>
      <c r="C16" s="973" t="s">
        <v>603</v>
      </c>
      <c r="D16" s="1055">
        <v>2</v>
      </c>
      <c r="E16" s="948">
        <v>1.5</v>
      </c>
      <c r="F16" s="947" t="s">
        <v>233</v>
      </c>
      <c r="G16" s="948">
        <v>30.15</v>
      </c>
      <c r="H16" s="947">
        <v>120</v>
      </c>
      <c r="I16" s="948">
        <v>25.7</v>
      </c>
      <c r="J16" s="1020">
        <v>53.72</v>
      </c>
      <c r="K16" s="911"/>
      <c r="L16" s="690"/>
      <c r="M16" s="690"/>
      <c r="N16" s="690"/>
      <c r="O16" s="690"/>
      <c r="P16" s="690"/>
      <c r="Q16" s="690"/>
      <c r="R16" s="690"/>
      <c r="S16" s="717"/>
      <c r="T16" s="240">
        <f>SUM(K16:S16)</f>
        <v>0</v>
      </c>
      <c r="U16" s="89">
        <f>T16*I16</f>
        <v>0</v>
      </c>
      <c r="V16" s="227">
        <f>U16*$S$6</f>
        <v>0</v>
      </c>
      <c r="W16" s="1737"/>
      <c r="X16" s="1738"/>
    </row>
    <row r="17" spans="2:24" ht="19.5" customHeight="1" thickBot="1" x14ac:dyDescent="0.3">
      <c r="B17" s="961">
        <v>5164</v>
      </c>
      <c r="C17" s="995" t="s">
        <v>602</v>
      </c>
      <c r="D17" s="1119">
        <v>2</v>
      </c>
      <c r="E17" s="1141" t="s">
        <v>233</v>
      </c>
      <c r="F17" s="953" t="s">
        <v>233</v>
      </c>
      <c r="G17" s="954">
        <v>30</v>
      </c>
      <c r="H17" s="953">
        <v>131</v>
      </c>
      <c r="I17" s="954">
        <v>6.32</v>
      </c>
      <c r="J17" s="1108">
        <v>13.21</v>
      </c>
      <c r="K17" s="912"/>
      <c r="L17" s="913"/>
      <c r="M17" s="913"/>
      <c r="N17" s="913"/>
      <c r="O17" s="913"/>
      <c r="P17" s="913"/>
      <c r="Q17" s="913"/>
      <c r="R17" s="913"/>
      <c r="S17" s="914"/>
      <c r="T17" s="410">
        <f>SUM(K17:S17)</f>
        <v>0</v>
      </c>
      <c r="U17" s="90">
        <f>T17*I17</f>
        <v>0</v>
      </c>
      <c r="V17" s="438">
        <f>U17*$S$6</f>
        <v>0</v>
      </c>
      <c r="W17" s="1739"/>
      <c r="X17" s="1740"/>
    </row>
    <row r="18" spans="2:24" ht="23.85" customHeight="1" x14ac:dyDescent="0.25">
      <c r="B18" s="1773" t="s">
        <v>156</v>
      </c>
      <c r="C18" s="1791"/>
      <c r="D18" s="1791"/>
      <c r="E18" s="1791"/>
      <c r="F18" s="1791"/>
      <c r="G18" s="1791"/>
      <c r="H18" s="1791"/>
      <c r="I18" s="1791"/>
      <c r="J18" s="1791"/>
      <c r="K18" s="1791"/>
      <c r="L18" s="1791"/>
      <c r="M18" s="1791"/>
      <c r="N18" s="1791"/>
      <c r="O18" s="1791"/>
      <c r="P18" s="1791"/>
      <c r="Q18" s="1791"/>
      <c r="R18" s="1791"/>
      <c r="S18" s="1791"/>
      <c r="T18" s="1791"/>
      <c r="U18" s="1791"/>
      <c r="V18" s="1791"/>
      <c r="W18" s="1791"/>
      <c r="X18" s="1775"/>
    </row>
    <row r="19" spans="2:24" ht="23.85" customHeight="1" x14ac:dyDescent="0.25">
      <c r="B19" s="1773"/>
      <c r="C19" s="1791"/>
      <c r="D19" s="1791"/>
      <c r="E19" s="1791"/>
      <c r="F19" s="1791"/>
      <c r="G19" s="1791"/>
      <c r="H19" s="1791"/>
      <c r="I19" s="1791"/>
      <c r="J19" s="1791"/>
      <c r="K19" s="1791"/>
      <c r="L19" s="1791"/>
      <c r="M19" s="1791"/>
      <c r="N19" s="1791"/>
      <c r="O19" s="1791"/>
      <c r="P19" s="1791"/>
      <c r="Q19" s="1791"/>
      <c r="R19" s="1791"/>
      <c r="S19" s="1791"/>
      <c r="T19" s="1791"/>
      <c r="U19" s="1791"/>
      <c r="V19" s="1791"/>
      <c r="W19" s="1791"/>
      <c r="X19" s="1775"/>
    </row>
    <row r="20" spans="2:24" ht="0.75" customHeight="1" x14ac:dyDescent="0.25">
      <c r="B20" s="1773"/>
      <c r="C20" s="1791"/>
      <c r="D20" s="1791"/>
      <c r="E20" s="1791"/>
      <c r="F20" s="1791"/>
      <c r="G20" s="1791"/>
      <c r="H20" s="1791"/>
      <c r="I20" s="1791"/>
      <c r="J20" s="1791"/>
      <c r="K20" s="1791"/>
      <c r="L20" s="1791"/>
      <c r="M20" s="1791"/>
      <c r="N20" s="1791"/>
      <c r="O20" s="1791"/>
      <c r="P20" s="1791"/>
      <c r="Q20" s="1791"/>
      <c r="R20" s="1791"/>
      <c r="S20" s="1791"/>
      <c r="T20" s="1791"/>
      <c r="U20" s="1791"/>
      <c r="V20" s="1791"/>
      <c r="W20" s="1791"/>
      <c r="X20" s="1775"/>
    </row>
    <row r="21" spans="2:24" ht="33.75" customHeight="1" thickBot="1" x14ac:dyDescent="0.3">
      <c r="B21" s="1762"/>
      <c r="C21" s="1763"/>
      <c r="D21" s="1763"/>
      <c r="E21" s="1763"/>
      <c r="F21" s="1763"/>
      <c r="G21" s="1763"/>
      <c r="H21" s="1763"/>
      <c r="I21" s="1763"/>
      <c r="J21" s="1763"/>
      <c r="K21" s="1763"/>
      <c r="L21" s="1763"/>
      <c r="M21" s="1763"/>
      <c r="N21" s="1763"/>
      <c r="O21" s="1763"/>
      <c r="P21" s="1763"/>
      <c r="Q21" s="1763"/>
      <c r="R21" s="1763"/>
      <c r="S21" s="1763"/>
      <c r="T21" s="1763"/>
      <c r="U21" s="1763"/>
      <c r="V21" s="1763"/>
      <c r="W21" s="1763"/>
      <c r="X21" s="1764"/>
    </row>
    <row r="22" spans="2:24" ht="58.5" customHeight="1" thickTop="1" thickBot="1" x14ac:dyDescent="0.3">
      <c r="B22" s="1790"/>
      <c r="C22" s="1790"/>
      <c r="D22" s="1790"/>
      <c r="E22" s="1790"/>
      <c r="F22" s="1790"/>
      <c r="G22" s="1790"/>
      <c r="H22" s="1790"/>
      <c r="I22" s="1790"/>
      <c r="J22" s="1790"/>
      <c r="K22" s="1790"/>
      <c r="L22" s="1790"/>
      <c r="M22" s="1790"/>
      <c r="N22" s="1790"/>
      <c r="O22" s="1790"/>
      <c r="P22" s="1790"/>
      <c r="Q22" s="1790"/>
      <c r="R22" s="1790"/>
      <c r="S22" s="1790"/>
      <c r="T22" s="1790"/>
      <c r="U22" s="1790"/>
      <c r="V22" s="1790"/>
      <c r="W22" s="1790"/>
      <c r="X22" s="1790"/>
    </row>
    <row r="23" spans="2:24" ht="23.25" x14ac:dyDescent="0.35">
      <c r="C23" s="930" t="s">
        <v>157</v>
      </c>
      <c r="D23" s="931"/>
      <c r="E23" s="931"/>
      <c r="F23" s="931"/>
      <c r="G23" s="932"/>
    </row>
    <row r="24" spans="2:24" x14ac:dyDescent="0.25">
      <c r="C24" s="933"/>
      <c r="D24" s="1"/>
      <c r="E24" s="1"/>
      <c r="F24" s="1"/>
      <c r="G24" s="934"/>
    </row>
    <row r="25" spans="2:24" x14ac:dyDescent="0.25">
      <c r="C25" s="933"/>
      <c r="D25" s="1"/>
      <c r="E25" s="1"/>
      <c r="F25" s="1"/>
      <c r="G25" s="934"/>
    </row>
    <row r="26" spans="2:24" x14ac:dyDescent="0.25">
      <c r="C26" s="933"/>
      <c r="D26" s="1"/>
      <c r="E26" s="1"/>
      <c r="F26" s="1"/>
      <c r="G26" s="934"/>
    </row>
    <row r="27" spans="2:24" ht="15.75" thickBot="1" x14ac:dyDescent="0.3">
      <c r="C27" s="935"/>
      <c r="D27" s="936"/>
      <c r="E27" s="936"/>
      <c r="F27" s="936"/>
      <c r="G27" s="937"/>
    </row>
  </sheetData>
  <sheetProtection password="D140" sheet="1" selectLockedCells="1"/>
  <mergeCells count="26">
    <mergeCell ref="B18:X19"/>
    <mergeCell ref="B20:X21"/>
    <mergeCell ref="B22:X22"/>
    <mergeCell ref="B7:B8"/>
    <mergeCell ref="E7:J7"/>
    <mergeCell ref="L7:Q7"/>
    <mergeCell ref="E8:J8"/>
    <mergeCell ref="L8:Q8"/>
    <mergeCell ref="B9:X9"/>
    <mergeCell ref="B10:X10"/>
    <mergeCell ref="W13:X17"/>
    <mergeCell ref="S7:X7"/>
    <mergeCell ref="S8:X8"/>
    <mergeCell ref="B4:X4"/>
    <mergeCell ref="B5:X5"/>
    <mergeCell ref="B6:J6"/>
    <mergeCell ref="L6:N6"/>
    <mergeCell ref="O6:R6"/>
    <mergeCell ref="T6:X6"/>
    <mergeCell ref="B1:P1"/>
    <mergeCell ref="Q1:X3"/>
    <mergeCell ref="B2:P2"/>
    <mergeCell ref="B3:C3"/>
    <mergeCell ref="D3:J3"/>
    <mergeCell ref="K3:M3"/>
    <mergeCell ref="N3:P3"/>
  </mergeCells>
  <conditionalFormatting sqref="B1:B1048576">
    <cfRule type="duplicateValues" dxfId="49" priority="3"/>
  </conditionalFormatting>
  <pageMargins left="0.25" right="0.25" top="0.75" bottom="0.75" header="0.3" footer="0.3"/>
  <pageSetup scale="50" fitToHeight="0" orientation="landscape"/>
  <ignoredErrors>
    <ignoredError sqref="T13:T17" formulaRange="1"/>
  </ignoredError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B42"/>
  <sheetViews>
    <sheetView showGridLines="0" zoomScale="60" zoomScaleNormal="60" workbookViewId="0">
      <selection activeCell="K13" sqref="K13"/>
    </sheetView>
  </sheetViews>
  <sheetFormatPr defaultColWidth="9.140625" defaultRowHeight="15" x14ac:dyDescent="0.25"/>
  <cols>
    <col min="1" max="1" width="3.28515625" style="41" customWidth="1"/>
    <col min="2" max="2" width="13.42578125" style="41" customWidth="1"/>
    <col min="3" max="3" width="64.42578125" style="41" customWidth="1"/>
    <col min="4" max="10" width="10.140625" style="41" customWidth="1"/>
    <col min="11" max="13" width="12" style="41" customWidth="1"/>
    <col min="14" max="14" width="15.85546875" style="41" customWidth="1"/>
    <col min="15" max="19" width="12" style="41" customWidth="1"/>
    <col min="20" max="21" width="12.85546875" style="41" customWidth="1"/>
    <col min="22" max="22" width="18.42578125" style="41" bestFit="1" customWidth="1"/>
    <col min="23" max="24" width="12.85546875" style="41" customWidth="1"/>
    <col min="25" max="16384" width="9.140625" style="41"/>
  </cols>
  <sheetData>
    <row r="1" spans="1:28"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8"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8"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c r="AB3" s="868"/>
    </row>
    <row r="4" spans="1:28"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8"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8" ht="34.9" customHeight="1" thickTop="1" thickBot="1" x14ac:dyDescent="0.3">
      <c r="B6" s="1753"/>
      <c r="C6" s="1754"/>
      <c r="D6" s="1754"/>
      <c r="E6" s="1754"/>
      <c r="F6" s="1754"/>
      <c r="G6" s="1754"/>
      <c r="H6" s="1754"/>
      <c r="I6" s="1754"/>
      <c r="J6" s="1754"/>
      <c r="K6" s="915">
        <v>110242</v>
      </c>
      <c r="L6" s="1755" t="s">
        <v>94</v>
      </c>
      <c r="M6" s="1755"/>
      <c r="N6" s="1755"/>
      <c r="O6" s="1756" t="s">
        <v>633</v>
      </c>
      <c r="P6" s="1756"/>
      <c r="Q6" s="1756"/>
      <c r="R6" s="1756"/>
      <c r="S6" s="938">
        <v>2.1036999999999999</v>
      </c>
      <c r="T6" s="1755" t="s">
        <v>96</v>
      </c>
      <c r="U6" s="1755"/>
      <c r="V6" s="1755"/>
      <c r="W6" s="1755"/>
      <c r="X6" s="1757"/>
    </row>
    <row r="7" spans="1:28"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8" s="351" customFormat="1" ht="45" customHeight="1" thickBot="1" x14ac:dyDescent="0.3">
      <c r="A8" s="352"/>
      <c r="B8" s="1777"/>
      <c r="C8" s="346">
        <f>SUM(U13:U32)</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8"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8"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8"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8"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8" ht="19.5" customHeight="1" thickTop="1" x14ac:dyDescent="0.25">
      <c r="B13" s="939">
        <v>39911</v>
      </c>
      <c r="C13" s="940" t="s">
        <v>632</v>
      </c>
      <c r="D13" s="941">
        <v>1</v>
      </c>
      <c r="E13" s="942" t="s">
        <v>233</v>
      </c>
      <c r="F13" s="942" t="s">
        <v>233</v>
      </c>
      <c r="G13" s="942">
        <v>26.25</v>
      </c>
      <c r="H13" s="942">
        <v>140</v>
      </c>
      <c r="I13" s="942">
        <v>8.92</v>
      </c>
      <c r="J13" s="264">
        <v>18.77</v>
      </c>
      <c r="K13" s="910"/>
      <c r="L13" s="727"/>
      <c r="M13" s="727"/>
      <c r="N13" s="727"/>
      <c r="O13" s="727"/>
      <c r="P13" s="727"/>
      <c r="Q13" s="727"/>
      <c r="R13" s="727"/>
      <c r="S13" s="753"/>
      <c r="T13" s="239">
        <f t="shared" ref="T13:T32" si="0">SUM(K13:S13)</f>
        <v>0</v>
      </c>
      <c r="U13" s="103">
        <f t="shared" ref="U13:U32" si="1">T13*I13</f>
        <v>0</v>
      </c>
      <c r="V13" s="104">
        <f t="shared" ref="V13:V32" si="2">U13*$S$6</f>
        <v>0</v>
      </c>
      <c r="W13" s="1792" t="s">
        <v>115</v>
      </c>
      <c r="X13" s="1793"/>
    </row>
    <row r="14" spans="1:28" ht="19.5" customHeight="1" x14ac:dyDescent="0.25">
      <c r="B14" s="949">
        <v>39912</v>
      </c>
      <c r="C14" s="945" t="s">
        <v>631</v>
      </c>
      <c r="D14" s="946">
        <v>1</v>
      </c>
      <c r="E14" s="947" t="s">
        <v>233</v>
      </c>
      <c r="F14" s="947" t="s">
        <v>233</v>
      </c>
      <c r="G14" s="947">
        <v>26.25</v>
      </c>
      <c r="H14" s="947">
        <v>140</v>
      </c>
      <c r="I14" s="947">
        <v>8.92</v>
      </c>
      <c r="J14" s="265">
        <v>18.77</v>
      </c>
      <c r="K14" s="911"/>
      <c r="L14" s="690"/>
      <c r="M14" s="690"/>
      <c r="N14" s="690"/>
      <c r="O14" s="690"/>
      <c r="P14" s="690"/>
      <c r="Q14" s="690"/>
      <c r="R14" s="690"/>
      <c r="S14" s="717"/>
      <c r="T14" s="240">
        <f t="shared" si="0"/>
        <v>0</v>
      </c>
      <c r="U14" s="89">
        <f t="shared" si="1"/>
        <v>0</v>
      </c>
      <c r="V14" s="112">
        <f t="shared" si="2"/>
        <v>0</v>
      </c>
      <c r="W14" s="1794"/>
      <c r="X14" s="1795"/>
    </row>
    <row r="15" spans="1:28" ht="19.5" customHeight="1" x14ac:dyDescent="0.25">
      <c r="B15" s="944">
        <v>39945</v>
      </c>
      <c r="C15" s="945" t="s">
        <v>630</v>
      </c>
      <c r="D15" s="946">
        <v>1</v>
      </c>
      <c r="E15" s="947" t="s">
        <v>233</v>
      </c>
      <c r="F15" s="947" t="s">
        <v>233</v>
      </c>
      <c r="G15" s="947">
        <v>39.75</v>
      </c>
      <c r="H15" s="947">
        <v>212</v>
      </c>
      <c r="I15" s="947">
        <v>13.5</v>
      </c>
      <c r="J15" s="265">
        <v>28.4</v>
      </c>
      <c r="K15" s="911"/>
      <c r="L15" s="690"/>
      <c r="M15" s="690"/>
      <c r="N15" s="690"/>
      <c r="O15" s="690"/>
      <c r="P15" s="690"/>
      <c r="Q15" s="690"/>
      <c r="R15" s="690"/>
      <c r="S15" s="717"/>
      <c r="T15" s="240">
        <f t="shared" si="0"/>
        <v>0</v>
      </c>
      <c r="U15" s="89">
        <f t="shared" si="1"/>
        <v>0</v>
      </c>
      <c r="V15" s="112">
        <f t="shared" si="2"/>
        <v>0</v>
      </c>
      <c r="W15" s="1794"/>
      <c r="X15" s="1795"/>
    </row>
    <row r="16" spans="1:28" ht="19.5" customHeight="1" x14ac:dyDescent="0.25">
      <c r="B16" s="949">
        <v>39946</v>
      </c>
      <c r="C16" s="945" t="s">
        <v>629</v>
      </c>
      <c r="D16" s="946">
        <v>1</v>
      </c>
      <c r="E16" s="947" t="s">
        <v>233</v>
      </c>
      <c r="F16" s="947" t="s">
        <v>233</v>
      </c>
      <c r="G16" s="947">
        <v>39.75</v>
      </c>
      <c r="H16" s="947">
        <v>212</v>
      </c>
      <c r="I16" s="947">
        <v>13.5</v>
      </c>
      <c r="J16" s="265">
        <v>28.4</v>
      </c>
      <c r="K16" s="911"/>
      <c r="L16" s="690"/>
      <c r="M16" s="690"/>
      <c r="N16" s="690"/>
      <c r="O16" s="690"/>
      <c r="P16" s="690"/>
      <c r="Q16" s="690"/>
      <c r="R16" s="690"/>
      <c r="S16" s="717"/>
      <c r="T16" s="240">
        <f t="shared" si="0"/>
        <v>0</v>
      </c>
      <c r="U16" s="89">
        <f t="shared" si="1"/>
        <v>0</v>
      </c>
      <c r="V16" s="112">
        <f t="shared" si="2"/>
        <v>0</v>
      </c>
      <c r="W16" s="1794"/>
      <c r="X16" s="1795"/>
    </row>
    <row r="17" spans="2:24" ht="19.5" customHeight="1" x14ac:dyDescent="0.25">
      <c r="B17" s="949">
        <v>39947</v>
      </c>
      <c r="C17" s="945" t="s">
        <v>628</v>
      </c>
      <c r="D17" s="946">
        <v>1</v>
      </c>
      <c r="E17" s="947" t="s">
        <v>233</v>
      </c>
      <c r="F17" s="947" t="s">
        <v>233</v>
      </c>
      <c r="G17" s="947">
        <v>39.75</v>
      </c>
      <c r="H17" s="947">
        <v>212</v>
      </c>
      <c r="I17" s="947">
        <v>14.58</v>
      </c>
      <c r="J17" s="265">
        <v>30.67</v>
      </c>
      <c r="K17" s="911"/>
      <c r="L17" s="690"/>
      <c r="M17" s="690"/>
      <c r="N17" s="690"/>
      <c r="O17" s="690"/>
      <c r="P17" s="690"/>
      <c r="Q17" s="690"/>
      <c r="R17" s="690"/>
      <c r="S17" s="717"/>
      <c r="T17" s="240">
        <f t="shared" si="0"/>
        <v>0</v>
      </c>
      <c r="U17" s="89">
        <f t="shared" si="1"/>
        <v>0</v>
      </c>
      <c r="V17" s="112">
        <f t="shared" si="2"/>
        <v>0</v>
      </c>
      <c r="W17" s="1794"/>
      <c r="X17" s="1795"/>
    </row>
    <row r="18" spans="2:24" ht="19.5" customHeight="1" x14ac:dyDescent="0.25">
      <c r="B18" s="949">
        <v>41485</v>
      </c>
      <c r="C18" s="945" t="s">
        <v>627</v>
      </c>
      <c r="D18" s="946">
        <v>1</v>
      </c>
      <c r="E18" s="947" t="s">
        <v>233</v>
      </c>
      <c r="F18" s="947" t="s">
        <v>233</v>
      </c>
      <c r="G18" s="947">
        <v>20</v>
      </c>
      <c r="H18" s="947">
        <v>320</v>
      </c>
      <c r="I18" s="947">
        <v>20</v>
      </c>
      <c r="J18" s="265">
        <v>42.07</v>
      </c>
      <c r="K18" s="911"/>
      <c r="L18" s="690"/>
      <c r="M18" s="690"/>
      <c r="N18" s="690"/>
      <c r="O18" s="690"/>
      <c r="P18" s="690"/>
      <c r="Q18" s="690"/>
      <c r="R18" s="690"/>
      <c r="S18" s="717"/>
      <c r="T18" s="240">
        <f t="shared" si="0"/>
        <v>0</v>
      </c>
      <c r="U18" s="89">
        <f t="shared" si="1"/>
        <v>0</v>
      </c>
      <c r="V18" s="112">
        <f t="shared" si="2"/>
        <v>0</v>
      </c>
      <c r="W18" s="1794"/>
      <c r="X18" s="1795"/>
    </row>
    <row r="19" spans="2:24" ht="19.5" customHeight="1" x14ac:dyDescent="0.25">
      <c r="B19" s="944">
        <v>41698</v>
      </c>
      <c r="C19" s="945" t="s">
        <v>626</v>
      </c>
      <c r="D19" s="946">
        <v>1</v>
      </c>
      <c r="E19" s="947" t="s">
        <v>233</v>
      </c>
      <c r="F19" s="947" t="s">
        <v>233</v>
      </c>
      <c r="G19" s="947">
        <v>20</v>
      </c>
      <c r="H19" s="947">
        <v>320</v>
      </c>
      <c r="I19" s="947">
        <v>20</v>
      </c>
      <c r="J19" s="265">
        <v>42.07</v>
      </c>
      <c r="K19" s="911"/>
      <c r="L19" s="690"/>
      <c r="M19" s="690"/>
      <c r="N19" s="690"/>
      <c r="O19" s="690"/>
      <c r="P19" s="690"/>
      <c r="Q19" s="690"/>
      <c r="R19" s="690"/>
      <c r="S19" s="717"/>
      <c r="T19" s="240">
        <f t="shared" si="0"/>
        <v>0</v>
      </c>
      <c r="U19" s="89">
        <f t="shared" si="1"/>
        <v>0</v>
      </c>
      <c r="V19" s="112">
        <f t="shared" si="2"/>
        <v>0</v>
      </c>
      <c r="W19" s="1794"/>
      <c r="X19" s="1795"/>
    </row>
    <row r="20" spans="2:24" ht="19.5" customHeight="1" x14ac:dyDescent="0.25">
      <c r="B20" s="949">
        <v>41749</v>
      </c>
      <c r="C20" s="945" t="s">
        <v>625</v>
      </c>
      <c r="D20" s="946">
        <v>1</v>
      </c>
      <c r="E20" s="947" t="s">
        <v>233</v>
      </c>
      <c r="F20" s="947" t="s">
        <v>233</v>
      </c>
      <c r="G20" s="947">
        <v>20</v>
      </c>
      <c r="H20" s="947">
        <v>320</v>
      </c>
      <c r="I20" s="947">
        <v>20</v>
      </c>
      <c r="J20" s="265">
        <v>42.07</v>
      </c>
      <c r="K20" s="911"/>
      <c r="L20" s="690"/>
      <c r="M20" s="690"/>
      <c r="N20" s="690"/>
      <c r="O20" s="690"/>
      <c r="P20" s="690"/>
      <c r="Q20" s="690"/>
      <c r="R20" s="690"/>
      <c r="S20" s="717"/>
      <c r="T20" s="240">
        <f t="shared" si="0"/>
        <v>0</v>
      </c>
      <c r="U20" s="89">
        <f t="shared" si="1"/>
        <v>0</v>
      </c>
      <c r="V20" s="112">
        <f t="shared" si="2"/>
        <v>0</v>
      </c>
      <c r="W20" s="1794"/>
      <c r="X20" s="1795"/>
    </row>
    <row r="21" spans="2:24" ht="19.5" customHeight="1" x14ac:dyDescent="0.25">
      <c r="B21" s="949">
        <v>43274</v>
      </c>
      <c r="C21" s="945" t="s">
        <v>624</v>
      </c>
      <c r="D21" s="946">
        <v>2</v>
      </c>
      <c r="E21" s="947">
        <v>1</v>
      </c>
      <c r="F21" s="947" t="s">
        <v>233</v>
      </c>
      <c r="G21" s="947">
        <v>30</v>
      </c>
      <c r="H21" s="947">
        <v>80</v>
      </c>
      <c r="I21" s="947">
        <v>6.66</v>
      </c>
      <c r="J21" s="265">
        <v>14.01</v>
      </c>
      <c r="K21" s="911"/>
      <c r="L21" s="690"/>
      <c r="M21" s="690"/>
      <c r="N21" s="690"/>
      <c r="O21" s="690"/>
      <c r="P21" s="690"/>
      <c r="Q21" s="690"/>
      <c r="R21" s="690"/>
      <c r="S21" s="717"/>
      <c r="T21" s="240">
        <f t="shared" si="0"/>
        <v>0</v>
      </c>
      <c r="U21" s="89">
        <f t="shared" si="1"/>
        <v>0</v>
      </c>
      <c r="V21" s="112">
        <f t="shared" si="2"/>
        <v>0</v>
      </c>
      <c r="W21" s="1794"/>
      <c r="X21" s="1795"/>
    </row>
    <row r="22" spans="2:24" ht="19.5" customHeight="1" x14ac:dyDescent="0.25">
      <c r="B22" s="944">
        <v>43284</v>
      </c>
      <c r="C22" s="945" t="s">
        <v>623</v>
      </c>
      <c r="D22" s="946">
        <v>2</v>
      </c>
      <c r="E22" s="947">
        <v>1</v>
      </c>
      <c r="F22" s="947" t="s">
        <v>233</v>
      </c>
      <c r="G22" s="947">
        <v>30</v>
      </c>
      <c r="H22" s="947">
        <v>80</v>
      </c>
      <c r="I22" s="947">
        <v>6.25</v>
      </c>
      <c r="J22" s="265">
        <v>13.15</v>
      </c>
      <c r="K22" s="911"/>
      <c r="L22" s="690"/>
      <c r="M22" s="690"/>
      <c r="N22" s="690"/>
      <c r="O22" s="690"/>
      <c r="P22" s="690"/>
      <c r="Q22" s="690"/>
      <c r="R22" s="690"/>
      <c r="S22" s="717"/>
      <c r="T22" s="240">
        <f t="shared" si="0"/>
        <v>0</v>
      </c>
      <c r="U22" s="89">
        <f t="shared" si="1"/>
        <v>0</v>
      </c>
      <c r="V22" s="112">
        <f t="shared" si="2"/>
        <v>0</v>
      </c>
      <c r="W22" s="1794"/>
      <c r="X22" s="1795"/>
    </row>
    <row r="23" spans="2:24" ht="19.5" customHeight="1" x14ac:dyDescent="0.25">
      <c r="B23" s="944">
        <v>44006</v>
      </c>
      <c r="C23" s="945" t="s">
        <v>622</v>
      </c>
      <c r="D23" s="946">
        <v>1</v>
      </c>
      <c r="E23" s="947" t="s">
        <v>233</v>
      </c>
      <c r="F23" s="947" t="s">
        <v>233</v>
      </c>
      <c r="G23" s="947">
        <v>15</v>
      </c>
      <c r="H23" s="947">
        <v>240</v>
      </c>
      <c r="I23" s="947">
        <v>15</v>
      </c>
      <c r="J23" s="265">
        <v>31.56</v>
      </c>
      <c r="K23" s="911"/>
      <c r="L23" s="690"/>
      <c r="M23" s="690"/>
      <c r="N23" s="690"/>
      <c r="O23" s="690"/>
      <c r="P23" s="690"/>
      <c r="Q23" s="690"/>
      <c r="R23" s="690"/>
      <c r="S23" s="717"/>
      <c r="T23" s="240">
        <f t="shared" si="0"/>
        <v>0</v>
      </c>
      <c r="U23" s="89">
        <f t="shared" si="1"/>
        <v>0</v>
      </c>
      <c r="V23" s="112">
        <f t="shared" si="2"/>
        <v>0</v>
      </c>
      <c r="W23" s="1794"/>
      <c r="X23" s="1795"/>
    </row>
    <row r="24" spans="2:24" ht="19.5" customHeight="1" x14ac:dyDescent="0.25">
      <c r="B24" s="949">
        <v>44113</v>
      </c>
      <c r="C24" s="945" t="s">
        <v>621</v>
      </c>
      <c r="D24" s="946">
        <v>1</v>
      </c>
      <c r="E24" s="947" t="s">
        <v>233</v>
      </c>
      <c r="F24" s="947" t="s">
        <v>233</v>
      </c>
      <c r="G24" s="947">
        <v>12.5</v>
      </c>
      <c r="H24" s="947">
        <v>200</v>
      </c>
      <c r="I24" s="947">
        <v>12.5</v>
      </c>
      <c r="J24" s="265">
        <v>26.3</v>
      </c>
      <c r="K24" s="911"/>
      <c r="L24" s="690"/>
      <c r="M24" s="690"/>
      <c r="N24" s="690"/>
      <c r="O24" s="690"/>
      <c r="P24" s="690"/>
      <c r="Q24" s="690"/>
      <c r="R24" s="690"/>
      <c r="S24" s="717"/>
      <c r="T24" s="240">
        <f t="shared" si="0"/>
        <v>0</v>
      </c>
      <c r="U24" s="89">
        <f t="shared" si="1"/>
        <v>0</v>
      </c>
      <c r="V24" s="112">
        <f t="shared" si="2"/>
        <v>0</v>
      </c>
      <c r="W24" s="1794"/>
      <c r="X24" s="1795"/>
    </row>
    <row r="25" spans="2:24" ht="19.5" customHeight="1" x14ac:dyDescent="0.25">
      <c r="B25" s="944">
        <v>44115</v>
      </c>
      <c r="C25" s="945" t="s">
        <v>620</v>
      </c>
      <c r="D25" s="946">
        <v>1</v>
      </c>
      <c r="E25" s="947" t="s">
        <v>233</v>
      </c>
      <c r="F25" s="947" t="s">
        <v>233</v>
      </c>
      <c r="G25" s="947">
        <v>12.5</v>
      </c>
      <c r="H25" s="947">
        <v>200</v>
      </c>
      <c r="I25" s="947">
        <v>12.5</v>
      </c>
      <c r="J25" s="265">
        <v>26.3</v>
      </c>
      <c r="K25" s="911"/>
      <c r="L25" s="690"/>
      <c r="M25" s="690"/>
      <c r="N25" s="690"/>
      <c r="O25" s="690"/>
      <c r="P25" s="690"/>
      <c r="Q25" s="690"/>
      <c r="R25" s="690"/>
      <c r="S25" s="717"/>
      <c r="T25" s="240">
        <f t="shared" si="0"/>
        <v>0</v>
      </c>
      <c r="U25" s="89">
        <f t="shared" si="1"/>
        <v>0</v>
      </c>
      <c r="V25" s="112">
        <f t="shared" si="2"/>
        <v>0</v>
      </c>
      <c r="W25" s="1794"/>
      <c r="X25" s="1795"/>
    </row>
    <row r="26" spans="2:24" ht="19.5" customHeight="1" x14ac:dyDescent="0.25">
      <c r="B26" s="949">
        <v>44875</v>
      </c>
      <c r="C26" s="945" t="s">
        <v>619</v>
      </c>
      <c r="D26" s="946">
        <v>1</v>
      </c>
      <c r="E26" s="947" t="s">
        <v>233</v>
      </c>
      <c r="F26" s="947" t="s">
        <v>233</v>
      </c>
      <c r="G26" s="947">
        <v>10.5</v>
      </c>
      <c r="H26" s="947">
        <v>168</v>
      </c>
      <c r="I26" s="947">
        <v>10.5</v>
      </c>
      <c r="J26" s="265">
        <v>22.09</v>
      </c>
      <c r="K26" s="911"/>
      <c r="L26" s="690"/>
      <c r="M26" s="690"/>
      <c r="N26" s="690"/>
      <c r="O26" s="690"/>
      <c r="P26" s="690"/>
      <c r="Q26" s="690"/>
      <c r="R26" s="690"/>
      <c r="S26" s="717"/>
      <c r="T26" s="240">
        <f t="shared" si="0"/>
        <v>0</v>
      </c>
      <c r="U26" s="89">
        <f t="shared" si="1"/>
        <v>0</v>
      </c>
      <c r="V26" s="112">
        <f t="shared" si="2"/>
        <v>0</v>
      </c>
      <c r="W26" s="1794"/>
      <c r="X26" s="1795"/>
    </row>
    <row r="27" spans="2:24" ht="19.5" customHeight="1" x14ac:dyDescent="0.25">
      <c r="B27" s="949">
        <v>44882</v>
      </c>
      <c r="C27" s="945" t="s">
        <v>618</v>
      </c>
      <c r="D27" s="946">
        <v>1</v>
      </c>
      <c r="E27" s="947" t="s">
        <v>233</v>
      </c>
      <c r="F27" s="947" t="s">
        <v>233</v>
      </c>
      <c r="G27" s="947">
        <v>10.5</v>
      </c>
      <c r="H27" s="947">
        <v>168</v>
      </c>
      <c r="I27" s="947">
        <v>10.5</v>
      </c>
      <c r="J27" s="265">
        <v>22.09</v>
      </c>
      <c r="K27" s="911"/>
      <c r="L27" s="690"/>
      <c r="M27" s="690"/>
      <c r="N27" s="690"/>
      <c r="O27" s="690"/>
      <c r="P27" s="690"/>
      <c r="Q27" s="690"/>
      <c r="R27" s="690"/>
      <c r="S27" s="717"/>
      <c r="T27" s="240">
        <f t="shared" si="0"/>
        <v>0</v>
      </c>
      <c r="U27" s="89">
        <f t="shared" si="1"/>
        <v>0</v>
      </c>
      <c r="V27" s="112">
        <f t="shared" si="2"/>
        <v>0</v>
      </c>
      <c r="W27" s="1794"/>
      <c r="X27" s="1795"/>
    </row>
    <row r="28" spans="2:24" ht="19.5" customHeight="1" x14ac:dyDescent="0.25">
      <c r="B28" s="949">
        <v>46015</v>
      </c>
      <c r="C28" s="945" t="s">
        <v>617</v>
      </c>
      <c r="D28" s="946">
        <v>0.75</v>
      </c>
      <c r="E28" s="947" t="s">
        <v>233</v>
      </c>
      <c r="F28" s="947" t="s">
        <v>233</v>
      </c>
      <c r="G28" s="947">
        <v>20</v>
      </c>
      <c r="H28" s="947">
        <v>368</v>
      </c>
      <c r="I28" s="947">
        <v>13</v>
      </c>
      <c r="J28" s="265">
        <v>27.35</v>
      </c>
      <c r="K28" s="911"/>
      <c r="L28" s="690"/>
      <c r="M28" s="690"/>
      <c r="N28" s="690"/>
      <c r="O28" s="690"/>
      <c r="P28" s="690"/>
      <c r="Q28" s="690"/>
      <c r="R28" s="690"/>
      <c r="S28" s="717"/>
      <c r="T28" s="240">
        <f t="shared" si="0"/>
        <v>0</v>
      </c>
      <c r="U28" s="89">
        <f t="shared" si="1"/>
        <v>0</v>
      </c>
      <c r="V28" s="112">
        <f t="shared" si="2"/>
        <v>0</v>
      </c>
      <c r="W28" s="1794"/>
      <c r="X28" s="1795"/>
    </row>
    <row r="29" spans="2:24" ht="19.5" customHeight="1" x14ac:dyDescent="0.25">
      <c r="B29" s="944">
        <v>46016</v>
      </c>
      <c r="C29" s="945" t="s">
        <v>616</v>
      </c>
      <c r="D29" s="946">
        <v>1</v>
      </c>
      <c r="E29" s="947" t="s">
        <v>233</v>
      </c>
      <c r="F29" s="947" t="s">
        <v>233</v>
      </c>
      <c r="G29" s="947">
        <v>20</v>
      </c>
      <c r="H29" s="947">
        <v>320</v>
      </c>
      <c r="I29" s="947">
        <v>13</v>
      </c>
      <c r="J29" s="265">
        <v>27.35</v>
      </c>
      <c r="K29" s="911"/>
      <c r="L29" s="690"/>
      <c r="M29" s="690"/>
      <c r="N29" s="690"/>
      <c r="O29" s="690"/>
      <c r="P29" s="690"/>
      <c r="Q29" s="690"/>
      <c r="R29" s="690"/>
      <c r="S29" s="717"/>
      <c r="T29" s="240">
        <f t="shared" si="0"/>
        <v>0</v>
      </c>
      <c r="U29" s="89">
        <f t="shared" si="1"/>
        <v>0</v>
      </c>
      <c r="V29" s="112">
        <f t="shared" si="2"/>
        <v>0</v>
      </c>
      <c r="W29" s="1794"/>
      <c r="X29" s="1795"/>
    </row>
    <row r="30" spans="2:24" ht="19.5" customHeight="1" x14ac:dyDescent="0.25">
      <c r="B30" s="949">
        <v>46018</v>
      </c>
      <c r="C30" s="945" t="s">
        <v>615</v>
      </c>
      <c r="D30" s="946">
        <v>1</v>
      </c>
      <c r="E30" s="947" t="s">
        <v>233</v>
      </c>
      <c r="F30" s="947" t="s">
        <v>233</v>
      </c>
      <c r="G30" s="947">
        <v>20</v>
      </c>
      <c r="H30" s="947">
        <v>320</v>
      </c>
      <c r="I30" s="947">
        <v>7.8</v>
      </c>
      <c r="J30" s="265">
        <v>16.41</v>
      </c>
      <c r="K30" s="911"/>
      <c r="L30" s="690"/>
      <c r="M30" s="690"/>
      <c r="N30" s="690"/>
      <c r="O30" s="690"/>
      <c r="P30" s="690"/>
      <c r="Q30" s="690"/>
      <c r="R30" s="690"/>
      <c r="S30" s="717"/>
      <c r="T30" s="240">
        <f t="shared" si="0"/>
        <v>0</v>
      </c>
      <c r="U30" s="89">
        <f t="shared" si="1"/>
        <v>0</v>
      </c>
      <c r="V30" s="112">
        <f t="shared" si="2"/>
        <v>0</v>
      </c>
      <c r="W30" s="1794"/>
      <c r="X30" s="1795"/>
    </row>
    <row r="31" spans="2:24" ht="19.5" customHeight="1" x14ac:dyDescent="0.25">
      <c r="B31" s="949">
        <v>59701</v>
      </c>
      <c r="C31" s="945" t="s">
        <v>614</v>
      </c>
      <c r="D31" s="946">
        <v>1</v>
      </c>
      <c r="E31" s="947" t="s">
        <v>233</v>
      </c>
      <c r="F31" s="947" t="s">
        <v>233</v>
      </c>
      <c r="G31" s="947">
        <v>10.5</v>
      </c>
      <c r="H31" s="947">
        <v>168</v>
      </c>
      <c r="I31" s="947">
        <v>10.5</v>
      </c>
      <c r="J31" s="265">
        <v>22.09</v>
      </c>
      <c r="K31" s="911"/>
      <c r="L31" s="690"/>
      <c r="M31" s="690"/>
      <c r="N31" s="690"/>
      <c r="O31" s="690"/>
      <c r="P31" s="690"/>
      <c r="Q31" s="690"/>
      <c r="R31" s="690"/>
      <c r="S31" s="717"/>
      <c r="T31" s="240">
        <f t="shared" si="0"/>
        <v>0</v>
      </c>
      <c r="U31" s="89">
        <f t="shared" si="1"/>
        <v>0</v>
      </c>
      <c r="V31" s="112">
        <f t="shared" si="2"/>
        <v>0</v>
      </c>
      <c r="W31" s="1794"/>
      <c r="X31" s="1795"/>
    </row>
    <row r="32" spans="2:24" ht="19.5" customHeight="1" thickBot="1" x14ac:dyDescent="0.3">
      <c r="B32" s="950">
        <v>59703</v>
      </c>
      <c r="C32" s="951" t="s">
        <v>613</v>
      </c>
      <c r="D32" s="952">
        <v>1</v>
      </c>
      <c r="E32" s="953" t="s">
        <v>233</v>
      </c>
      <c r="F32" s="953" t="s">
        <v>233</v>
      </c>
      <c r="G32" s="953">
        <v>10.5</v>
      </c>
      <c r="H32" s="953">
        <v>168</v>
      </c>
      <c r="I32" s="953">
        <v>10.5</v>
      </c>
      <c r="J32" s="266">
        <v>22.09</v>
      </c>
      <c r="K32" s="912"/>
      <c r="L32" s="913"/>
      <c r="M32" s="913"/>
      <c r="N32" s="913"/>
      <c r="O32" s="913"/>
      <c r="P32" s="913"/>
      <c r="Q32" s="913"/>
      <c r="R32" s="913"/>
      <c r="S32" s="914"/>
      <c r="T32" s="410">
        <f t="shared" si="0"/>
        <v>0</v>
      </c>
      <c r="U32" s="90">
        <f t="shared" si="1"/>
        <v>0</v>
      </c>
      <c r="V32" s="409">
        <f t="shared" si="2"/>
        <v>0</v>
      </c>
      <c r="W32" s="1796"/>
      <c r="X32" s="1797"/>
    </row>
    <row r="33" spans="2:24" ht="23.85" customHeight="1" x14ac:dyDescent="0.25">
      <c r="B33" s="1773" t="s">
        <v>156</v>
      </c>
      <c r="C33" s="1791"/>
      <c r="D33" s="1791"/>
      <c r="E33" s="1791"/>
      <c r="F33" s="1791"/>
      <c r="G33" s="1791"/>
      <c r="H33" s="1791"/>
      <c r="I33" s="1791"/>
      <c r="J33" s="1791"/>
      <c r="K33" s="1791"/>
      <c r="L33" s="1791"/>
      <c r="M33" s="1791"/>
      <c r="N33" s="1791"/>
      <c r="O33" s="1791"/>
      <c r="P33" s="1791"/>
      <c r="Q33" s="1791"/>
      <c r="R33" s="1791"/>
      <c r="S33" s="1791"/>
      <c r="T33" s="1791"/>
      <c r="U33" s="1791"/>
      <c r="V33" s="1791"/>
      <c r="W33" s="1791"/>
      <c r="X33" s="1775"/>
    </row>
    <row r="34" spans="2:24" ht="23.85" customHeight="1" x14ac:dyDescent="0.25">
      <c r="B34" s="1773"/>
      <c r="C34" s="1791"/>
      <c r="D34" s="1791"/>
      <c r="E34" s="1791"/>
      <c r="F34" s="1791"/>
      <c r="G34" s="1791"/>
      <c r="H34" s="1791"/>
      <c r="I34" s="1791"/>
      <c r="J34" s="1791"/>
      <c r="K34" s="1791"/>
      <c r="L34" s="1791"/>
      <c r="M34" s="1791"/>
      <c r="N34" s="1791"/>
      <c r="O34" s="1791"/>
      <c r="P34" s="1791"/>
      <c r="Q34" s="1791"/>
      <c r="R34" s="1791"/>
      <c r="S34" s="1791"/>
      <c r="T34" s="1791"/>
      <c r="U34" s="1791"/>
      <c r="V34" s="1791"/>
      <c r="W34" s="1791"/>
      <c r="X34" s="1775"/>
    </row>
    <row r="35" spans="2:24" ht="0.75" customHeight="1" x14ac:dyDescent="0.25">
      <c r="B35" s="1773"/>
      <c r="C35" s="1791"/>
      <c r="D35" s="1791"/>
      <c r="E35" s="1791"/>
      <c r="F35" s="1791"/>
      <c r="G35" s="1791"/>
      <c r="H35" s="1791"/>
      <c r="I35" s="1791"/>
      <c r="J35" s="1791"/>
      <c r="K35" s="1791"/>
      <c r="L35" s="1791"/>
      <c r="M35" s="1791"/>
      <c r="N35" s="1791"/>
      <c r="O35" s="1791"/>
      <c r="P35" s="1791"/>
      <c r="Q35" s="1791"/>
      <c r="R35" s="1791"/>
      <c r="S35" s="1791"/>
      <c r="T35" s="1791"/>
      <c r="U35" s="1791"/>
      <c r="V35" s="1791"/>
      <c r="W35" s="1791"/>
      <c r="X35" s="1775"/>
    </row>
    <row r="36" spans="2:24" ht="33.75" customHeight="1" thickBot="1" x14ac:dyDescent="0.3">
      <c r="B36" s="1762"/>
      <c r="C36" s="1763"/>
      <c r="D36" s="1763"/>
      <c r="E36" s="1763"/>
      <c r="F36" s="1763"/>
      <c r="G36" s="1763"/>
      <c r="H36" s="1763"/>
      <c r="I36" s="1763"/>
      <c r="J36" s="1763"/>
      <c r="K36" s="1763"/>
      <c r="L36" s="1763"/>
      <c r="M36" s="1763"/>
      <c r="N36" s="1763"/>
      <c r="O36" s="1763"/>
      <c r="P36" s="1763"/>
      <c r="Q36" s="1763"/>
      <c r="R36" s="1763"/>
      <c r="S36" s="1763"/>
      <c r="T36" s="1763"/>
      <c r="U36" s="1763"/>
      <c r="V36" s="1763"/>
      <c r="W36" s="1763"/>
      <c r="X36" s="1764"/>
    </row>
    <row r="37" spans="2:24" ht="58.5" customHeight="1" thickTop="1" thickBot="1" x14ac:dyDescent="0.3">
      <c r="B37" s="1790"/>
      <c r="C37" s="1790"/>
      <c r="D37" s="1790"/>
      <c r="E37" s="1790"/>
      <c r="F37" s="1790"/>
      <c r="G37" s="1790"/>
      <c r="H37" s="1790"/>
      <c r="I37" s="1790"/>
      <c r="J37" s="1790"/>
      <c r="K37" s="1790"/>
      <c r="L37" s="1790"/>
      <c r="M37" s="1790"/>
      <c r="N37" s="1790"/>
      <c r="O37" s="1790"/>
      <c r="P37" s="1790"/>
      <c r="Q37" s="1790"/>
      <c r="R37" s="1790"/>
      <c r="S37" s="1790"/>
      <c r="T37" s="1790"/>
      <c r="U37" s="1790"/>
      <c r="V37" s="1790"/>
      <c r="W37" s="1790"/>
      <c r="X37" s="1790"/>
    </row>
    <row r="38" spans="2:24" ht="23.25" x14ac:dyDescent="0.35">
      <c r="C38" s="930" t="s">
        <v>157</v>
      </c>
      <c r="D38" s="931"/>
      <c r="E38" s="931"/>
      <c r="F38" s="931"/>
      <c r="G38" s="932"/>
    </row>
    <row r="39" spans="2:24" x14ac:dyDescent="0.25">
      <c r="C39" s="933"/>
      <c r="D39" s="1"/>
      <c r="E39" s="1"/>
      <c r="F39" s="1"/>
      <c r="G39" s="934"/>
    </row>
    <row r="40" spans="2:24" x14ac:dyDescent="0.25">
      <c r="C40" s="933"/>
      <c r="D40" s="1"/>
      <c r="E40" s="1"/>
      <c r="F40" s="1"/>
      <c r="G40" s="934"/>
    </row>
    <row r="41" spans="2:24" x14ac:dyDescent="0.25">
      <c r="C41" s="933"/>
      <c r="D41" s="1"/>
      <c r="E41" s="1"/>
      <c r="F41" s="1"/>
      <c r="G41" s="934"/>
    </row>
    <row r="42" spans="2:24" ht="15.75" thickBot="1" x14ac:dyDescent="0.3">
      <c r="C42" s="935"/>
      <c r="D42" s="936"/>
      <c r="E42" s="936"/>
      <c r="F42" s="936"/>
      <c r="G42" s="937"/>
    </row>
  </sheetData>
  <sheetProtection password="D140" sheet="1" selectLockedCells="1"/>
  <mergeCells count="26">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37:X37"/>
    <mergeCell ref="B9:X9"/>
    <mergeCell ref="B10:X10"/>
    <mergeCell ref="B33:X34"/>
    <mergeCell ref="B35:X36"/>
    <mergeCell ref="W13:X32"/>
  </mergeCells>
  <conditionalFormatting sqref="B1:B1048576">
    <cfRule type="duplicateValues" dxfId="48" priority="3"/>
  </conditionalFormatting>
  <pageMargins left="0.25" right="0.25" top="0.75" bottom="0.75" header="0.3" footer="0.3"/>
  <pageSetup scale="50" fitToHeight="0" orientation="landscape" r:id="rId1"/>
  <ignoredErrors>
    <ignoredError sqref="T13:T32" formulaRange="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1:Y28"/>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80.140625" style="41" customWidth="1"/>
    <col min="4" max="4" width="9.140625" style="41" customWidth="1"/>
    <col min="5" max="5" width="9.85546875" style="41" customWidth="1"/>
    <col min="6" max="6" width="10.85546875" style="41" customWidth="1"/>
    <col min="7" max="7" width="10.42578125" style="41" customWidth="1"/>
    <col min="8" max="8" width="13.85546875" style="41" bestFit="1" customWidth="1"/>
    <col min="9" max="9" width="9.140625" style="41" customWidth="1"/>
    <col min="10" max="10" width="12.28515625" style="41" customWidth="1"/>
    <col min="11" max="12" width="11.140625" style="41" customWidth="1"/>
    <col min="13" max="14" width="13.85546875" style="41" customWidth="1"/>
    <col min="15" max="18" width="11.140625" style="41" customWidth="1"/>
    <col min="19" max="19" width="12" style="41" bestFit="1" customWidth="1"/>
    <col min="20" max="20" width="9.7109375" style="41" customWidth="1"/>
    <col min="21" max="21" width="10.7109375" style="41" customWidth="1"/>
    <col min="22" max="22" width="17.7109375" style="41" bestFit="1" customWidth="1"/>
    <col min="23" max="23" width="12.7109375" style="41" customWidth="1"/>
    <col min="24" max="24" width="12" style="41" customWidth="1"/>
    <col min="25" max="16384" width="9.140625" style="41"/>
  </cols>
  <sheetData>
    <row r="1" spans="2:25" ht="61.5"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27"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29.25"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6.5"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31.5" customHeight="1" thickTop="1" thickBot="1" x14ac:dyDescent="0.3">
      <c r="B5" s="1697"/>
      <c r="C5" s="1698"/>
      <c r="D5" s="1698"/>
      <c r="E5" s="1698"/>
      <c r="F5" s="1698"/>
      <c r="G5" s="1698"/>
      <c r="H5" s="1698"/>
      <c r="I5" s="1698"/>
      <c r="J5" s="1699"/>
      <c r="K5" s="876">
        <v>110254</v>
      </c>
      <c r="L5" s="1742" t="s">
        <v>94</v>
      </c>
      <c r="M5" s="1742"/>
      <c r="N5" s="1742"/>
      <c r="O5" s="1743" t="s">
        <v>652</v>
      </c>
      <c r="P5" s="1743"/>
      <c r="Q5" s="1743"/>
      <c r="R5" s="1743"/>
      <c r="S5" s="877">
        <v>2.1036999999999999</v>
      </c>
      <c r="T5" s="1742" t="s">
        <v>96</v>
      </c>
      <c r="U5" s="1742"/>
      <c r="V5" s="1742"/>
      <c r="W5" s="1742"/>
      <c r="X5" s="1744"/>
    </row>
    <row r="6" spans="2:25" ht="48" customHeight="1" thickBot="1" x14ac:dyDescent="0.3">
      <c r="B6" s="49" t="s">
        <v>97</v>
      </c>
      <c r="C6" s="50" t="s">
        <v>98</v>
      </c>
      <c r="D6" s="51" t="s">
        <v>99</v>
      </c>
      <c r="E6" s="52" t="s">
        <v>100</v>
      </c>
      <c r="F6" s="52" t="s">
        <v>101</v>
      </c>
      <c r="G6" s="52" t="s">
        <v>102</v>
      </c>
      <c r="H6" s="52" t="s">
        <v>103</v>
      </c>
      <c r="I6" s="52" t="s">
        <v>104</v>
      </c>
      <c r="J6" s="114"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115"/>
      <c r="K7" s="63"/>
      <c r="L7" s="63"/>
      <c r="M7" s="63"/>
      <c r="N7" s="63"/>
      <c r="O7" s="63"/>
      <c r="P7" s="63"/>
      <c r="Q7" s="63"/>
      <c r="R7" s="63"/>
      <c r="S7" s="63"/>
      <c r="T7" s="64"/>
      <c r="U7" s="61"/>
      <c r="V7" s="61"/>
      <c r="W7" s="61"/>
      <c r="X7" s="65"/>
    </row>
    <row r="8" spans="2:25" ht="15.75" thickBot="1" x14ac:dyDescent="0.3">
      <c r="B8" s="1800" t="s">
        <v>111</v>
      </c>
      <c r="C8" s="1801"/>
      <c r="D8" s="1801"/>
      <c r="E8" s="1801"/>
      <c r="F8" s="1801"/>
      <c r="G8" s="1801"/>
      <c r="H8" s="1801"/>
      <c r="I8" s="1801"/>
      <c r="J8" s="1801"/>
      <c r="K8" s="1809"/>
      <c r="L8" s="1809"/>
      <c r="M8" s="1809"/>
      <c r="N8" s="1809"/>
      <c r="O8" s="1809"/>
      <c r="P8" s="1809"/>
      <c r="Q8" s="1809"/>
      <c r="R8" s="1809"/>
      <c r="S8" s="1809"/>
      <c r="T8" s="1809"/>
      <c r="U8" s="1801"/>
      <c r="V8" s="1809"/>
      <c r="W8" s="1809"/>
      <c r="X8" s="1810"/>
    </row>
    <row r="9" spans="2:25" ht="18" customHeight="1" x14ac:dyDescent="0.25">
      <c r="B9" s="1146">
        <v>94620</v>
      </c>
      <c r="C9" s="1147" t="s">
        <v>651</v>
      </c>
      <c r="D9" s="958">
        <v>2</v>
      </c>
      <c r="E9" s="943">
        <v>2</v>
      </c>
      <c r="F9" s="1148" t="s">
        <v>233</v>
      </c>
      <c r="G9" s="943">
        <v>28.5</v>
      </c>
      <c r="H9" s="942">
        <v>96</v>
      </c>
      <c r="I9" s="943">
        <v>2.27</v>
      </c>
      <c r="J9" s="264">
        <v>4.7753990000000002</v>
      </c>
      <c r="K9" s="1011"/>
      <c r="L9" s="727"/>
      <c r="M9" s="727"/>
      <c r="N9" s="727"/>
      <c r="O9" s="727"/>
      <c r="P9" s="727"/>
      <c r="Q9" s="727"/>
      <c r="R9" s="727"/>
      <c r="S9" s="753"/>
      <c r="T9" s="241">
        <f t="shared" ref="T9:T26" si="0">SUM(K9:S9)</f>
        <v>0</v>
      </c>
      <c r="U9" s="87">
        <f>T9*I9</f>
        <v>0</v>
      </c>
      <c r="V9" s="443">
        <f t="shared" ref="V9:V26" si="1">U9*$S$5</f>
        <v>0</v>
      </c>
      <c r="W9" s="1804" t="s">
        <v>115</v>
      </c>
      <c r="X9" s="1805"/>
    </row>
    <row r="10" spans="2:25" ht="18" customHeight="1" x14ac:dyDescent="0.25">
      <c r="B10" s="1149">
        <v>97576</v>
      </c>
      <c r="C10" s="1150" t="s">
        <v>650</v>
      </c>
      <c r="D10" s="960">
        <v>2</v>
      </c>
      <c r="E10" s="948">
        <v>2</v>
      </c>
      <c r="F10" s="1151" t="s">
        <v>233</v>
      </c>
      <c r="G10" s="948">
        <v>31.2</v>
      </c>
      <c r="H10" s="947">
        <v>96</v>
      </c>
      <c r="I10" s="948">
        <v>3.06</v>
      </c>
      <c r="J10" s="265">
        <v>6.437322</v>
      </c>
      <c r="K10" s="1039"/>
      <c r="L10" s="690"/>
      <c r="M10" s="690"/>
      <c r="N10" s="690"/>
      <c r="O10" s="690"/>
      <c r="P10" s="690"/>
      <c r="Q10" s="690"/>
      <c r="R10" s="690"/>
      <c r="S10" s="717"/>
      <c r="T10" s="242">
        <f t="shared" si="0"/>
        <v>0</v>
      </c>
      <c r="U10" s="89">
        <f t="shared" ref="U10:U26" si="2">T10*I10</f>
        <v>0</v>
      </c>
      <c r="V10" s="444">
        <f t="shared" si="1"/>
        <v>0</v>
      </c>
      <c r="W10" s="1794"/>
      <c r="X10" s="1795"/>
    </row>
    <row r="11" spans="2:25" ht="18" customHeight="1" x14ac:dyDescent="0.25">
      <c r="B11" s="1152">
        <v>63460</v>
      </c>
      <c r="C11" s="1150" t="s">
        <v>649</v>
      </c>
      <c r="D11" s="960">
        <v>2</v>
      </c>
      <c r="E11" s="948">
        <v>2</v>
      </c>
      <c r="F11" s="1151" t="s">
        <v>233</v>
      </c>
      <c r="G11" s="948">
        <v>14.25</v>
      </c>
      <c r="H11" s="947">
        <v>48</v>
      </c>
      <c r="I11" s="948">
        <v>2.25</v>
      </c>
      <c r="J11" s="265">
        <v>4.7333249999999998</v>
      </c>
      <c r="K11" s="1039"/>
      <c r="L11" s="690"/>
      <c r="M11" s="690"/>
      <c r="N11" s="690"/>
      <c r="O11" s="690"/>
      <c r="P11" s="690"/>
      <c r="Q11" s="690"/>
      <c r="R11" s="690"/>
      <c r="S11" s="717"/>
      <c r="T11" s="242">
        <f t="shared" si="0"/>
        <v>0</v>
      </c>
      <c r="U11" s="89">
        <f t="shared" si="2"/>
        <v>0</v>
      </c>
      <c r="V11" s="444">
        <f t="shared" si="1"/>
        <v>0</v>
      </c>
      <c r="W11" s="1794"/>
      <c r="X11" s="1795"/>
    </row>
    <row r="12" spans="2:25" ht="18" customHeight="1" x14ac:dyDescent="0.25">
      <c r="B12" s="1152">
        <v>71674</v>
      </c>
      <c r="C12" s="1150" t="s">
        <v>648</v>
      </c>
      <c r="D12" s="960">
        <v>2.25</v>
      </c>
      <c r="E12" s="948">
        <v>2.25</v>
      </c>
      <c r="F12" s="1151" t="s">
        <v>233</v>
      </c>
      <c r="G12" s="948">
        <v>30.25</v>
      </c>
      <c r="H12" s="947">
        <v>80</v>
      </c>
      <c r="I12" s="948">
        <v>3.04</v>
      </c>
      <c r="J12" s="265">
        <v>6.3952479999999996</v>
      </c>
      <c r="K12" s="1039"/>
      <c r="L12" s="690"/>
      <c r="M12" s="690"/>
      <c r="N12" s="690"/>
      <c r="O12" s="690"/>
      <c r="P12" s="690"/>
      <c r="Q12" s="690"/>
      <c r="R12" s="690"/>
      <c r="S12" s="717"/>
      <c r="T12" s="242">
        <f t="shared" si="0"/>
        <v>0</v>
      </c>
      <c r="U12" s="89">
        <f t="shared" si="2"/>
        <v>0</v>
      </c>
      <c r="V12" s="444">
        <f t="shared" si="1"/>
        <v>0</v>
      </c>
      <c r="W12" s="1794"/>
      <c r="X12" s="1795"/>
    </row>
    <row r="13" spans="2:25" ht="18" customHeight="1" x14ac:dyDescent="0.25">
      <c r="B13" s="1152">
        <v>71683</v>
      </c>
      <c r="C13" s="1150" t="s">
        <v>647</v>
      </c>
      <c r="D13" s="960">
        <v>2</v>
      </c>
      <c r="E13" s="948">
        <v>2.25</v>
      </c>
      <c r="F13" s="1151" t="s">
        <v>646</v>
      </c>
      <c r="G13" s="948">
        <v>17.23</v>
      </c>
      <c r="H13" s="947">
        <v>36</v>
      </c>
      <c r="I13" s="948">
        <v>2.25</v>
      </c>
      <c r="J13" s="265">
        <v>4.7333249999999998</v>
      </c>
      <c r="K13" s="1039"/>
      <c r="L13" s="690"/>
      <c r="M13" s="690"/>
      <c r="N13" s="690"/>
      <c r="O13" s="690"/>
      <c r="P13" s="690"/>
      <c r="Q13" s="690"/>
      <c r="R13" s="690"/>
      <c r="S13" s="717"/>
      <c r="T13" s="242">
        <f t="shared" si="0"/>
        <v>0</v>
      </c>
      <c r="U13" s="89">
        <f t="shared" si="2"/>
        <v>0</v>
      </c>
      <c r="V13" s="444">
        <f t="shared" si="1"/>
        <v>0</v>
      </c>
      <c r="W13" s="1794"/>
      <c r="X13" s="1795"/>
    </row>
    <row r="14" spans="2:25" ht="18" customHeight="1" x14ac:dyDescent="0.25">
      <c r="B14" s="1152">
        <v>71686</v>
      </c>
      <c r="C14" s="1150" t="s">
        <v>645</v>
      </c>
      <c r="D14" s="960">
        <v>2</v>
      </c>
      <c r="E14" s="948">
        <v>2.25</v>
      </c>
      <c r="F14" s="1151" t="s">
        <v>233</v>
      </c>
      <c r="G14" s="948">
        <v>14.51</v>
      </c>
      <c r="H14" s="1151">
        <v>36</v>
      </c>
      <c r="I14" s="948">
        <v>2.25</v>
      </c>
      <c r="J14" s="265">
        <v>4.7333249999999998</v>
      </c>
      <c r="K14" s="1039"/>
      <c r="L14" s="690"/>
      <c r="M14" s="690"/>
      <c r="N14" s="690"/>
      <c r="O14" s="690"/>
      <c r="P14" s="690"/>
      <c r="Q14" s="690"/>
      <c r="R14" s="690"/>
      <c r="S14" s="717"/>
      <c r="T14" s="242">
        <f t="shared" si="0"/>
        <v>0</v>
      </c>
      <c r="U14" s="89">
        <f t="shared" si="2"/>
        <v>0</v>
      </c>
      <c r="V14" s="444">
        <f t="shared" si="1"/>
        <v>0</v>
      </c>
      <c r="W14" s="1794"/>
      <c r="X14" s="1795"/>
    </row>
    <row r="15" spans="2:25" ht="18" customHeight="1" x14ac:dyDescent="0.25">
      <c r="B15" s="1152">
        <v>71694</v>
      </c>
      <c r="C15" s="945" t="s">
        <v>644</v>
      </c>
      <c r="D15" s="960">
        <v>2</v>
      </c>
      <c r="E15" s="948">
        <v>2.25</v>
      </c>
      <c r="F15" s="1151" t="s">
        <v>233</v>
      </c>
      <c r="G15" s="948">
        <v>14.17</v>
      </c>
      <c r="H15" s="947">
        <v>36</v>
      </c>
      <c r="I15" s="948">
        <v>1.69</v>
      </c>
      <c r="J15" s="265">
        <v>3.5552529999999996</v>
      </c>
      <c r="K15" s="1039"/>
      <c r="L15" s="690"/>
      <c r="M15" s="690"/>
      <c r="N15" s="690"/>
      <c r="O15" s="690"/>
      <c r="P15" s="690"/>
      <c r="Q15" s="690"/>
      <c r="R15" s="690"/>
      <c r="S15" s="717"/>
      <c r="T15" s="242">
        <f t="shared" si="0"/>
        <v>0</v>
      </c>
      <c r="U15" s="89">
        <f t="shared" si="2"/>
        <v>0</v>
      </c>
      <c r="V15" s="444">
        <f t="shared" si="1"/>
        <v>0</v>
      </c>
      <c r="W15" s="1794"/>
      <c r="X15" s="1795"/>
    </row>
    <row r="16" spans="2:25" ht="18" customHeight="1" x14ac:dyDescent="0.25">
      <c r="B16" s="1149">
        <v>43561</v>
      </c>
      <c r="C16" s="1150" t="s">
        <v>643</v>
      </c>
      <c r="D16" s="960">
        <v>2</v>
      </c>
      <c r="E16" s="948">
        <v>2</v>
      </c>
      <c r="F16" s="1151" t="s">
        <v>233</v>
      </c>
      <c r="G16" s="948">
        <v>13.05</v>
      </c>
      <c r="H16" s="947">
        <v>48</v>
      </c>
      <c r="I16" s="948">
        <v>3.6</v>
      </c>
      <c r="J16" s="265">
        <v>7.5733199999999998</v>
      </c>
      <c r="K16" s="1039"/>
      <c r="L16" s="690"/>
      <c r="M16" s="690"/>
      <c r="N16" s="690"/>
      <c r="O16" s="690"/>
      <c r="P16" s="690"/>
      <c r="Q16" s="690"/>
      <c r="R16" s="690"/>
      <c r="S16" s="717"/>
      <c r="T16" s="242">
        <f t="shared" si="0"/>
        <v>0</v>
      </c>
      <c r="U16" s="89">
        <f t="shared" si="2"/>
        <v>0</v>
      </c>
      <c r="V16" s="444">
        <f t="shared" si="1"/>
        <v>0</v>
      </c>
      <c r="W16" s="1794"/>
      <c r="X16" s="1795"/>
    </row>
    <row r="17" spans="2:24" ht="18" customHeight="1" x14ac:dyDescent="0.25">
      <c r="B17" s="1152">
        <v>45227</v>
      </c>
      <c r="C17" s="1150" t="s">
        <v>642</v>
      </c>
      <c r="D17" s="960">
        <v>2</v>
      </c>
      <c r="E17" s="948">
        <v>2</v>
      </c>
      <c r="F17" s="1151" t="s">
        <v>233</v>
      </c>
      <c r="G17" s="948">
        <v>13.2</v>
      </c>
      <c r="H17" s="947">
        <v>48</v>
      </c>
      <c r="I17" s="948">
        <v>4.5</v>
      </c>
      <c r="J17" s="265">
        <v>9.4666499999999996</v>
      </c>
      <c r="K17" s="1039"/>
      <c r="L17" s="690"/>
      <c r="M17" s="690"/>
      <c r="N17" s="690"/>
      <c r="O17" s="690"/>
      <c r="P17" s="690"/>
      <c r="Q17" s="690"/>
      <c r="R17" s="690"/>
      <c r="S17" s="717"/>
      <c r="T17" s="242">
        <f t="shared" si="0"/>
        <v>0</v>
      </c>
      <c r="U17" s="89">
        <f t="shared" si="2"/>
        <v>0</v>
      </c>
      <c r="V17" s="444">
        <f t="shared" si="1"/>
        <v>0</v>
      </c>
      <c r="W17" s="1794"/>
      <c r="X17" s="1795"/>
    </row>
    <row r="18" spans="2:24" ht="18" customHeight="1" x14ac:dyDescent="0.25">
      <c r="B18" s="1152">
        <v>64142</v>
      </c>
      <c r="C18" s="1150" t="s">
        <v>641</v>
      </c>
      <c r="D18" s="960">
        <v>1</v>
      </c>
      <c r="E18" s="948">
        <v>1</v>
      </c>
      <c r="F18" s="1151" t="s">
        <v>233</v>
      </c>
      <c r="G18" s="948">
        <v>18</v>
      </c>
      <c r="H18" s="947">
        <v>144</v>
      </c>
      <c r="I18" s="948">
        <v>9</v>
      </c>
      <c r="J18" s="265">
        <v>18.933299999999999</v>
      </c>
      <c r="K18" s="1039"/>
      <c r="L18" s="690"/>
      <c r="M18" s="690"/>
      <c r="N18" s="690"/>
      <c r="O18" s="690"/>
      <c r="P18" s="690"/>
      <c r="Q18" s="690"/>
      <c r="R18" s="690"/>
      <c r="S18" s="717"/>
      <c r="T18" s="242">
        <f t="shared" si="0"/>
        <v>0</v>
      </c>
      <c r="U18" s="89">
        <f t="shared" si="2"/>
        <v>0</v>
      </c>
      <c r="V18" s="444">
        <f t="shared" si="1"/>
        <v>0</v>
      </c>
      <c r="W18" s="1794"/>
      <c r="X18" s="1795"/>
    </row>
    <row r="19" spans="2:24" ht="18" customHeight="1" x14ac:dyDescent="0.25">
      <c r="B19" s="1149">
        <v>64150</v>
      </c>
      <c r="C19" s="1150" t="s">
        <v>640</v>
      </c>
      <c r="D19" s="960">
        <v>1</v>
      </c>
      <c r="E19" s="948">
        <v>1</v>
      </c>
      <c r="F19" s="1151" t="s">
        <v>233</v>
      </c>
      <c r="G19" s="948">
        <v>19.43</v>
      </c>
      <c r="H19" s="947">
        <v>144</v>
      </c>
      <c r="I19" s="948">
        <v>9</v>
      </c>
      <c r="J19" s="265">
        <v>18.933299999999999</v>
      </c>
      <c r="K19" s="1039"/>
      <c r="L19" s="690"/>
      <c r="M19" s="690"/>
      <c r="N19" s="690"/>
      <c r="O19" s="690"/>
      <c r="P19" s="690"/>
      <c r="Q19" s="690"/>
      <c r="R19" s="690"/>
      <c r="S19" s="717"/>
      <c r="T19" s="242">
        <f t="shared" si="0"/>
        <v>0</v>
      </c>
      <c r="U19" s="89">
        <f t="shared" si="2"/>
        <v>0</v>
      </c>
      <c r="V19" s="444">
        <f t="shared" si="1"/>
        <v>0</v>
      </c>
      <c r="W19" s="1794"/>
      <c r="X19" s="1795"/>
    </row>
    <row r="20" spans="2:24" ht="18" customHeight="1" x14ac:dyDescent="0.25">
      <c r="B20" s="1152">
        <v>73342</v>
      </c>
      <c r="C20" s="1150" t="s">
        <v>639</v>
      </c>
      <c r="D20" s="960">
        <v>2</v>
      </c>
      <c r="E20" s="948">
        <v>0</v>
      </c>
      <c r="F20" s="1151" t="s">
        <v>233</v>
      </c>
      <c r="G20" s="948">
        <v>10.050000000000001</v>
      </c>
      <c r="H20" s="947">
        <v>48</v>
      </c>
      <c r="I20" s="948">
        <v>2.35</v>
      </c>
      <c r="J20" s="265">
        <v>4.943695</v>
      </c>
      <c r="K20" s="1039"/>
      <c r="L20" s="690"/>
      <c r="M20" s="690"/>
      <c r="N20" s="690"/>
      <c r="O20" s="690"/>
      <c r="P20" s="690"/>
      <c r="Q20" s="690"/>
      <c r="R20" s="690"/>
      <c r="S20" s="717"/>
      <c r="T20" s="242">
        <f t="shared" si="0"/>
        <v>0</v>
      </c>
      <c r="U20" s="89">
        <f t="shared" si="2"/>
        <v>0</v>
      </c>
      <c r="V20" s="444">
        <f t="shared" si="1"/>
        <v>0</v>
      </c>
      <c r="W20" s="1794"/>
      <c r="X20" s="1795"/>
    </row>
    <row r="21" spans="2:24" ht="18" customHeight="1" x14ac:dyDescent="0.25">
      <c r="B21" s="1152">
        <v>97896</v>
      </c>
      <c r="C21" s="1150" t="s">
        <v>638</v>
      </c>
      <c r="D21" s="960">
        <v>1.25</v>
      </c>
      <c r="E21" s="948">
        <v>1.25</v>
      </c>
      <c r="F21" s="1151" t="s">
        <v>233</v>
      </c>
      <c r="G21" s="948">
        <v>13.5</v>
      </c>
      <c r="H21" s="947">
        <v>72</v>
      </c>
      <c r="I21" s="948">
        <v>2.16</v>
      </c>
      <c r="J21" s="265">
        <v>4.5439920000000003</v>
      </c>
      <c r="K21" s="1039"/>
      <c r="L21" s="690"/>
      <c r="M21" s="690"/>
      <c r="N21" s="690"/>
      <c r="O21" s="690"/>
      <c r="P21" s="690"/>
      <c r="Q21" s="690"/>
      <c r="R21" s="690"/>
      <c r="S21" s="717"/>
      <c r="T21" s="242">
        <f t="shared" si="0"/>
        <v>0</v>
      </c>
      <c r="U21" s="89">
        <f t="shared" si="2"/>
        <v>0</v>
      </c>
      <c r="V21" s="444">
        <f t="shared" si="1"/>
        <v>0</v>
      </c>
      <c r="W21" s="1794"/>
      <c r="X21" s="1795"/>
    </row>
    <row r="22" spans="2:24" ht="18" customHeight="1" x14ac:dyDescent="0.25">
      <c r="B22" s="1152">
        <v>98334</v>
      </c>
      <c r="C22" s="1150" t="s">
        <v>4765</v>
      </c>
      <c r="D22" s="960">
        <v>1</v>
      </c>
      <c r="E22" s="948">
        <v>1.75</v>
      </c>
      <c r="F22" s="1151" t="s">
        <v>233</v>
      </c>
      <c r="G22" s="948">
        <v>30.9</v>
      </c>
      <c r="H22" s="947">
        <v>120</v>
      </c>
      <c r="I22" s="948">
        <v>3.77</v>
      </c>
      <c r="J22" s="265">
        <v>7.93</v>
      </c>
      <c r="K22" s="1039"/>
      <c r="L22" s="690"/>
      <c r="M22" s="690"/>
      <c r="N22" s="690"/>
      <c r="O22" s="690"/>
      <c r="P22" s="690"/>
      <c r="Q22" s="690"/>
      <c r="R22" s="690"/>
      <c r="S22" s="717"/>
      <c r="T22" s="242">
        <f t="shared" si="0"/>
        <v>0</v>
      </c>
      <c r="U22" s="89">
        <f t="shared" si="2"/>
        <v>0</v>
      </c>
      <c r="V22" s="444">
        <f t="shared" si="1"/>
        <v>0</v>
      </c>
      <c r="W22" s="1794"/>
      <c r="X22" s="1795"/>
    </row>
    <row r="23" spans="2:24" ht="18" customHeight="1" x14ac:dyDescent="0.25">
      <c r="B23" s="1152">
        <v>98375</v>
      </c>
      <c r="C23" s="1150" t="s">
        <v>637</v>
      </c>
      <c r="D23" s="960">
        <v>1</v>
      </c>
      <c r="E23" s="948">
        <v>1.75</v>
      </c>
      <c r="F23" s="1151" t="s">
        <v>233</v>
      </c>
      <c r="G23" s="948">
        <v>28.13</v>
      </c>
      <c r="H23" s="947">
        <v>120</v>
      </c>
      <c r="I23" s="948">
        <v>4.0599999999999996</v>
      </c>
      <c r="J23" s="265">
        <v>8.5410219999999981</v>
      </c>
      <c r="K23" s="1039"/>
      <c r="L23" s="690"/>
      <c r="M23" s="690"/>
      <c r="N23" s="690"/>
      <c r="O23" s="690"/>
      <c r="P23" s="690"/>
      <c r="Q23" s="690"/>
      <c r="R23" s="690"/>
      <c r="S23" s="717"/>
      <c r="T23" s="242">
        <f t="shared" si="0"/>
        <v>0</v>
      </c>
      <c r="U23" s="89">
        <f t="shared" si="2"/>
        <v>0</v>
      </c>
      <c r="V23" s="444">
        <f t="shared" si="1"/>
        <v>0</v>
      </c>
      <c r="W23" s="1794"/>
      <c r="X23" s="1795"/>
    </row>
    <row r="24" spans="2:24" ht="18" customHeight="1" x14ac:dyDescent="0.25">
      <c r="B24" s="1152">
        <v>99750</v>
      </c>
      <c r="C24" s="1150" t="s">
        <v>636</v>
      </c>
      <c r="D24" s="960">
        <v>2</v>
      </c>
      <c r="E24" s="948">
        <v>2</v>
      </c>
      <c r="F24" s="1151" t="s">
        <v>233</v>
      </c>
      <c r="G24" s="948">
        <v>19.13</v>
      </c>
      <c r="H24" s="947">
        <v>60</v>
      </c>
      <c r="I24" s="948">
        <v>6.97</v>
      </c>
      <c r="J24" s="265">
        <v>14.662788999999998</v>
      </c>
      <c r="K24" s="1039"/>
      <c r="L24" s="690"/>
      <c r="M24" s="690"/>
      <c r="N24" s="690"/>
      <c r="O24" s="690"/>
      <c r="P24" s="690"/>
      <c r="Q24" s="690"/>
      <c r="R24" s="690"/>
      <c r="S24" s="717"/>
      <c r="T24" s="242">
        <f t="shared" si="0"/>
        <v>0</v>
      </c>
      <c r="U24" s="89">
        <f t="shared" si="2"/>
        <v>0</v>
      </c>
      <c r="V24" s="444">
        <f t="shared" si="1"/>
        <v>0</v>
      </c>
      <c r="W24" s="1794"/>
      <c r="X24" s="1795"/>
    </row>
    <row r="25" spans="2:24" ht="18" customHeight="1" x14ac:dyDescent="0.25">
      <c r="B25" s="1152">
        <v>99760</v>
      </c>
      <c r="C25" s="1150" t="s">
        <v>635</v>
      </c>
      <c r="D25" s="960">
        <v>2</v>
      </c>
      <c r="E25" s="948">
        <v>2</v>
      </c>
      <c r="F25" s="1151" t="s">
        <v>233</v>
      </c>
      <c r="G25" s="948">
        <v>21.56</v>
      </c>
      <c r="H25" s="947">
        <v>60</v>
      </c>
      <c r="I25" s="948">
        <v>2.29</v>
      </c>
      <c r="J25" s="265">
        <v>4.8174729999999997</v>
      </c>
      <c r="K25" s="1039"/>
      <c r="L25" s="690"/>
      <c r="M25" s="690"/>
      <c r="N25" s="690"/>
      <c r="O25" s="690"/>
      <c r="P25" s="690"/>
      <c r="Q25" s="690"/>
      <c r="R25" s="690"/>
      <c r="S25" s="717"/>
      <c r="T25" s="242">
        <f t="shared" si="0"/>
        <v>0</v>
      </c>
      <c r="U25" s="89">
        <f t="shared" si="2"/>
        <v>0</v>
      </c>
      <c r="V25" s="444">
        <f t="shared" si="1"/>
        <v>0</v>
      </c>
      <c r="W25" s="1794"/>
      <c r="X25" s="1795"/>
    </row>
    <row r="26" spans="2:24" ht="18" customHeight="1" thickBot="1" x14ac:dyDescent="0.3">
      <c r="B26" s="1153">
        <v>99770</v>
      </c>
      <c r="C26" s="1154" t="s">
        <v>634</v>
      </c>
      <c r="D26" s="963">
        <v>2</v>
      </c>
      <c r="E26" s="954">
        <v>2</v>
      </c>
      <c r="F26" s="1155" t="s">
        <v>233</v>
      </c>
      <c r="G26" s="954">
        <v>21.56</v>
      </c>
      <c r="H26" s="953">
        <v>60</v>
      </c>
      <c r="I26" s="954">
        <v>2.98</v>
      </c>
      <c r="J26" s="266">
        <v>6.2690259999999993</v>
      </c>
      <c r="K26" s="1175"/>
      <c r="L26" s="714"/>
      <c r="M26" s="714"/>
      <c r="N26" s="714"/>
      <c r="O26" s="714"/>
      <c r="P26" s="714"/>
      <c r="Q26" s="714"/>
      <c r="R26" s="714"/>
      <c r="S26" s="713"/>
      <c r="T26" s="445">
        <f t="shared" si="0"/>
        <v>0</v>
      </c>
      <c r="U26" s="396">
        <f t="shared" si="2"/>
        <v>0</v>
      </c>
      <c r="V26" s="446">
        <f t="shared" si="1"/>
        <v>0</v>
      </c>
      <c r="W26" s="1794"/>
      <c r="X26" s="1795"/>
    </row>
    <row r="27" spans="2:24" ht="68.25" customHeight="1" thickBot="1" x14ac:dyDescent="0.3">
      <c r="B27" s="1036"/>
      <c r="C27" s="1037"/>
      <c r="D27" s="1038"/>
      <c r="E27" s="1038"/>
      <c r="F27" s="1038"/>
      <c r="G27" s="1038"/>
      <c r="H27" s="1038"/>
      <c r="I27" s="1038"/>
      <c r="J27" s="1077"/>
      <c r="K27" s="412"/>
      <c r="L27" s="412"/>
      <c r="M27" s="412"/>
      <c r="N27" s="412"/>
      <c r="O27" s="412"/>
      <c r="P27" s="412"/>
      <c r="Q27" s="412"/>
      <c r="R27" s="412"/>
      <c r="S27" s="412"/>
      <c r="T27" s="413"/>
      <c r="U27" s="405"/>
      <c r="V27" s="406"/>
      <c r="W27" s="406"/>
      <c r="X27" s="407"/>
    </row>
    <row r="28" spans="2:24" ht="15.75" thickTop="1" x14ac:dyDescent="0.25">
      <c r="K28" s="69">
        <f>SUM(K9:K26)</f>
        <v>0</v>
      </c>
      <c r="L28" s="69">
        <f t="shared" ref="L28:S28" si="3">SUM(L9:L26)</f>
        <v>0</v>
      </c>
      <c r="M28" s="69">
        <f t="shared" si="3"/>
        <v>0</v>
      </c>
      <c r="N28" s="69">
        <f>SUM(N9:N26)</f>
        <v>0</v>
      </c>
      <c r="O28" s="69">
        <f t="shared" si="3"/>
        <v>0</v>
      </c>
      <c r="P28" s="69">
        <f>SUM(P9:P26)</f>
        <v>0</v>
      </c>
      <c r="Q28" s="69">
        <f t="shared" si="3"/>
        <v>0</v>
      </c>
      <c r="R28" s="69">
        <f t="shared" si="3"/>
        <v>0</v>
      </c>
      <c r="S28" s="69">
        <f t="shared" si="3"/>
        <v>0</v>
      </c>
      <c r="T28" s="69">
        <f>SUM(T9:T26)</f>
        <v>0</v>
      </c>
      <c r="U28" s="70">
        <f>SUM(U9:U26)</f>
        <v>0</v>
      </c>
      <c r="V28" s="71">
        <f>SUM(V9:V26)</f>
        <v>0</v>
      </c>
    </row>
  </sheetData>
  <sheetProtection password="D140" sheet="1" selectLockedCells="1"/>
  <mergeCells count="14">
    <mergeCell ref="B1:P1"/>
    <mergeCell ref="Q1:X3"/>
    <mergeCell ref="B2:P2"/>
    <mergeCell ref="B3:C3"/>
    <mergeCell ref="D3:J3"/>
    <mergeCell ref="K3:M3"/>
    <mergeCell ref="N3:P3"/>
    <mergeCell ref="W9:X26"/>
    <mergeCell ref="B4:X4"/>
    <mergeCell ref="B5:J5"/>
    <mergeCell ref="L5:N5"/>
    <mergeCell ref="O5:R5"/>
    <mergeCell ref="T5:X5"/>
    <mergeCell ref="B8:X8"/>
  </mergeCells>
  <conditionalFormatting sqref="B1:B1048576">
    <cfRule type="duplicateValues" dxfId="47" priority="2"/>
  </conditionalFormatting>
  <pageMargins left="0.25" right="0.25" top="0.75" bottom="0.75" header="0.3" footer="0.3"/>
  <pageSetup scale="44" fitToHeight="0" orientation="landscape" r:id="rId1"/>
  <ignoredErrors>
    <ignoredError sqref="T9:T26" formulaRange="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Y48"/>
  <sheetViews>
    <sheetView showGridLines="0" zoomScale="60" zoomScaleNormal="60" workbookViewId="0">
      <selection activeCell="K13" sqref="K13"/>
    </sheetView>
  </sheetViews>
  <sheetFormatPr defaultColWidth="9.140625" defaultRowHeight="15" x14ac:dyDescent="0.25"/>
  <cols>
    <col min="1" max="1" width="3.42578125" style="41" customWidth="1"/>
    <col min="2" max="2" width="13.42578125" style="41" customWidth="1"/>
    <col min="3" max="3" width="76.5703125" style="41" customWidth="1"/>
    <col min="4" max="9" width="10.140625" style="41" customWidth="1"/>
    <col min="10" max="10" width="10.42578125" style="41" customWidth="1"/>
    <col min="11" max="13" width="12" style="41" customWidth="1"/>
    <col min="14" max="14" width="15.85546875" style="41" customWidth="1"/>
    <col min="15" max="19" width="12" style="41" customWidth="1"/>
    <col min="20" max="21" width="12.85546875" style="41" customWidth="1"/>
    <col min="22" max="22" width="16.85546875" style="41" bestFit="1" customWidth="1"/>
    <col min="23" max="24" width="12.85546875" style="41" customWidth="1"/>
    <col min="25" max="16384" width="9.140625" style="41"/>
  </cols>
  <sheetData>
    <row r="1" spans="1:25" ht="61.5"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0"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1.5"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6.5"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15.75" thickBot="1" x14ac:dyDescent="0.3">
      <c r="B5" s="1750"/>
      <c r="C5" s="1751"/>
      <c r="D5" s="1751"/>
      <c r="E5" s="1751"/>
      <c r="F5" s="1751"/>
      <c r="G5" s="1751"/>
      <c r="H5" s="1751"/>
      <c r="I5" s="1751"/>
      <c r="J5" s="1751"/>
      <c r="K5" s="1751"/>
      <c r="L5" s="1751"/>
      <c r="M5" s="1751"/>
      <c r="N5" s="1751"/>
      <c r="O5" s="1751"/>
      <c r="P5" s="1751"/>
      <c r="Q5" s="1751"/>
      <c r="R5" s="1751"/>
      <c r="S5" s="1751"/>
      <c r="T5" s="1751"/>
      <c r="U5" s="1751"/>
      <c r="V5" s="1751"/>
      <c r="W5" s="1751"/>
      <c r="X5" s="1752"/>
      <c r="Y5" s="48"/>
    </row>
    <row r="6" spans="1:25" ht="31.5" customHeight="1" thickTop="1" thickBot="1" x14ac:dyDescent="0.3">
      <c r="B6" s="1753"/>
      <c r="C6" s="1754"/>
      <c r="D6" s="1754"/>
      <c r="E6" s="1754"/>
      <c r="F6" s="1754"/>
      <c r="G6" s="1754"/>
      <c r="H6" s="1754"/>
      <c r="I6" s="1754"/>
      <c r="J6" s="1754"/>
      <c r="K6" s="915">
        <v>110254</v>
      </c>
      <c r="L6" s="1755" t="s">
        <v>94</v>
      </c>
      <c r="M6" s="1755"/>
      <c r="N6" s="1755"/>
      <c r="O6" s="1756" t="s">
        <v>652</v>
      </c>
      <c r="P6" s="1756"/>
      <c r="Q6" s="1756"/>
      <c r="R6" s="1756"/>
      <c r="S6" s="916">
        <v>2.1036999999999999</v>
      </c>
      <c r="T6" s="1755" t="s">
        <v>96</v>
      </c>
      <c r="U6" s="1755"/>
      <c r="V6" s="1755"/>
      <c r="W6" s="1755"/>
      <c r="X6" s="1757"/>
    </row>
    <row r="7" spans="1:25" ht="27" customHeight="1" thickTop="1" thickBot="1" x14ac:dyDescent="0.35">
      <c r="A7" s="73"/>
      <c r="B7" s="1936" t="s">
        <v>149</v>
      </c>
      <c r="C7" s="860" t="s">
        <v>1368</v>
      </c>
      <c r="D7" s="74"/>
      <c r="E7" s="1938" t="s">
        <v>1367</v>
      </c>
      <c r="F7" s="1938"/>
      <c r="G7" s="1938"/>
      <c r="H7" s="1938"/>
      <c r="I7" s="1938"/>
      <c r="J7" s="1938"/>
      <c r="K7" s="74"/>
      <c r="L7" s="1938" t="s">
        <v>1365</v>
      </c>
      <c r="M7" s="1938"/>
      <c r="N7" s="1938"/>
      <c r="O7" s="1938"/>
      <c r="P7" s="1938"/>
      <c r="Q7" s="1938"/>
      <c r="R7" s="160"/>
      <c r="S7" s="1928" t="s">
        <v>1366</v>
      </c>
      <c r="T7" s="1928"/>
      <c r="U7" s="1928"/>
      <c r="V7" s="1928"/>
      <c r="W7" s="1928"/>
      <c r="X7" s="1929"/>
    </row>
    <row r="8" spans="1:25" s="351" customFormat="1" ht="45" customHeight="1" thickBot="1" x14ac:dyDescent="0.3">
      <c r="A8" s="352"/>
      <c r="B8" s="1937"/>
      <c r="C8" s="346">
        <f>SUM(U13:U37)</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37.5" thickTop="1" thickBot="1" x14ac:dyDescent="0.3">
      <c r="A9" s="75"/>
      <c r="B9" s="1930" t="s">
        <v>152</v>
      </c>
      <c r="C9" s="1931"/>
      <c r="D9" s="1931"/>
      <c r="E9" s="1931"/>
      <c r="F9" s="1931"/>
      <c r="G9" s="1931"/>
      <c r="H9" s="1931"/>
      <c r="I9" s="1931"/>
      <c r="J9" s="1931"/>
      <c r="K9" s="1931"/>
      <c r="L9" s="1931"/>
      <c r="M9" s="1931"/>
      <c r="N9" s="1931"/>
      <c r="O9" s="1931"/>
      <c r="P9" s="1931"/>
      <c r="Q9" s="1931"/>
      <c r="R9" s="1931"/>
      <c r="S9" s="1931"/>
      <c r="T9" s="1931"/>
      <c r="U9" s="1931"/>
      <c r="V9" s="1931"/>
      <c r="W9" s="1931"/>
      <c r="X9" s="1932"/>
    </row>
    <row r="10" spans="1:25" ht="17.25"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46.5"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18" customHeight="1" thickTop="1" x14ac:dyDescent="0.25">
      <c r="B13" s="939">
        <v>94620</v>
      </c>
      <c r="C13" s="1156" t="s">
        <v>651</v>
      </c>
      <c r="D13" s="958">
        <v>2</v>
      </c>
      <c r="E13" s="943">
        <v>2</v>
      </c>
      <c r="F13" s="1148" t="s">
        <v>233</v>
      </c>
      <c r="G13" s="1148">
        <v>28.5</v>
      </c>
      <c r="H13" s="1148">
        <v>96</v>
      </c>
      <c r="I13" s="1148">
        <v>2.27</v>
      </c>
      <c r="J13" s="264">
        <v>4.7753990000000002</v>
      </c>
      <c r="K13" s="910"/>
      <c r="L13" s="727"/>
      <c r="M13" s="727"/>
      <c r="N13" s="727"/>
      <c r="O13" s="727"/>
      <c r="P13" s="727"/>
      <c r="Q13" s="727"/>
      <c r="R13" s="727"/>
      <c r="S13" s="753"/>
      <c r="T13" s="239">
        <f t="shared" ref="T13:T37" si="0">SUM(K13:S13)</f>
        <v>0</v>
      </c>
      <c r="U13" s="103">
        <f t="shared" ref="U13:U37" si="1">T13*I13</f>
        <v>0</v>
      </c>
      <c r="V13" s="104">
        <f t="shared" ref="V13:V37" si="2">U13*$S$6</f>
        <v>0</v>
      </c>
      <c r="W13" s="1792" t="s">
        <v>115</v>
      </c>
      <c r="X13" s="1793"/>
    </row>
    <row r="14" spans="1:25" ht="18" customHeight="1" x14ac:dyDescent="0.25">
      <c r="B14" s="1157">
        <v>97576</v>
      </c>
      <c r="C14" s="1150" t="s">
        <v>650</v>
      </c>
      <c r="D14" s="960">
        <v>2</v>
      </c>
      <c r="E14" s="948">
        <v>2</v>
      </c>
      <c r="F14" s="1151" t="s">
        <v>233</v>
      </c>
      <c r="G14" s="1151">
        <v>31.2</v>
      </c>
      <c r="H14" s="1151">
        <v>96</v>
      </c>
      <c r="I14" s="1151">
        <v>3.06</v>
      </c>
      <c r="J14" s="265">
        <v>6.437322</v>
      </c>
      <c r="K14" s="911"/>
      <c r="L14" s="690"/>
      <c r="M14" s="690"/>
      <c r="N14" s="690"/>
      <c r="O14" s="690"/>
      <c r="P14" s="690"/>
      <c r="Q14" s="690"/>
      <c r="R14" s="690"/>
      <c r="S14" s="717"/>
      <c r="T14" s="240">
        <f t="shared" si="0"/>
        <v>0</v>
      </c>
      <c r="U14" s="89">
        <f t="shared" si="1"/>
        <v>0</v>
      </c>
      <c r="V14" s="112">
        <f t="shared" si="2"/>
        <v>0</v>
      </c>
      <c r="W14" s="1794"/>
      <c r="X14" s="1795"/>
    </row>
    <row r="15" spans="1:25" ht="18" customHeight="1" x14ac:dyDescent="0.25">
      <c r="B15" s="949">
        <v>63460</v>
      </c>
      <c r="C15" s="1150" t="s">
        <v>649</v>
      </c>
      <c r="D15" s="960">
        <v>2</v>
      </c>
      <c r="E15" s="948">
        <v>2</v>
      </c>
      <c r="F15" s="1151" t="s">
        <v>233</v>
      </c>
      <c r="G15" s="1151">
        <v>14.25</v>
      </c>
      <c r="H15" s="1151">
        <v>48</v>
      </c>
      <c r="I15" s="1151">
        <v>2.25</v>
      </c>
      <c r="J15" s="265">
        <v>4.7333249999999998</v>
      </c>
      <c r="K15" s="911"/>
      <c r="L15" s="690"/>
      <c r="M15" s="690"/>
      <c r="N15" s="690"/>
      <c r="O15" s="690"/>
      <c r="P15" s="690"/>
      <c r="Q15" s="690"/>
      <c r="R15" s="690"/>
      <c r="S15" s="717"/>
      <c r="T15" s="240">
        <f t="shared" si="0"/>
        <v>0</v>
      </c>
      <c r="U15" s="89">
        <f t="shared" si="1"/>
        <v>0</v>
      </c>
      <c r="V15" s="112">
        <f t="shared" si="2"/>
        <v>0</v>
      </c>
      <c r="W15" s="1794"/>
      <c r="X15" s="1795"/>
    </row>
    <row r="16" spans="1:25" ht="18" customHeight="1" x14ac:dyDescent="0.25">
      <c r="B16" s="944">
        <v>71674</v>
      </c>
      <c r="C16" s="1150" t="s">
        <v>648</v>
      </c>
      <c r="D16" s="960">
        <v>2.25</v>
      </c>
      <c r="E16" s="948">
        <v>2.25</v>
      </c>
      <c r="F16" s="1151" t="s">
        <v>233</v>
      </c>
      <c r="G16" s="1151">
        <v>30.25</v>
      </c>
      <c r="H16" s="1151">
        <v>80</v>
      </c>
      <c r="I16" s="1151">
        <v>3.04</v>
      </c>
      <c r="J16" s="265">
        <v>6.3952479999999996</v>
      </c>
      <c r="K16" s="911"/>
      <c r="L16" s="690"/>
      <c r="M16" s="690"/>
      <c r="N16" s="690"/>
      <c r="O16" s="690"/>
      <c r="P16" s="690"/>
      <c r="Q16" s="690"/>
      <c r="R16" s="690"/>
      <c r="S16" s="717"/>
      <c r="T16" s="240">
        <f t="shared" si="0"/>
        <v>0</v>
      </c>
      <c r="U16" s="89">
        <f t="shared" si="1"/>
        <v>0</v>
      </c>
      <c r="V16" s="112">
        <f t="shared" si="2"/>
        <v>0</v>
      </c>
      <c r="W16" s="1794"/>
      <c r="X16" s="1795"/>
    </row>
    <row r="17" spans="2:24" ht="18" customHeight="1" x14ac:dyDescent="0.25">
      <c r="B17" s="949">
        <v>71683</v>
      </c>
      <c r="C17" s="1150" t="s">
        <v>647</v>
      </c>
      <c r="D17" s="960">
        <v>2</v>
      </c>
      <c r="E17" s="948">
        <v>2.25</v>
      </c>
      <c r="F17" s="1151" t="s">
        <v>646</v>
      </c>
      <c r="G17" s="1151">
        <v>17.23</v>
      </c>
      <c r="H17" s="1151">
        <v>36</v>
      </c>
      <c r="I17" s="1151">
        <v>2.25</v>
      </c>
      <c r="J17" s="265">
        <v>4.7333249999999998</v>
      </c>
      <c r="K17" s="911"/>
      <c r="L17" s="690"/>
      <c r="M17" s="690"/>
      <c r="N17" s="690"/>
      <c r="O17" s="690"/>
      <c r="P17" s="690"/>
      <c r="Q17" s="690"/>
      <c r="R17" s="690"/>
      <c r="S17" s="717"/>
      <c r="T17" s="240">
        <f t="shared" si="0"/>
        <v>0</v>
      </c>
      <c r="U17" s="89">
        <f t="shared" si="1"/>
        <v>0</v>
      </c>
      <c r="V17" s="112">
        <f t="shared" si="2"/>
        <v>0</v>
      </c>
      <c r="W17" s="1794"/>
      <c r="X17" s="1795"/>
    </row>
    <row r="18" spans="2:24" ht="18" customHeight="1" x14ac:dyDescent="0.25">
      <c r="B18" s="949">
        <v>71686</v>
      </c>
      <c r="C18" s="1150" t="s">
        <v>645</v>
      </c>
      <c r="D18" s="960">
        <v>2</v>
      </c>
      <c r="E18" s="948">
        <v>2.25</v>
      </c>
      <c r="F18" s="1151" t="s">
        <v>233</v>
      </c>
      <c r="G18" s="1151">
        <v>14.51</v>
      </c>
      <c r="H18" s="1151">
        <v>36</v>
      </c>
      <c r="I18" s="1151">
        <v>2.25</v>
      </c>
      <c r="J18" s="265">
        <v>4.7333249999999998</v>
      </c>
      <c r="K18" s="911"/>
      <c r="L18" s="690"/>
      <c r="M18" s="690"/>
      <c r="N18" s="690"/>
      <c r="O18" s="690"/>
      <c r="P18" s="690"/>
      <c r="Q18" s="690"/>
      <c r="R18" s="690"/>
      <c r="S18" s="717"/>
      <c r="T18" s="240">
        <f t="shared" si="0"/>
        <v>0</v>
      </c>
      <c r="U18" s="89">
        <f t="shared" si="1"/>
        <v>0</v>
      </c>
      <c r="V18" s="112">
        <f t="shared" si="2"/>
        <v>0</v>
      </c>
      <c r="W18" s="1794"/>
      <c r="X18" s="1795"/>
    </row>
    <row r="19" spans="2:24" ht="18" customHeight="1" x14ac:dyDescent="0.25">
      <c r="B19" s="949">
        <v>71694</v>
      </c>
      <c r="C19" s="1150" t="s">
        <v>644</v>
      </c>
      <c r="D19" s="960">
        <v>2</v>
      </c>
      <c r="E19" s="948">
        <v>2.25</v>
      </c>
      <c r="F19" s="1151" t="s">
        <v>233</v>
      </c>
      <c r="G19" s="1151">
        <v>14.17</v>
      </c>
      <c r="H19" s="1151">
        <v>36</v>
      </c>
      <c r="I19" s="1151">
        <v>1.69</v>
      </c>
      <c r="J19" s="265">
        <v>3.5552529999999996</v>
      </c>
      <c r="K19" s="911"/>
      <c r="L19" s="690"/>
      <c r="M19" s="690"/>
      <c r="N19" s="690"/>
      <c r="O19" s="690"/>
      <c r="P19" s="690"/>
      <c r="Q19" s="690"/>
      <c r="R19" s="690"/>
      <c r="S19" s="717"/>
      <c r="T19" s="240">
        <f t="shared" si="0"/>
        <v>0</v>
      </c>
      <c r="U19" s="89">
        <f t="shared" si="1"/>
        <v>0</v>
      </c>
      <c r="V19" s="112">
        <f t="shared" si="2"/>
        <v>0</v>
      </c>
      <c r="W19" s="1794"/>
      <c r="X19" s="1795"/>
    </row>
    <row r="20" spans="2:24" ht="18" customHeight="1" x14ac:dyDescent="0.25">
      <c r="B20" s="949">
        <v>63457</v>
      </c>
      <c r="C20" s="1150" t="s">
        <v>658</v>
      </c>
      <c r="D20" s="960">
        <v>2</v>
      </c>
      <c r="E20" s="948">
        <v>2</v>
      </c>
      <c r="F20" s="1151" t="s">
        <v>233</v>
      </c>
      <c r="G20" s="1151">
        <v>16.350000000000001</v>
      </c>
      <c r="H20" s="1158">
        <v>48</v>
      </c>
      <c r="I20" s="1158">
        <v>1.75</v>
      </c>
      <c r="J20" s="265">
        <v>3.68</v>
      </c>
      <c r="K20" s="911"/>
      <c r="L20" s="690"/>
      <c r="M20" s="690"/>
      <c r="N20" s="690"/>
      <c r="O20" s="690"/>
      <c r="P20" s="690"/>
      <c r="Q20" s="690"/>
      <c r="R20" s="690"/>
      <c r="S20" s="717"/>
      <c r="T20" s="240">
        <f t="shared" si="0"/>
        <v>0</v>
      </c>
      <c r="U20" s="89">
        <f t="shared" si="1"/>
        <v>0</v>
      </c>
      <c r="V20" s="112">
        <f t="shared" si="2"/>
        <v>0</v>
      </c>
      <c r="W20" s="1794"/>
      <c r="X20" s="1795"/>
    </row>
    <row r="21" spans="2:24" ht="18" customHeight="1" x14ac:dyDescent="0.25">
      <c r="B21" s="944">
        <v>68660</v>
      </c>
      <c r="C21" s="1150" t="s">
        <v>657</v>
      </c>
      <c r="D21" s="960">
        <v>2</v>
      </c>
      <c r="E21" s="948">
        <v>2</v>
      </c>
      <c r="F21" s="1151" t="s">
        <v>233</v>
      </c>
      <c r="G21" s="1151">
        <v>15.6</v>
      </c>
      <c r="H21" s="1158">
        <v>48</v>
      </c>
      <c r="I21" s="1158">
        <v>0.69</v>
      </c>
      <c r="J21" s="265">
        <v>1.45</v>
      </c>
      <c r="K21" s="911"/>
      <c r="L21" s="690"/>
      <c r="M21" s="690"/>
      <c r="N21" s="690"/>
      <c r="O21" s="690"/>
      <c r="P21" s="690"/>
      <c r="Q21" s="690"/>
      <c r="R21" s="690"/>
      <c r="S21" s="717"/>
      <c r="T21" s="240">
        <f t="shared" si="0"/>
        <v>0</v>
      </c>
      <c r="U21" s="89">
        <f t="shared" si="1"/>
        <v>0</v>
      </c>
      <c r="V21" s="112">
        <f t="shared" si="2"/>
        <v>0</v>
      </c>
      <c r="W21" s="1794"/>
      <c r="X21" s="1795"/>
    </row>
    <row r="22" spans="2:24" ht="18" customHeight="1" x14ac:dyDescent="0.25">
      <c r="B22" s="949">
        <v>61273</v>
      </c>
      <c r="C22" s="1150" t="s">
        <v>4766</v>
      </c>
      <c r="D22" s="960">
        <v>2</v>
      </c>
      <c r="E22" s="948">
        <v>2</v>
      </c>
      <c r="F22" s="1151" t="s">
        <v>233</v>
      </c>
      <c r="G22" s="1158">
        <v>15.19</v>
      </c>
      <c r="H22" s="1158">
        <v>48</v>
      </c>
      <c r="I22" s="1158">
        <v>1.1399999999999999</v>
      </c>
      <c r="J22" s="265">
        <v>2.4</v>
      </c>
      <c r="K22" s="911"/>
      <c r="L22" s="690"/>
      <c r="M22" s="690"/>
      <c r="N22" s="690"/>
      <c r="O22" s="690"/>
      <c r="P22" s="690"/>
      <c r="Q22" s="690"/>
      <c r="R22" s="690"/>
      <c r="S22" s="717"/>
      <c r="T22" s="240">
        <f t="shared" si="0"/>
        <v>0</v>
      </c>
      <c r="U22" s="89">
        <f t="shared" si="1"/>
        <v>0</v>
      </c>
      <c r="V22" s="112">
        <f t="shared" si="2"/>
        <v>0</v>
      </c>
      <c r="W22" s="1794"/>
      <c r="X22" s="1795"/>
    </row>
    <row r="23" spans="2:24" ht="18" customHeight="1" x14ac:dyDescent="0.25">
      <c r="B23" s="949">
        <v>71471</v>
      </c>
      <c r="C23" s="1150" t="s">
        <v>656</v>
      </c>
      <c r="D23" s="960">
        <v>2</v>
      </c>
      <c r="E23" s="948">
        <v>2</v>
      </c>
      <c r="F23" s="1151" t="s">
        <v>646</v>
      </c>
      <c r="G23" s="1151">
        <v>30.25</v>
      </c>
      <c r="H23" s="1158">
        <v>80</v>
      </c>
      <c r="I23" s="1158">
        <v>3.23</v>
      </c>
      <c r="J23" s="265">
        <v>6.79</v>
      </c>
      <c r="K23" s="911"/>
      <c r="L23" s="690"/>
      <c r="M23" s="690"/>
      <c r="N23" s="690"/>
      <c r="O23" s="690"/>
      <c r="P23" s="690"/>
      <c r="Q23" s="690"/>
      <c r="R23" s="690"/>
      <c r="S23" s="717"/>
      <c r="T23" s="240">
        <f t="shared" si="0"/>
        <v>0</v>
      </c>
      <c r="U23" s="89">
        <f t="shared" si="1"/>
        <v>0</v>
      </c>
      <c r="V23" s="112">
        <f t="shared" si="2"/>
        <v>0</v>
      </c>
      <c r="W23" s="1794"/>
      <c r="X23" s="1795"/>
    </row>
    <row r="24" spans="2:24" ht="18" customHeight="1" x14ac:dyDescent="0.25">
      <c r="B24" s="949">
        <v>71667</v>
      </c>
      <c r="C24" s="1150" t="s">
        <v>655</v>
      </c>
      <c r="D24" s="960">
        <v>2</v>
      </c>
      <c r="E24" s="948">
        <v>2</v>
      </c>
      <c r="F24" s="1151" t="s">
        <v>233</v>
      </c>
      <c r="G24" s="1151">
        <v>31.2</v>
      </c>
      <c r="H24" s="1158">
        <v>96</v>
      </c>
      <c r="I24" s="1158">
        <v>2.66</v>
      </c>
      <c r="J24" s="265">
        <v>5.6</v>
      </c>
      <c r="K24" s="911"/>
      <c r="L24" s="690"/>
      <c r="M24" s="690"/>
      <c r="N24" s="690"/>
      <c r="O24" s="690"/>
      <c r="P24" s="690"/>
      <c r="Q24" s="690"/>
      <c r="R24" s="690"/>
      <c r="S24" s="717"/>
      <c r="T24" s="240">
        <f t="shared" si="0"/>
        <v>0</v>
      </c>
      <c r="U24" s="89">
        <f t="shared" si="1"/>
        <v>0</v>
      </c>
      <c r="V24" s="112">
        <f t="shared" si="2"/>
        <v>0</v>
      </c>
      <c r="W24" s="1794"/>
      <c r="X24" s="1795"/>
    </row>
    <row r="25" spans="2:24" ht="18" customHeight="1" x14ac:dyDescent="0.25">
      <c r="B25" s="944">
        <v>71677</v>
      </c>
      <c r="C25" s="1150" t="s">
        <v>654</v>
      </c>
      <c r="D25" s="960">
        <v>2</v>
      </c>
      <c r="E25" s="948">
        <v>2.25</v>
      </c>
      <c r="F25" s="1151" t="s">
        <v>233</v>
      </c>
      <c r="G25" s="1151">
        <v>26.75</v>
      </c>
      <c r="H25" s="1158">
        <v>80</v>
      </c>
      <c r="I25" s="1158">
        <v>2.79</v>
      </c>
      <c r="J25" s="265">
        <v>5.87</v>
      </c>
      <c r="K25" s="911"/>
      <c r="L25" s="690"/>
      <c r="M25" s="690"/>
      <c r="N25" s="690"/>
      <c r="O25" s="690"/>
      <c r="P25" s="690"/>
      <c r="Q25" s="690"/>
      <c r="R25" s="690"/>
      <c r="S25" s="717"/>
      <c r="T25" s="240">
        <f t="shared" si="0"/>
        <v>0</v>
      </c>
      <c r="U25" s="89">
        <f t="shared" si="1"/>
        <v>0</v>
      </c>
      <c r="V25" s="112">
        <f t="shared" si="2"/>
        <v>0</v>
      </c>
      <c r="W25" s="1794"/>
      <c r="X25" s="1795"/>
    </row>
    <row r="26" spans="2:24" ht="18" customHeight="1" x14ac:dyDescent="0.25">
      <c r="B26" s="949">
        <v>43561</v>
      </c>
      <c r="C26" s="1150" t="s">
        <v>643</v>
      </c>
      <c r="D26" s="960">
        <v>2</v>
      </c>
      <c r="E26" s="948">
        <v>2</v>
      </c>
      <c r="F26" s="1151" t="s">
        <v>233</v>
      </c>
      <c r="G26" s="1151">
        <v>13.05</v>
      </c>
      <c r="H26" s="1151">
        <v>48</v>
      </c>
      <c r="I26" s="1151">
        <v>3.6</v>
      </c>
      <c r="J26" s="265">
        <v>7.5733199999999998</v>
      </c>
      <c r="K26" s="911"/>
      <c r="L26" s="690"/>
      <c r="M26" s="690"/>
      <c r="N26" s="690"/>
      <c r="O26" s="690"/>
      <c r="P26" s="690"/>
      <c r="Q26" s="690"/>
      <c r="R26" s="690"/>
      <c r="S26" s="717"/>
      <c r="T26" s="240">
        <f t="shared" si="0"/>
        <v>0</v>
      </c>
      <c r="U26" s="89">
        <f t="shared" si="1"/>
        <v>0</v>
      </c>
      <c r="V26" s="112">
        <f t="shared" si="2"/>
        <v>0</v>
      </c>
      <c r="W26" s="1794"/>
      <c r="X26" s="1795"/>
    </row>
    <row r="27" spans="2:24" ht="18" customHeight="1" x14ac:dyDescent="0.25">
      <c r="B27" s="944">
        <v>45227</v>
      </c>
      <c r="C27" s="1150" t="s">
        <v>642</v>
      </c>
      <c r="D27" s="960">
        <v>2</v>
      </c>
      <c r="E27" s="948">
        <v>2</v>
      </c>
      <c r="F27" s="1151" t="s">
        <v>233</v>
      </c>
      <c r="G27" s="1151">
        <v>13.2</v>
      </c>
      <c r="H27" s="1151">
        <v>48</v>
      </c>
      <c r="I27" s="1151">
        <v>4.5</v>
      </c>
      <c r="J27" s="265">
        <v>9.4666499999999996</v>
      </c>
      <c r="K27" s="911"/>
      <c r="L27" s="690"/>
      <c r="M27" s="690"/>
      <c r="N27" s="690"/>
      <c r="O27" s="690"/>
      <c r="P27" s="690"/>
      <c r="Q27" s="690"/>
      <c r="R27" s="690"/>
      <c r="S27" s="717"/>
      <c r="T27" s="240">
        <f t="shared" si="0"/>
        <v>0</v>
      </c>
      <c r="U27" s="89">
        <f t="shared" si="1"/>
        <v>0</v>
      </c>
      <c r="V27" s="112">
        <f t="shared" si="2"/>
        <v>0</v>
      </c>
      <c r="W27" s="1794"/>
      <c r="X27" s="1795"/>
    </row>
    <row r="28" spans="2:24" ht="18" customHeight="1" x14ac:dyDescent="0.25">
      <c r="B28" s="949">
        <v>64142</v>
      </c>
      <c r="C28" s="1150" t="s">
        <v>641</v>
      </c>
      <c r="D28" s="960">
        <v>1</v>
      </c>
      <c r="E28" s="948">
        <v>1</v>
      </c>
      <c r="F28" s="1151" t="s">
        <v>233</v>
      </c>
      <c r="G28" s="1151">
        <v>18</v>
      </c>
      <c r="H28" s="1151">
        <v>144</v>
      </c>
      <c r="I28" s="1151">
        <v>9</v>
      </c>
      <c r="J28" s="265">
        <v>18.933299999999999</v>
      </c>
      <c r="K28" s="911"/>
      <c r="L28" s="690"/>
      <c r="M28" s="690"/>
      <c r="N28" s="690"/>
      <c r="O28" s="690"/>
      <c r="P28" s="690"/>
      <c r="Q28" s="690"/>
      <c r="R28" s="690"/>
      <c r="S28" s="717"/>
      <c r="T28" s="240">
        <f t="shared" si="0"/>
        <v>0</v>
      </c>
      <c r="U28" s="89">
        <f t="shared" si="1"/>
        <v>0</v>
      </c>
      <c r="V28" s="112">
        <f t="shared" si="2"/>
        <v>0</v>
      </c>
      <c r="W28" s="1794"/>
      <c r="X28" s="1795"/>
    </row>
    <row r="29" spans="2:24" ht="18" customHeight="1" x14ac:dyDescent="0.25">
      <c r="B29" s="949">
        <v>64150</v>
      </c>
      <c r="C29" s="1150" t="s">
        <v>640</v>
      </c>
      <c r="D29" s="960">
        <v>1</v>
      </c>
      <c r="E29" s="948">
        <v>1</v>
      </c>
      <c r="F29" s="1151" t="s">
        <v>233</v>
      </c>
      <c r="G29" s="1151">
        <v>19.43</v>
      </c>
      <c r="H29" s="1151">
        <v>144</v>
      </c>
      <c r="I29" s="1151">
        <v>9</v>
      </c>
      <c r="J29" s="265">
        <v>18.933299999999999</v>
      </c>
      <c r="K29" s="911"/>
      <c r="L29" s="690"/>
      <c r="M29" s="690"/>
      <c r="N29" s="690"/>
      <c r="O29" s="690"/>
      <c r="P29" s="690"/>
      <c r="Q29" s="690"/>
      <c r="R29" s="690"/>
      <c r="S29" s="717"/>
      <c r="T29" s="240">
        <f t="shared" si="0"/>
        <v>0</v>
      </c>
      <c r="U29" s="89">
        <f t="shared" si="1"/>
        <v>0</v>
      </c>
      <c r="V29" s="112">
        <f t="shared" si="2"/>
        <v>0</v>
      </c>
      <c r="W29" s="1794"/>
      <c r="X29" s="1795"/>
    </row>
    <row r="30" spans="2:24" ht="18" customHeight="1" x14ac:dyDescent="0.25">
      <c r="B30" s="949">
        <v>64162</v>
      </c>
      <c r="C30" s="1150" t="s">
        <v>653</v>
      </c>
      <c r="D30" s="960">
        <v>1</v>
      </c>
      <c r="E30" s="948">
        <v>1</v>
      </c>
      <c r="F30" s="1151" t="s">
        <v>233</v>
      </c>
      <c r="G30" s="1151">
        <v>18</v>
      </c>
      <c r="H30" s="1158">
        <v>144</v>
      </c>
      <c r="I30" s="1158">
        <v>9</v>
      </c>
      <c r="J30" s="265">
        <v>18.93</v>
      </c>
      <c r="K30" s="911"/>
      <c r="L30" s="690"/>
      <c r="M30" s="690"/>
      <c r="N30" s="690"/>
      <c r="O30" s="690"/>
      <c r="P30" s="690"/>
      <c r="Q30" s="690"/>
      <c r="R30" s="690"/>
      <c r="S30" s="717"/>
      <c r="T30" s="240">
        <f t="shared" si="0"/>
        <v>0</v>
      </c>
      <c r="U30" s="234">
        <f t="shared" si="1"/>
        <v>0</v>
      </c>
      <c r="V30" s="112">
        <f t="shared" si="2"/>
        <v>0</v>
      </c>
      <c r="W30" s="1794"/>
      <c r="X30" s="1795"/>
    </row>
    <row r="31" spans="2:24" ht="18" customHeight="1" x14ac:dyDescent="0.25">
      <c r="B31" s="949">
        <v>73342</v>
      </c>
      <c r="C31" s="1150" t="s">
        <v>639</v>
      </c>
      <c r="D31" s="960">
        <v>2</v>
      </c>
      <c r="E31" s="948">
        <v>0</v>
      </c>
      <c r="F31" s="1151" t="s">
        <v>233</v>
      </c>
      <c r="G31" s="1151">
        <v>10.050000000000001</v>
      </c>
      <c r="H31" s="1151">
        <v>48</v>
      </c>
      <c r="I31" s="1151">
        <v>2.35</v>
      </c>
      <c r="J31" s="265">
        <v>4.943695</v>
      </c>
      <c r="K31" s="911"/>
      <c r="L31" s="690"/>
      <c r="M31" s="690"/>
      <c r="N31" s="690"/>
      <c r="O31" s="690"/>
      <c r="P31" s="690"/>
      <c r="Q31" s="690"/>
      <c r="R31" s="690"/>
      <c r="S31" s="717"/>
      <c r="T31" s="240">
        <f t="shared" si="0"/>
        <v>0</v>
      </c>
      <c r="U31" s="89">
        <f t="shared" si="1"/>
        <v>0</v>
      </c>
      <c r="V31" s="112">
        <f t="shared" si="2"/>
        <v>0</v>
      </c>
      <c r="W31" s="1794"/>
      <c r="X31" s="1795"/>
    </row>
    <row r="32" spans="2:24" ht="18" customHeight="1" x14ac:dyDescent="0.25">
      <c r="B32" s="949">
        <v>97896</v>
      </c>
      <c r="C32" s="1150" t="s">
        <v>638</v>
      </c>
      <c r="D32" s="960">
        <v>1.25</v>
      </c>
      <c r="E32" s="948">
        <v>1.25</v>
      </c>
      <c r="F32" s="1151" t="s">
        <v>233</v>
      </c>
      <c r="G32" s="1151">
        <v>13.5</v>
      </c>
      <c r="H32" s="1151">
        <v>72</v>
      </c>
      <c r="I32" s="1151">
        <v>2.16</v>
      </c>
      <c r="J32" s="265">
        <v>4.5439920000000003</v>
      </c>
      <c r="K32" s="911"/>
      <c r="L32" s="690"/>
      <c r="M32" s="690"/>
      <c r="N32" s="690"/>
      <c r="O32" s="690"/>
      <c r="P32" s="690"/>
      <c r="Q32" s="690"/>
      <c r="R32" s="690"/>
      <c r="S32" s="717"/>
      <c r="T32" s="240">
        <f t="shared" si="0"/>
        <v>0</v>
      </c>
      <c r="U32" s="89">
        <f t="shared" si="1"/>
        <v>0</v>
      </c>
      <c r="V32" s="112">
        <f t="shared" si="2"/>
        <v>0</v>
      </c>
      <c r="W32" s="1794"/>
      <c r="X32" s="1795"/>
    </row>
    <row r="33" spans="2:24" ht="18" customHeight="1" x14ac:dyDescent="0.25">
      <c r="B33" s="949">
        <v>98334</v>
      </c>
      <c r="C33" s="1150" t="s">
        <v>4765</v>
      </c>
      <c r="D33" s="960">
        <v>1</v>
      </c>
      <c r="E33" s="948">
        <v>1.75</v>
      </c>
      <c r="F33" s="1151" t="s">
        <v>233</v>
      </c>
      <c r="G33" s="1158">
        <v>30.9</v>
      </c>
      <c r="H33" s="1158">
        <v>120</v>
      </c>
      <c r="I33" s="1158">
        <v>3.77</v>
      </c>
      <c r="J33" s="265">
        <v>7.93</v>
      </c>
      <c r="K33" s="911"/>
      <c r="L33" s="690"/>
      <c r="M33" s="690"/>
      <c r="N33" s="690"/>
      <c r="O33" s="690"/>
      <c r="P33" s="690"/>
      <c r="Q33" s="690"/>
      <c r="R33" s="690"/>
      <c r="S33" s="717"/>
      <c r="T33" s="240">
        <f t="shared" si="0"/>
        <v>0</v>
      </c>
      <c r="U33" s="89">
        <f t="shared" si="1"/>
        <v>0</v>
      </c>
      <c r="V33" s="112">
        <f t="shared" si="2"/>
        <v>0</v>
      </c>
      <c r="W33" s="1794"/>
      <c r="X33" s="1795"/>
    </row>
    <row r="34" spans="2:24" ht="18" customHeight="1" x14ac:dyDescent="0.25">
      <c r="B34" s="944">
        <v>98375</v>
      </c>
      <c r="C34" s="1150" t="s">
        <v>637</v>
      </c>
      <c r="D34" s="960">
        <v>1</v>
      </c>
      <c r="E34" s="948">
        <v>1.75</v>
      </c>
      <c r="F34" s="1151" t="s">
        <v>233</v>
      </c>
      <c r="G34" s="1151">
        <v>28.13</v>
      </c>
      <c r="H34" s="1151">
        <v>120</v>
      </c>
      <c r="I34" s="1151">
        <v>4.0599999999999996</v>
      </c>
      <c r="J34" s="265">
        <v>8.5410219999999981</v>
      </c>
      <c r="K34" s="911"/>
      <c r="L34" s="690"/>
      <c r="M34" s="690"/>
      <c r="N34" s="690"/>
      <c r="O34" s="690"/>
      <c r="P34" s="690"/>
      <c r="Q34" s="690"/>
      <c r="R34" s="690"/>
      <c r="S34" s="717"/>
      <c r="T34" s="240">
        <f t="shared" si="0"/>
        <v>0</v>
      </c>
      <c r="U34" s="89">
        <f t="shared" si="1"/>
        <v>0</v>
      </c>
      <c r="V34" s="112">
        <f t="shared" si="2"/>
        <v>0</v>
      </c>
      <c r="W34" s="1794"/>
      <c r="X34" s="1795"/>
    </row>
    <row r="35" spans="2:24" ht="18" customHeight="1" x14ac:dyDescent="0.25">
      <c r="B35" s="944">
        <v>99750</v>
      </c>
      <c r="C35" s="1150" t="s">
        <v>636</v>
      </c>
      <c r="D35" s="960">
        <v>2</v>
      </c>
      <c r="E35" s="948">
        <v>2</v>
      </c>
      <c r="F35" s="1151" t="s">
        <v>233</v>
      </c>
      <c r="G35" s="1151">
        <v>19.13</v>
      </c>
      <c r="H35" s="1151">
        <v>60</v>
      </c>
      <c r="I35" s="1151">
        <v>6.97</v>
      </c>
      <c r="J35" s="265">
        <v>14.662788999999998</v>
      </c>
      <c r="K35" s="911"/>
      <c r="L35" s="690"/>
      <c r="M35" s="690"/>
      <c r="N35" s="690"/>
      <c r="O35" s="690"/>
      <c r="P35" s="690"/>
      <c r="Q35" s="690"/>
      <c r="R35" s="690"/>
      <c r="S35" s="717"/>
      <c r="T35" s="240">
        <f t="shared" si="0"/>
        <v>0</v>
      </c>
      <c r="U35" s="89">
        <f t="shared" si="1"/>
        <v>0</v>
      </c>
      <c r="V35" s="112">
        <f t="shared" si="2"/>
        <v>0</v>
      </c>
      <c r="W35" s="1794"/>
      <c r="X35" s="1795"/>
    </row>
    <row r="36" spans="2:24" ht="18" customHeight="1" x14ac:dyDescent="0.25">
      <c r="B36" s="949">
        <v>99760</v>
      </c>
      <c r="C36" s="1150" t="s">
        <v>635</v>
      </c>
      <c r="D36" s="960">
        <v>2</v>
      </c>
      <c r="E36" s="948">
        <v>2</v>
      </c>
      <c r="F36" s="1151" t="s">
        <v>233</v>
      </c>
      <c r="G36" s="1151">
        <v>21.56</v>
      </c>
      <c r="H36" s="1151">
        <v>60</v>
      </c>
      <c r="I36" s="1151">
        <v>2.29</v>
      </c>
      <c r="J36" s="265">
        <v>4.8174729999999997</v>
      </c>
      <c r="K36" s="911"/>
      <c r="L36" s="690"/>
      <c r="M36" s="690"/>
      <c r="N36" s="690"/>
      <c r="O36" s="690"/>
      <c r="P36" s="690"/>
      <c r="Q36" s="690"/>
      <c r="R36" s="690"/>
      <c r="S36" s="717"/>
      <c r="T36" s="240">
        <f t="shared" si="0"/>
        <v>0</v>
      </c>
      <c r="U36" s="89">
        <f t="shared" si="1"/>
        <v>0</v>
      </c>
      <c r="V36" s="112">
        <f t="shared" si="2"/>
        <v>0</v>
      </c>
      <c r="W36" s="1794"/>
      <c r="X36" s="1795"/>
    </row>
    <row r="37" spans="2:24" ht="18" customHeight="1" thickBot="1" x14ac:dyDescent="0.3">
      <c r="B37" s="992">
        <v>99770</v>
      </c>
      <c r="C37" s="1154" t="s">
        <v>634</v>
      </c>
      <c r="D37" s="1015">
        <v>2</v>
      </c>
      <c r="E37" s="1016">
        <v>2</v>
      </c>
      <c r="F37" s="1159" t="s">
        <v>233</v>
      </c>
      <c r="G37" s="1159">
        <v>21.56</v>
      </c>
      <c r="H37" s="1159">
        <v>60</v>
      </c>
      <c r="I37" s="1159">
        <v>2.98</v>
      </c>
      <c r="J37" s="994">
        <v>6.2690259999999993</v>
      </c>
      <c r="K37" s="997"/>
      <c r="L37" s="714"/>
      <c r="M37" s="714"/>
      <c r="N37" s="714"/>
      <c r="O37" s="714"/>
      <c r="P37" s="714"/>
      <c r="Q37" s="714"/>
      <c r="R37" s="714"/>
      <c r="S37" s="713"/>
      <c r="T37" s="395">
        <f t="shared" si="0"/>
        <v>0</v>
      </c>
      <c r="U37" s="396">
        <f t="shared" si="1"/>
        <v>0</v>
      </c>
      <c r="V37" s="397">
        <f t="shared" si="2"/>
        <v>0</v>
      </c>
      <c r="W37" s="1794"/>
      <c r="X37" s="1795"/>
    </row>
    <row r="38" spans="2:24" ht="23.25" customHeight="1" x14ac:dyDescent="0.25">
      <c r="B38" s="1933" t="s">
        <v>156</v>
      </c>
      <c r="C38" s="1934"/>
      <c r="D38" s="1934"/>
      <c r="E38" s="1934"/>
      <c r="F38" s="1934"/>
      <c r="G38" s="1934"/>
      <c r="H38" s="1934"/>
      <c r="I38" s="1934"/>
      <c r="J38" s="1934"/>
      <c r="K38" s="1934"/>
      <c r="L38" s="1934"/>
      <c r="M38" s="1934"/>
      <c r="N38" s="1934"/>
      <c r="O38" s="1934"/>
      <c r="P38" s="1934"/>
      <c r="Q38" s="1934"/>
      <c r="R38" s="1934"/>
      <c r="S38" s="1934"/>
      <c r="T38" s="1934"/>
      <c r="U38" s="1934"/>
      <c r="V38" s="1934"/>
      <c r="W38" s="1934"/>
      <c r="X38" s="1935"/>
    </row>
    <row r="39" spans="2:24" x14ac:dyDescent="0.25">
      <c r="B39" s="1773"/>
      <c r="C39" s="1774"/>
      <c r="D39" s="1774"/>
      <c r="E39" s="1774"/>
      <c r="F39" s="1774"/>
      <c r="G39" s="1774"/>
      <c r="H39" s="1774"/>
      <c r="I39" s="1774"/>
      <c r="J39" s="1774"/>
      <c r="K39" s="1774"/>
      <c r="L39" s="1774"/>
      <c r="M39" s="1774"/>
      <c r="N39" s="1774"/>
      <c r="O39" s="1774"/>
      <c r="P39" s="1774"/>
      <c r="Q39" s="1774"/>
      <c r="R39" s="1774"/>
      <c r="S39" s="1774"/>
      <c r="T39" s="1774"/>
      <c r="U39" s="1774"/>
      <c r="V39" s="1774"/>
      <c r="W39" s="1774"/>
      <c r="X39" s="1775"/>
    </row>
    <row r="40" spans="2:24" x14ac:dyDescent="0.25">
      <c r="B40" s="1773"/>
      <c r="C40" s="1774"/>
      <c r="D40" s="1774"/>
      <c r="E40" s="1774"/>
      <c r="F40" s="1774"/>
      <c r="G40" s="1774"/>
      <c r="H40" s="1774"/>
      <c r="I40" s="1774"/>
      <c r="J40" s="1774"/>
      <c r="K40" s="1774"/>
      <c r="L40" s="1774"/>
      <c r="M40" s="1774"/>
      <c r="N40" s="1774"/>
      <c r="O40" s="1774"/>
      <c r="P40" s="1774"/>
      <c r="Q40" s="1774"/>
      <c r="R40" s="1774"/>
      <c r="S40" s="1774"/>
      <c r="T40" s="1774"/>
      <c r="U40" s="1774"/>
      <c r="V40" s="1774"/>
      <c r="W40" s="1774"/>
      <c r="X40" s="1775"/>
    </row>
    <row r="41" spans="2:24" x14ac:dyDescent="0.25">
      <c r="B41" s="1773"/>
      <c r="C41" s="1774"/>
      <c r="D41" s="1774"/>
      <c r="E41" s="1774"/>
      <c r="F41" s="1774"/>
      <c r="G41" s="1774"/>
      <c r="H41" s="1774"/>
      <c r="I41" s="1774"/>
      <c r="J41" s="1774"/>
      <c r="K41" s="1774"/>
      <c r="L41" s="1774"/>
      <c r="M41" s="1774"/>
      <c r="N41" s="1774"/>
      <c r="O41" s="1774"/>
      <c r="P41" s="1774"/>
      <c r="Q41" s="1774"/>
      <c r="R41" s="1774"/>
      <c r="S41" s="1774"/>
      <c r="T41" s="1774"/>
      <c r="U41" s="1774"/>
      <c r="V41" s="1774"/>
      <c r="W41" s="1774"/>
      <c r="X41" s="1775"/>
    </row>
    <row r="42" spans="2:24" ht="16.5" thickBot="1" x14ac:dyDescent="0.3">
      <c r="B42" s="846"/>
      <c r="C42" s="847"/>
      <c r="D42" s="847"/>
      <c r="E42" s="847"/>
      <c r="F42" s="847"/>
      <c r="G42" s="847"/>
      <c r="H42" s="847"/>
      <c r="I42" s="847"/>
      <c r="J42" s="847"/>
      <c r="K42" s="847"/>
      <c r="L42" s="847"/>
      <c r="M42" s="847"/>
      <c r="N42" s="847"/>
      <c r="O42" s="847"/>
      <c r="P42" s="847"/>
      <c r="Q42" s="847"/>
      <c r="R42" s="847"/>
      <c r="S42" s="847"/>
      <c r="T42" s="847"/>
      <c r="U42" s="847"/>
      <c r="V42" s="847"/>
      <c r="W42" s="847"/>
      <c r="X42" s="848"/>
    </row>
    <row r="43" spans="2:24" ht="17.25" thickTop="1" thickBot="1" x14ac:dyDescent="0.3">
      <c r="B43" s="1790"/>
      <c r="C43" s="1790"/>
      <c r="D43" s="1790"/>
      <c r="E43" s="1790"/>
      <c r="F43" s="1790"/>
      <c r="G43" s="1790"/>
      <c r="H43" s="1790"/>
      <c r="I43" s="1790"/>
      <c r="J43" s="1790"/>
      <c r="K43" s="1790"/>
      <c r="L43" s="1790"/>
      <c r="M43" s="1790"/>
      <c r="N43" s="1790"/>
      <c r="O43" s="1790"/>
      <c r="P43" s="1790"/>
      <c r="Q43" s="1790"/>
      <c r="R43" s="1790"/>
      <c r="S43" s="1790"/>
      <c r="T43" s="1790"/>
      <c r="U43" s="1790"/>
      <c r="V43" s="1790"/>
      <c r="W43" s="1790"/>
      <c r="X43" s="1790"/>
    </row>
    <row r="44" spans="2:24" ht="23.25" x14ac:dyDescent="0.35">
      <c r="C44" s="930" t="s">
        <v>157</v>
      </c>
      <c r="D44" s="931"/>
      <c r="E44" s="931"/>
      <c r="F44" s="931"/>
      <c r="G44" s="932"/>
    </row>
    <row r="45" spans="2:24" x14ac:dyDescent="0.25">
      <c r="C45" s="933"/>
      <c r="D45" s="1"/>
      <c r="E45" s="1"/>
      <c r="F45" s="1"/>
      <c r="G45" s="934"/>
    </row>
    <row r="46" spans="2:24" x14ac:dyDescent="0.25">
      <c r="C46" s="933"/>
      <c r="D46" s="1"/>
      <c r="E46" s="1"/>
      <c r="F46" s="1"/>
      <c r="G46" s="934"/>
    </row>
    <row r="47" spans="2:24" x14ac:dyDescent="0.25">
      <c r="C47" s="933"/>
      <c r="D47" s="1"/>
      <c r="E47" s="1"/>
      <c r="F47" s="1"/>
      <c r="G47" s="934"/>
    </row>
    <row r="48" spans="2:24" ht="15.75" thickBot="1" x14ac:dyDescent="0.3">
      <c r="C48" s="935"/>
      <c r="D48" s="936"/>
      <c r="E48" s="936"/>
      <c r="F48" s="936"/>
      <c r="G48" s="937"/>
    </row>
  </sheetData>
  <sheetProtection password="D140" sheet="1" selectLockedCells="1"/>
  <mergeCells count="26">
    <mergeCell ref="S7:X7"/>
    <mergeCell ref="S8:X8"/>
    <mergeCell ref="B43:X43"/>
    <mergeCell ref="B9:X9"/>
    <mergeCell ref="B10:X10"/>
    <mergeCell ref="B38:X39"/>
    <mergeCell ref="B40:X41"/>
    <mergeCell ref="W13:X37"/>
    <mergeCell ref="B7:B8"/>
    <mergeCell ref="E7:J7"/>
    <mergeCell ref="L7:Q7"/>
    <mergeCell ref="E8:J8"/>
    <mergeCell ref="L8:Q8"/>
    <mergeCell ref="B4:X4"/>
    <mergeCell ref="B5:X5"/>
    <mergeCell ref="B6:J6"/>
    <mergeCell ref="L6:N6"/>
    <mergeCell ref="O6:R6"/>
    <mergeCell ref="T6:X6"/>
    <mergeCell ref="B1:P1"/>
    <mergeCell ref="Q1:X3"/>
    <mergeCell ref="B2:P2"/>
    <mergeCell ref="B3:C3"/>
    <mergeCell ref="D3:J3"/>
    <mergeCell ref="K3:M3"/>
    <mergeCell ref="N3:P3"/>
  </mergeCells>
  <conditionalFormatting sqref="B1:B1048576">
    <cfRule type="duplicateValues" dxfId="46" priority="3"/>
  </conditionalFormatting>
  <pageMargins left="0.25" right="0.25" top="0.75" bottom="0.75" header="0.3" footer="0.3"/>
  <pageSetup scale="42" fitToHeight="0" orientation="landscape" r:id="rId1"/>
  <ignoredErrors>
    <ignoredError sqref="T13:T37" formulaRange="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Y37"/>
  <sheetViews>
    <sheetView showGridLines="0" zoomScale="60" zoomScaleNormal="60" workbookViewId="0">
      <selection activeCell="K13" sqref="K13"/>
    </sheetView>
  </sheetViews>
  <sheetFormatPr defaultColWidth="9.140625" defaultRowHeight="15" x14ac:dyDescent="0.25"/>
  <cols>
    <col min="1" max="1" width="7.28515625" style="41" customWidth="1"/>
    <col min="2" max="2" width="18.42578125" style="41" customWidth="1"/>
    <col min="3" max="3" width="62.140625" style="41" customWidth="1"/>
    <col min="4" max="10" width="10.140625" style="41" customWidth="1"/>
    <col min="11" max="13" width="12" style="41" customWidth="1"/>
    <col min="14" max="14" width="15.85546875" style="41" customWidth="1"/>
    <col min="15" max="19" width="12" style="41" customWidth="1"/>
    <col min="20" max="21" width="12.85546875" style="41" customWidth="1"/>
    <col min="22" max="22" width="16.8554687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100980</v>
      </c>
      <c r="L6" s="1755" t="s">
        <v>94</v>
      </c>
      <c r="M6" s="1755"/>
      <c r="N6" s="1755"/>
      <c r="O6" s="1756" t="s">
        <v>672</v>
      </c>
      <c r="P6" s="1756"/>
      <c r="Q6" s="1756"/>
      <c r="R6" s="1756"/>
      <c r="S6" s="1078">
        <v>0.1971</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SUM(U13:U19)</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19.5" customHeight="1" thickTop="1" x14ac:dyDescent="0.25">
      <c r="B13" s="939">
        <v>1000004309</v>
      </c>
      <c r="C13" s="940" t="s">
        <v>671</v>
      </c>
      <c r="D13" s="941" t="s">
        <v>233</v>
      </c>
      <c r="E13" s="942" t="s">
        <v>233</v>
      </c>
      <c r="F13" s="942" t="s">
        <v>299</v>
      </c>
      <c r="G13" s="942">
        <v>15</v>
      </c>
      <c r="H13" s="942">
        <v>77</v>
      </c>
      <c r="I13" s="942">
        <v>29.41</v>
      </c>
      <c r="J13" s="264">
        <v>5.8</v>
      </c>
      <c r="K13" s="910"/>
      <c r="L13" s="727"/>
      <c r="M13" s="727"/>
      <c r="N13" s="727"/>
      <c r="O13" s="727"/>
      <c r="P13" s="727"/>
      <c r="Q13" s="727"/>
      <c r="R13" s="727"/>
      <c r="S13" s="753"/>
      <c r="T13" s="239">
        <f t="shared" ref="T13:T19" si="0">SUM(K13:S13)</f>
        <v>0</v>
      </c>
      <c r="U13" s="103">
        <f t="shared" ref="U13:U19" si="1">T13*I13</f>
        <v>0</v>
      </c>
      <c r="V13" s="104">
        <f t="shared" ref="V13:V19" si="2">U13*$S$6</f>
        <v>0</v>
      </c>
      <c r="W13" s="1792" t="s">
        <v>115</v>
      </c>
      <c r="X13" s="1793"/>
    </row>
    <row r="14" spans="1:25" ht="19.5" customHeight="1" x14ac:dyDescent="0.25">
      <c r="B14" s="949" t="s">
        <v>670</v>
      </c>
      <c r="C14" s="945" t="s">
        <v>669</v>
      </c>
      <c r="D14" s="946" t="s">
        <v>233</v>
      </c>
      <c r="E14" s="947" t="s">
        <v>233</v>
      </c>
      <c r="F14" s="947" t="s">
        <v>299</v>
      </c>
      <c r="G14" s="947">
        <v>15</v>
      </c>
      <c r="H14" s="947">
        <v>79</v>
      </c>
      <c r="I14" s="947">
        <v>29.41</v>
      </c>
      <c r="J14" s="265">
        <v>5.8</v>
      </c>
      <c r="K14" s="911"/>
      <c r="L14" s="690"/>
      <c r="M14" s="690"/>
      <c r="N14" s="690"/>
      <c r="O14" s="690"/>
      <c r="P14" s="690"/>
      <c r="Q14" s="690"/>
      <c r="R14" s="690"/>
      <c r="S14" s="717"/>
      <c r="T14" s="240">
        <f t="shared" si="0"/>
        <v>0</v>
      </c>
      <c r="U14" s="89">
        <f t="shared" si="1"/>
        <v>0</v>
      </c>
      <c r="V14" s="112">
        <f t="shared" si="2"/>
        <v>0</v>
      </c>
      <c r="W14" s="1794"/>
      <c r="X14" s="1795"/>
    </row>
    <row r="15" spans="1:25" ht="19.5" customHeight="1" x14ac:dyDescent="0.25">
      <c r="B15" s="944" t="s">
        <v>668</v>
      </c>
      <c r="C15" s="945" t="s">
        <v>667</v>
      </c>
      <c r="D15" s="946" t="s">
        <v>233</v>
      </c>
      <c r="E15" s="947" t="s">
        <v>233</v>
      </c>
      <c r="F15" s="947" t="s">
        <v>299</v>
      </c>
      <c r="G15" s="947">
        <v>15</v>
      </c>
      <c r="H15" s="947">
        <v>76</v>
      </c>
      <c r="I15" s="947">
        <v>29.41</v>
      </c>
      <c r="J15" s="265">
        <v>5.8</v>
      </c>
      <c r="K15" s="911"/>
      <c r="L15" s="690"/>
      <c r="M15" s="690"/>
      <c r="N15" s="690"/>
      <c r="O15" s="690"/>
      <c r="P15" s="690"/>
      <c r="Q15" s="690"/>
      <c r="R15" s="690"/>
      <c r="S15" s="717"/>
      <c r="T15" s="240">
        <f t="shared" si="0"/>
        <v>0</v>
      </c>
      <c r="U15" s="89">
        <f t="shared" si="1"/>
        <v>0</v>
      </c>
      <c r="V15" s="112">
        <f t="shared" si="2"/>
        <v>0</v>
      </c>
      <c r="W15" s="1794"/>
      <c r="X15" s="1795"/>
    </row>
    <row r="16" spans="1:25" ht="19.5" customHeight="1" x14ac:dyDescent="0.25">
      <c r="B16" s="949" t="s">
        <v>666</v>
      </c>
      <c r="C16" s="945" t="s">
        <v>665</v>
      </c>
      <c r="D16" s="946" t="s">
        <v>233</v>
      </c>
      <c r="E16" s="947" t="s">
        <v>233</v>
      </c>
      <c r="F16" s="947" t="s">
        <v>299</v>
      </c>
      <c r="G16" s="947">
        <v>15</v>
      </c>
      <c r="H16" s="947">
        <v>74</v>
      </c>
      <c r="I16" s="947">
        <v>29.41</v>
      </c>
      <c r="J16" s="265">
        <v>5.8</v>
      </c>
      <c r="K16" s="911"/>
      <c r="L16" s="690"/>
      <c r="M16" s="690"/>
      <c r="N16" s="690"/>
      <c r="O16" s="690"/>
      <c r="P16" s="690"/>
      <c r="Q16" s="690"/>
      <c r="R16" s="690"/>
      <c r="S16" s="717"/>
      <c r="T16" s="240">
        <f t="shared" si="0"/>
        <v>0</v>
      </c>
      <c r="U16" s="89">
        <f t="shared" si="1"/>
        <v>0</v>
      </c>
      <c r="V16" s="112">
        <f t="shared" si="2"/>
        <v>0</v>
      </c>
      <c r="W16" s="1794"/>
      <c r="X16" s="1795"/>
    </row>
    <row r="17" spans="2:24" ht="19.5" customHeight="1" x14ac:dyDescent="0.25">
      <c r="B17" s="949" t="s">
        <v>664</v>
      </c>
      <c r="C17" s="945" t="s">
        <v>663</v>
      </c>
      <c r="D17" s="946" t="s">
        <v>233</v>
      </c>
      <c r="E17" s="947" t="s">
        <v>233</v>
      </c>
      <c r="F17" s="947" t="s">
        <v>299</v>
      </c>
      <c r="G17" s="947">
        <v>15</v>
      </c>
      <c r="H17" s="947">
        <v>64</v>
      </c>
      <c r="I17" s="947">
        <v>29.41</v>
      </c>
      <c r="J17" s="265">
        <v>5.8</v>
      </c>
      <c r="K17" s="911"/>
      <c r="L17" s="690"/>
      <c r="M17" s="690"/>
      <c r="N17" s="690"/>
      <c r="O17" s="690"/>
      <c r="P17" s="690"/>
      <c r="Q17" s="690"/>
      <c r="R17" s="690"/>
      <c r="S17" s="717"/>
      <c r="T17" s="240">
        <f t="shared" si="0"/>
        <v>0</v>
      </c>
      <c r="U17" s="89">
        <f t="shared" si="1"/>
        <v>0</v>
      </c>
      <c r="V17" s="112">
        <f t="shared" si="2"/>
        <v>0</v>
      </c>
      <c r="W17" s="1794"/>
      <c r="X17" s="1795"/>
    </row>
    <row r="18" spans="2:24" ht="19.5" customHeight="1" x14ac:dyDescent="0.25">
      <c r="B18" s="949" t="s">
        <v>662</v>
      </c>
      <c r="C18" s="945" t="s">
        <v>661</v>
      </c>
      <c r="D18" s="946" t="s">
        <v>233</v>
      </c>
      <c r="E18" s="947" t="s">
        <v>233</v>
      </c>
      <c r="F18" s="947" t="s">
        <v>299</v>
      </c>
      <c r="G18" s="947">
        <v>15</v>
      </c>
      <c r="H18" s="947">
        <v>79</v>
      </c>
      <c r="I18" s="947">
        <v>29.41</v>
      </c>
      <c r="J18" s="265">
        <v>5.8</v>
      </c>
      <c r="K18" s="911"/>
      <c r="L18" s="690"/>
      <c r="M18" s="690"/>
      <c r="N18" s="690"/>
      <c r="O18" s="690"/>
      <c r="P18" s="690"/>
      <c r="Q18" s="690"/>
      <c r="R18" s="690"/>
      <c r="S18" s="717"/>
      <c r="T18" s="240">
        <f t="shared" si="0"/>
        <v>0</v>
      </c>
      <c r="U18" s="89">
        <f t="shared" si="1"/>
        <v>0</v>
      </c>
      <c r="V18" s="112">
        <f t="shared" si="2"/>
        <v>0</v>
      </c>
      <c r="W18" s="1794"/>
      <c r="X18" s="1795"/>
    </row>
    <row r="19" spans="2:24" ht="19.5" customHeight="1" thickBot="1" x14ac:dyDescent="0.3">
      <c r="B19" s="984" t="s">
        <v>660</v>
      </c>
      <c r="C19" s="1009" t="s">
        <v>659</v>
      </c>
      <c r="D19" s="993" t="s">
        <v>233</v>
      </c>
      <c r="E19" s="987" t="s">
        <v>233</v>
      </c>
      <c r="F19" s="987" t="s">
        <v>299</v>
      </c>
      <c r="G19" s="987">
        <v>15</v>
      </c>
      <c r="H19" s="987">
        <v>79</v>
      </c>
      <c r="I19" s="987">
        <v>29.41</v>
      </c>
      <c r="J19" s="994">
        <v>5.8</v>
      </c>
      <c r="K19" s="997"/>
      <c r="L19" s="714"/>
      <c r="M19" s="714"/>
      <c r="N19" s="714"/>
      <c r="O19" s="714"/>
      <c r="P19" s="714"/>
      <c r="Q19" s="714"/>
      <c r="R19" s="714"/>
      <c r="S19" s="713"/>
      <c r="T19" s="395">
        <f t="shared" si="0"/>
        <v>0</v>
      </c>
      <c r="U19" s="396">
        <f t="shared" si="1"/>
        <v>0</v>
      </c>
      <c r="V19" s="397">
        <f t="shared" si="2"/>
        <v>0</v>
      </c>
      <c r="W19" s="1794"/>
      <c r="X19" s="1795"/>
    </row>
    <row r="20" spans="2:24" ht="19.5" customHeight="1" x14ac:dyDescent="0.25">
      <c r="B20" s="1933" t="s">
        <v>156</v>
      </c>
      <c r="C20" s="1934"/>
      <c r="D20" s="1934"/>
      <c r="E20" s="1934"/>
      <c r="F20" s="1934"/>
      <c r="G20" s="1934"/>
      <c r="H20" s="1934"/>
      <c r="I20" s="1934"/>
      <c r="J20" s="1934"/>
      <c r="K20" s="1934"/>
      <c r="L20" s="1934"/>
      <c r="M20" s="1934"/>
      <c r="N20" s="1934"/>
      <c r="O20" s="1934"/>
      <c r="P20" s="1934"/>
      <c r="Q20" s="1934"/>
      <c r="R20" s="1934"/>
      <c r="S20" s="1934"/>
      <c r="T20" s="1934"/>
      <c r="U20" s="1934"/>
      <c r="V20" s="1934"/>
      <c r="W20" s="1934"/>
      <c r="X20" s="1935"/>
    </row>
    <row r="21" spans="2:24" ht="19.5" customHeight="1" x14ac:dyDescent="0.25">
      <c r="B21" s="1773"/>
      <c r="C21" s="1774"/>
      <c r="D21" s="1774"/>
      <c r="E21" s="1774"/>
      <c r="F21" s="1774"/>
      <c r="G21" s="1774"/>
      <c r="H21" s="1774"/>
      <c r="I21" s="1774"/>
      <c r="J21" s="1774"/>
      <c r="K21" s="1774"/>
      <c r="L21" s="1774"/>
      <c r="M21" s="1774"/>
      <c r="N21" s="1774"/>
      <c r="O21" s="1774"/>
      <c r="P21" s="1774"/>
      <c r="Q21" s="1774"/>
      <c r="R21" s="1774"/>
      <c r="S21" s="1774"/>
      <c r="T21" s="1774"/>
      <c r="U21" s="1774"/>
      <c r="V21" s="1774"/>
      <c r="W21" s="1774"/>
      <c r="X21" s="1775"/>
    </row>
    <row r="22" spans="2:24" ht="19.5" customHeight="1" x14ac:dyDescent="0.25">
      <c r="B22" s="1773"/>
      <c r="C22" s="1774"/>
      <c r="D22" s="1774"/>
      <c r="E22" s="1774"/>
      <c r="F22" s="1774"/>
      <c r="G22" s="1774"/>
      <c r="H22" s="1774"/>
      <c r="I22" s="1774"/>
      <c r="J22" s="1774"/>
      <c r="K22" s="1774"/>
      <c r="L22" s="1774"/>
      <c r="M22" s="1774"/>
      <c r="N22" s="1774"/>
      <c r="O22" s="1774"/>
      <c r="P22" s="1774"/>
      <c r="Q22" s="1774"/>
      <c r="R22" s="1774"/>
      <c r="S22" s="1774"/>
      <c r="T22" s="1774"/>
      <c r="U22" s="1774"/>
      <c r="V22" s="1774"/>
      <c r="W22" s="1774"/>
      <c r="X22" s="1775"/>
    </row>
    <row r="23" spans="2:24" ht="19.5" customHeight="1" thickBot="1" x14ac:dyDescent="0.3">
      <c r="B23" s="1762"/>
      <c r="C23" s="1763"/>
      <c r="D23" s="1763"/>
      <c r="E23" s="1763"/>
      <c r="F23" s="1763"/>
      <c r="G23" s="1763"/>
      <c r="H23" s="1763"/>
      <c r="I23" s="1763"/>
      <c r="J23" s="1763"/>
      <c r="K23" s="1763"/>
      <c r="L23" s="1763"/>
      <c r="M23" s="1763"/>
      <c r="N23" s="1763"/>
      <c r="O23" s="1763"/>
      <c r="P23" s="1763"/>
      <c r="Q23" s="1763"/>
      <c r="R23" s="1763"/>
      <c r="S23" s="1763"/>
      <c r="T23" s="1763"/>
      <c r="U23" s="1763"/>
      <c r="V23" s="1763"/>
      <c r="W23" s="1763"/>
      <c r="X23" s="1764"/>
    </row>
    <row r="24" spans="2:24" ht="19.5" customHeight="1" thickTop="1" thickBot="1" x14ac:dyDescent="0.3">
      <c r="B24" s="1790"/>
      <c r="C24" s="1790"/>
      <c r="D24" s="1790"/>
      <c r="E24" s="1790"/>
      <c r="F24" s="1790"/>
      <c r="G24" s="1790"/>
      <c r="H24" s="1790"/>
      <c r="I24" s="1790"/>
      <c r="J24" s="1790"/>
      <c r="K24" s="1790"/>
      <c r="L24" s="1790"/>
      <c r="M24" s="1790"/>
      <c r="N24" s="1790"/>
      <c r="O24" s="1790"/>
      <c r="P24" s="1790"/>
      <c r="Q24" s="1790"/>
      <c r="R24" s="1790"/>
      <c r="S24" s="1790"/>
      <c r="T24" s="1790"/>
      <c r="U24" s="1790"/>
      <c r="V24" s="1790"/>
      <c r="W24" s="1790"/>
      <c r="X24" s="1790"/>
    </row>
    <row r="25" spans="2:24" ht="19.5" customHeight="1" x14ac:dyDescent="0.35">
      <c r="C25" s="930" t="s">
        <v>157</v>
      </c>
      <c r="D25" s="931"/>
      <c r="E25" s="931"/>
      <c r="F25" s="931"/>
      <c r="G25" s="932"/>
    </row>
    <row r="26" spans="2:24" ht="19.5" customHeight="1" x14ac:dyDescent="0.25">
      <c r="C26" s="933"/>
      <c r="D26" s="1"/>
      <c r="E26" s="1"/>
      <c r="F26" s="1"/>
      <c r="G26" s="934"/>
    </row>
    <row r="27" spans="2:24" ht="19.5" customHeight="1" x14ac:dyDescent="0.25">
      <c r="C27" s="933"/>
      <c r="D27" s="1"/>
      <c r="E27" s="1"/>
      <c r="F27" s="1"/>
      <c r="G27" s="934"/>
    </row>
    <row r="28" spans="2:24" ht="19.5" customHeight="1" x14ac:dyDescent="0.25">
      <c r="C28" s="933"/>
      <c r="D28" s="1"/>
      <c r="E28" s="1"/>
      <c r="F28" s="1"/>
      <c r="G28" s="934"/>
    </row>
    <row r="29" spans="2:24" ht="19.5" customHeight="1" thickBot="1" x14ac:dyDescent="0.3">
      <c r="C29" s="935"/>
      <c r="D29" s="936"/>
      <c r="E29" s="936"/>
      <c r="F29" s="936"/>
      <c r="G29" s="937"/>
    </row>
    <row r="30" spans="2:24" ht="19.5" customHeight="1" x14ac:dyDescent="0.25"/>
    <row r="31" spans="2:24" ht="19.5" customHeight="1" x14ac:dyDescent="0.25"/>
    <row r="32" spans="2:24" ht="19.5" customHeight="1" x14ac:dyDescent="0.25"/>
    <row r="33" ht="23.65" customHeight="1" x14ac:dyDescent="0.25"/>
    <row r="34" ht="23.65" customHeight="1" x14ac:dyDescent="0.25"/>
    <row r="35" ht="0.75" customHeight="1" x14ac:dyDescent="0.25"/>
    <row r="36" ht="33.75" customHeight="1" x14ac:dyDescent="0.25"/>
    <row r="37" ht="58.5" customHeight="1" x14ac:dyDescent="0.25"/>
  </sheetData>
  <sheetProtection password="D140" sheet="1" selectLockedCells="1"/>
  <mergeCells count="26">
    <mergeCell ref="S7:X7"/>
    <mergeCell ref="S8:X8"/>
    <mergeCell ref="B24:X24"/>
    <mergeCell ref="B9:X9"/>
    <mergeCell ref="B10:X10"/>
    <mergeCell ref="B20:X21"/>
    <mergeCell ref="B22:X23"/>
    <mergeCell ref="W13:X19"/>
    <mergeCell ref="B7:B8"/>
    <mergeCell ref="E7:J7"/>
    <mergeCell ref="L7:Q7"/>
    <mergeCell ref="E8:J8"/>
    <mergeCell ref="L8:Q8"/>
    <mergeCell ref="B4:X4"/>
    <mergeCell ref="B5:X5"/>
    <mergeCell ref="B6:J6"/>
    <mergeCell ref="L6:N6"/>
    <mergeCell ref="O6:R6"/>
    <mergeCell ref="T6:X6"/>
    <mergeCell ref="B1:P1"/>
    <mergeCell ref="Q1:X3"/>
    <mergeCell ref="B2:P2"/>
    <mergeCell ref="B3:C3"/>
    <mergeCell ref="D3:J3"/>
    <mergeCell ref="K3:M3"/>
    <mergeCell ref="N3:P3"/>
  </mergeCells>
  <conditionalFormatting sqref="B1:B1048576">
    <cfRule type="duplicateValues" dxfId="45" priority="3"/>
  </conditionalFormatting>
  <pageMargins left="0.25" right="0.25" top="0.75" bottom="0.75" header="0.3" footer="0.3"/>
  <pageSetup scale="50" fitToHeight="0" orientation="landscape" r:id="rId1"/>
  <ignoredErrors>
    <ignoredError sqref="T13:T19" formulaRange="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Y66"/>
  <sheetViews>
    <sheetView showGridLines="0" zoomScale="60" zoomScaleNormal="60" workbookViewId="0">
      <selection activeCell="K13" sqref="K13"/>
    </sheetView>
  </sheetViews>
  <sheetFormatPr defaultColWidth="9.140625" defaultRowHeight="15" x14ac:dyDescent="0.25"/>
  <cols>
    <col min="1" max="1" width="3.42578125" style="41" customWidth="1"/>
    <col min="2" max="2" width="27.7109375" style="41" customWidth="1"/>
    <col min="3" max="3" width="72.5703125" style="41" customWidth="1"/>
    <col min="4" max="5" width="10.140625" style="41" customWidth="1"/>
    <col min="6" max="6" width="14.28515625" style="41" customWidth="1"/>
    <col min="7" max="10" width="10.140625" style="41" customWidth="1"/>
    <col min="11" max="13" width="12" style="41" customWidth="1"/>
    <col min="14" max="14" width="14.140625" style="41" customWidth="1"/>
    <col min="15" max="19" width="12" style="41" customWidth="1"/>
    <col min="20" max="21" width="12.85546875" style="41" customWidth="1"/>
    <col min="22" max="22" width="16.8554687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100506</v>
      </c>
      <c r="L6" s="1755" t="s">
        <v>94</v>
      </c>
      <c r="M6" s="1755"/>
      <c r="N6" s="1755"/>
      <c r="O6" s="1756" t="s">
        <v>1357</v>
      </c>
      <c r="P6" s="1756"/>
      <c r="Q6" s="1756"/>
      <c r="R6" s="1756"/>
      <c r="S6" s="1078">
        <v>0.15690000000000001</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SUM(U13:U56)</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19.5" customHeight="1" x14ac:dyDescent="0.25">
      <c r="B13" s="968">
        <v>1000000496</v>
      </c>
      <c r="C13" s="1010" t="s">
        <v>743</v>
      </c>
      <c r="D13" s="941" t="s">
        <v>233</v>
      </c>
      <c r="E13" s="942" t="s">
        <v>233</v>
      </c>
      <c r="F13" s="942" t="s">
        <v>299</v>
      </c>
      <c r="G13" s="942">
        <v>30</v>
      </c>
      <c r="H13" s="942">
        <v>166</v>
      </c>
      <c r="I13" s="942">
        <v>54.55</v>
      </c>
      <c r="J13" s="264">
        <f t="shared" ref="J13:J56" si="0">I13*S$6</f>
        <v>8.5588949999999997</v>
      </c>
      <c r="K13" s="910"/>
      <c r="L13" s="727"/>
      <c r="M13" s="727"/>
      <c r="N13" s="727"/>
      <c r="O13" s="727"/>
      <c r="P13" s="727"/>
      <c r="Q13" s="727"/>
      <c r="R13" s="727"/>
      <c r="S13" s="753"/>
      <c r="T13" s="447">
        <f t="shared" ref="T13:T49" si="1">SUM(K13:S13)</f>
        <v>0</v>
      </c>
      <c r="U13" s="87">
        <f t="shared" ref="U13:U49" si="2">T13*I13</f>
        <v>0</v>
      </c>
      <c r="V13" s="428">
        <f t="shared" ref="V13:V49" si="3">U13*$S$6</f>
        <v>0</v>
      </c>
      <c r="W13" s="1804" t="s">
        <v>115</v>
      </c>
      <c r="X13" s="1805"/>
    </row>
    <row r="14" spans="1:25" ht="19.5" customHeight="1" x14ac:dyDescent="0.25">
      <c r="B14" s="949">
        <v>1000001223</v>
      </c>
      <c r="C14" s="945" t="s">
        <v>742</v>
      </c>
      <c r="D14" s="946" t="s">
        <v>233</v>
      </c>
      <c r="E14" s="947" t="s">
        <v>233</v>
      </c>
      <c r="F14" s="947" t="s">
        <v>299</v>
      </c>
      <c r="G14" s="947">
        <v>30</v>
      </c>
      <c r="H14" s="947">
        <v>186</v>
      </c>
      <c r="I14" s="947">
        <v>54.55</v>
      </c>
      <c r="J14" s="265">
        <f t="shared" si="0"/>
        <v>8.5588949999999997</v>
      </c>
      <c r="K14" s="911"/>
      <c r="L14" s="690"/>
      <c r="M14" s="690"/>
      <c r="N14" s="690"/>
      <c r="O14" s="690"/>
      <c r="P14" s="690"/>
      <c r="Q14" s="690"/>
      <c r="R14" s="690"/>
      <c r="S14" s="717"/>
      <c r="T14" s="240">
        <f t="shared" si="1"/>
        <v>0</v>
      </c>
      <c r="U14" s="89">
        <f t="shared" si="2"/>
        <v>0</v>
      </c>
      <c r="V14" s="112">
        <f t="shared" si="3"/>
        <v>0</v>
      </c>
      <c r="W14" s="1794"/>
      <c r="X14" s="1795"/>
    </row>
    <row r="15" spans="1:25" ht="19.5" customHeight="1" x14ac:dyDescent="0.25">
      <c r="B15" s="944">
        <v>1000002789</v>
      </c>
      <c r="C15" s="945" t="s">
        <v>741</v>
      </c>
      <c r="D15" s="946" t="s">
        <v>233</v>
      </c>
      <c r="E15" s="947" t="s">
        <v>233</v>
      </c>
      <c r="F15" s="947" t="s">
        <v>299</v>
      </c>
      <c r="G15" s="947">
        <v>30</v>
      </c>
      <c r="H15" s="947">
        <v>192</v>
      </c>
      <c r="I15" s="947">
        <v>54.55</v>
      </c>
      <c r="J15" s="265">
        <f t="shared" si="0"/>
        <v>8.5588949999999997</v>
      </c>
      <c r="K15" s="911"/>
      <c r="L15" s="690"/>
      <c r="M15" s="690"/>
      <c r="N15" s="690"/>
      <c r="O15" s="690"/>
      <c r="P15" s="690"/>
      <c r="Q15" s="690"/>
      <c r="R15" s="690"/>
      <c r="S15" s="717"/>
      <c r="T15" s="240">
        <f t="shared" si="1"/>
        <v>0</v>
      </c>
      <c r="U15" s="89">
        <f t="shared" si="2"/>
        <v>0</v>
      </c>
      <c r="V15" s="112">
        <f t="shared" si="3"/>
        <v>0</v>
      </c>
      <c r="W15" s="1794"/>
      <c r="X15" s="1795"/>
    </row>
    <row r="16" spans="1:25" ht="19.5" customHeight="1" x14ac:dyDescent="0.25">
      <c r="B16" s="949">
        <v>1000002870</v>
      </c>
      <c r="C16" s="945" t="s">
        <v>740</v>
      </c>
      <c r="D16" s="946" t="s">
        <v>233</v>
      </c>
      <c r="E16" s="947" t="s">
        <v>233</v>
      </c>
      <c r="F16" s="947" t="s">
        <v>299</v>
      </c>
      <c r="G16" s="947">
        <v>24</v>
      </c>
      <c r="H16" s="947">
        <v>89</v>
      </c>
      <c r="I16" s="947">
        <v>43.64</v>
      </c>
      <c r="J16" s="265">
        <f t="shared" si="0"/>
        <v>6.8471160000000006</v>
      </c>
      <c r="K16" s="911"/>
      <c r="L16" s="690"/>
      <c r="M16" s="690"/>
      <c r="N16" s="690"/>
      <c r="O16" s="690"/>
      <c r="P16" s="690"/>
      <c r="Q16" s="690"/>
      <c r="R16" s="690"/>
      <c r="S16" s="717"/>
      <c r="T16" s="240">
        <f t="shared" si="1"/>
        <v>0</v>
      </c>
      <c r="U16" s="89">
        <f t="shared" si="2"/>
        <v>0</v>
      </c>
      <c r="V16" s="112">
        <f t="shared" si="3"/>
        <v>0</v>
      </c>
      <c r="W16" s="1794"/>
      <c r="X16" s="1795"/>
    </row>
    <row r="17" spans="2:24" ht="19.5" customHeight="1" x14ac:dyDescent="0.25">
      <c r="B17" s="949">
        <v>1000004108</v>
      </c>
      <c r="C17" s="945" t="s">
        <v>739</v>
      </c>
      <c r="D17" s="946" t="s">
        <v>233</v>
      </c>
      <c r="E17" s="947" t="s">
        <v>233</v>
      </c>
      <c r="F17" s="947" t="s">
        <v>299</v>
      </c>
      <c r="G17" s="947">
        <v>24</v>
      </c>
      <c r="H17" s="947">
        <v>177</v>
      </c>
      <c r="I17" s="947">
        <v>43.64</v>
      </c>
      <c r="J17" s="265">
        <f t="shared" si="0"/>
        <v>6.8471160000000006</v>
      </c>
      <c r="K17" s="911"/>
      <c r="L17" s="690"/>
      <c r="M17" s="690"/>
      <c r="N17" s="690"/>
      <c r="O17" s="690"/>
      <c r="P17" s="690"/>
      <c r="Q17" s="690"/>
      <c r="R17" s="690"/>
      <c r="S17" s="717"/>
      <c r="T17" s="240">
        <f t="shared" si="1"/>
        <v>0</v>
      </c>
      <c r="U17" s="89">
        <f t="shared" si="2"/>
        <v>0</v>
      </c>
      <c r="V17" s="112">
        <f t="shared" si="3"/>
        <v>0</v>
      </c>
      <c r="W17" s="1794"/>
      <c r="X17" s="1795"/>
    </row>
    <row r="18" spans="2:24" ht="19.5" customHeight="1" x14ac:dyDescent="0.25">
      <c r="B18" s="949">
        <v>1000006188</v>
      </c>
      <c r="C18" s="945" t="s">
        <v>738</v>
      </c>
      <c r="D18" s="946" t="s">
        <v>233</v>
      </c>
      <c r="E18" s="947" t="s">
        <v>233</v>
      </c>
      <c r="F18" s="947" t="s">
        <v>299</v>
      </c>
      <c r="G18" s="947">
        <v>30</v>
      </c>
      <c r="H18" s="947">
        <v>189</v>
      </c>
      <c r="I18" s="947">
        <v>54.55</v>
      </c>
      <c r="J18" s="265">
        <f t="shared" si="0"/>
        <v>8.5588949999999997</v>
      </c>
      <c r="K18" s="911"/>
      <c r="L18" s="690"/>
      <c r="M18" s="690"/>
      <c r="N18" s="690"/>
      <c r="O18" s="690"/>
      <c r="P18" s="690"/>
      <c r="Q18" s="690"/>
      <c r="R18" s="690"/>
      <c r="S18" s="717"/>
      <c r="T18" s="240">
        <f t="shared" si="1"/>
        <v>0</v>
      </c>
      <c r="U18" s="89">
        <f t="shared" si="2"/>
        <v>0</v>
      </c>
      <c r="V18" s="112">
        <f t="shared" si="3"/>
        <v>0</v>
      </c>
      <c r="W18" s="1794"/>
      <c r="X18" s="1795"/>
    </row>
    <row r="19" spans="2:24" ht="19.5" customHeight="1" x14ac:dyDescent="0.25">
      <c r="B19" s="944">
        <v>1000006639</v>
      </c>
      <c r="C19" s="945" t="s">
        <v>737</v>
      </c>
      <c r="D19" s="946" t="s">
        <v>233</v>
      </c>
      <c r="E19" s="947" t="s">
        <v>233</v>
      </c>
      <c r="F19" s="947" t="s">
        <v>299</v>
      </c>
      <c r="G19" s="947">
        <v>24</v>
      </c>
      <c r="H19" s="947">
        <v>158</v>
      </c>
      <c r="I19" s="947">
        <v>46.42</v>
      </c>
      <c r="J19" s="265">
        <f t="shared" si="0"/>
        <v>7.2832980000000012</v>
      </c>
      <c r="K19" s="911"/>
      <c r="L19" s="690"/>
      <c r="M19" s="690"/>
      <c r="N19" s="690"/>
      <c r="O19" s="690"/>
      <c r="P19" s="690"/>
      <c r="Q19" s="690"/>
      <c r="R19" s="690"/>
      <c r="S19" s="717"/>
      <c r="T19" s="240">
        <f t="shared" si="1"/>
        <v>0</v>
      </c>
      <c r="U19" s="89">
        <f t="shared" si="2"/>
        <v>0</v>
      </c>
      <c r="V19" s="112">
        <f t="shared" si="3"/>
        <v>0</v>
      </c>
      <c r="W19" s="1794"/>
      <c r="X19" s="1795"/>
    </row>
    <row r="20" spans="2:24" ht="19.5" customHeight="1" x14ac:dyDescent="0.25">
      <c r="B20" s="949">
        <v>1000007470</v>
      </c>
      <c r="C20" s="945" t="s">
        <v>736</v>
      </c>
      <c r="D20" s="946" t="s">
        <v>233</v>
      </c>
      <c r="E20" s="947" t="s">
        <v>233</v>
      </c>
      <c r="F20" s="947" t="s">
        <v>299</v>
      </c>
      <c r="G20" s="947">
        <v>30</v>
      </c>
      <c r="H20" s="947">
        <v>227</v>
      </c>
      <c r="I20" s="947">
        <v>54.55</v>
      </c>
      <c r="J20" s="265">
        <f t="shared" si="0"/>
        <v>8.5588949999999997</v>
      </c>
      <c r="K20" s="911"/>
      <c r="L20" s="690"/>
      <c r="M20" s="690"/>
      <c r="N20" s="690"/>
      <c r="O20" s="690"/>
      <c r="P20" s="690"/>
      <c r="Q20" s="690"/>
      <c r="R20" s="690"/>
      <c r="S20" s="717"/>
      <c r="T20" s="240">
        <f t="shared" si="1"/>
        <v>0</v>
      </c>
      <c r="U20" s="89">
        <f t="shared" si="2"/>
        <v>0</v>
      </c>
      <c r="V20" s="112">
        <f t="shared" si="3"/>
        <v>0</v>
      </c>
      <c r="W20" s="1794"/>
      <c r="X20" s="1795"/>
    </row>
    <row r="21" spans="2:24" ht="19.5" customHeight="1" x14ac:dyDescent="0.25">
      <c r="B21" s="944">
        <v>1000007964</v>
      </c>
      <c r="C21" s="945" t="s">
        <v>735</v>
      </c>
      <c r="D21" s="946" t="s">
        <v>233</v>
      </c>
      <c r="E21" s="947" t="s">
        <v>233</v>
      </c>
      <c r="F21" s="947" t="s">
        <v>299</v>
      </c>
      <c r="G21" s="947">
        <v>30</v>
      </c>
      <c r="H21" s="947">
        <v>200</v>
      </c>
      <c r="I21" s="947">
        <v>54.55</v>
      </c>
      <c r="J21" s="265">
        <f t="shared" si="0"/>
        <v>8.5588949999999997</v>
      </c>
      <c r="K21" s="911"/>
      <c r="L21" s="690"/>
      <c r="M21" s="690"/>
      <c r="N21" s="690"/>
      <c r="O21" s="690"/>
      <c r="P21" s="690"/>
      <c r="Q21" s="690"/>
      <c r="R21" s="690"/>
      <c r="S21" s="717"/>
      <c r="T21" s="240">
        <f t="shared" si="1"/>
        <v>0</v>
      </c>
      <c r="U21" s="89">
        <f t="shared" si="2"/>
        <v>0</v>
      </c>
      <c r="V21" s="112">
        <f t="shared" si="3"/>
        <v>0</v>
      </c>
      <c r="W21" s="1794"/>
      <c r="X21" s="1795"/>
    </row>
    <row r="22" spans="2:24" ht="19.5" customHeight="1" x14ac:dyDescent="0.25">
      <c r="B22" s="949">
        <v>1000007965</v>
      </c>
      <c r="C22" s="945" t="s">
        <v>734</v>
      </c>
      <c r="D22" s="946" t="s">
        <v>233</v>
      </c>
      <c r="E22" s="947" t="s">
        <v>233</v>
      </c>
      <c r="F22" s="947" t="s">
        <v>299</v>
      </c>
      <c r="G22" s="947">
        <v>24</v>
      </c>
      <c r="H22" s="947">
        <v>181</v>
      </c>
      <c r="I22" s="947">
        <v>43.64</v>
      </c>
      <c r="J22" s="265">
        <f t="shared" si="0"/>
        <v>6.8471160000000006</v>
      </c>
      <c r="K22" s="911"/>
      <c r="L22" s="690"/>
      <c r="M22" s="690"/>
      <c r="N22" s="690"/>
      <c r="O22" s="690"/>
      <c r="P22" s="690"/>
      <c r="Q22" s="690"/>
      <c r="R22" s="690"/>
      <c r="S22" s="717"/>
      <c r="T22" s="240">
        <f t="shared" si="1"/>
        <v>0</v>
      </c>
      <c r="U22" s="89">
        <f t="shared" si="2"/>
        <v>0</v>
      </c>
      <c r="V22" s="112">
        <f t="shared" si="3"/>
        <v>0</v>
      </c>
      <c r="W22" s="1794"/>
      <c r="X22" s="1795"/>
    </row>
    <row r="23" spans="2:24" ht="19.5" customHeight="1" x14ac:dyDescent="0.25">
      <c r="B23" s="949">
        <v>1000008046</v>
      </c>
      <c r="C23" s="945" t="s">
        <v>733</v>
      </c>
      <c r="D23" s="946" t="s">
        <v>233</v>
      </c>
      <c r="E23" s="947" t="s">
        <v>233</v>
      </c>
      <c r="F23" s="947" t="s">
        <v>299</v>
      </c>
      <c r="G23" s="947">
        <v>30</v>
      </c>
      <c r="H23" s="947">
        <v>186</v>
      </c>
      <c r="I23" s="947">
        <v>54.55</v>
      </c>
      <c r="J23" s="265">
        <f t="shared" si="0"/>
        <v>8.5588949999999997</v>
      </c>
      <c r="K23" s="911"/>
      <c r="L23" s="690"/>
      <c r="M23" s="690"/>
      <c r="N23" s="690"/>
      <c r="O23" s="690"/>
      <c r="P23" s="690"/>
      <c r="Q23" s="690"/>
      <c r="R23" s="690"/>
      <c r="S23" s="717"/>
      <c r="T23" s="240">
        <f t="shared" si="1"/>
        <v>0</v>
      </c>
      <c r="U23" s="89">
        <f t="shared" si="2"/>
        <v>0</v>
      </c>
      <c r="V23" s="112">
        <f t="shared" si="3"/>
        <v>0</v>
      </c>
      <c r="W23" s="1794"/>
      <c r="X23" s="1795"/>
    </row>
    <row r="24" spans="2:24" ht="19.5" customHeight="1" x14ac:dyDescent="0.25">
      <c r="B24" s="949">
        <v>1000008056</v>
      </c>
      <c r="C24" s="945" t="s">
        <v>732</v>
      </c>
      <c r="D24" s="946" t="s">
        <v>233</v>
      </c>
      <c r="E24" s="947" t="s">
        <v>233</v>
      </c>
      <c r="F24" s="947" t="s">
        <v>299</v>
      </c>
      <c r="G24" s="947">
        <v>30</v>
      </c>
      <c r="H24" s="947">
        <v>191</v>
      </c>
      <c r="I24" s="947">
        <v>49.09</v>
      </c>
      <c r="J24" s="265">
        <f t="shared" si="0"/>
        <v>7.7022210000000015</v>
      </c>
      <c r="K24" s="911"/>
      <c r="L24" s="690"/>
      <c r="M24" s="690"/>
      <c r="N24" s="690"/>
      <c r="O24" s="690"/>
      <c r="P24" s="690"/>
      <c r="Q24" s="690"/>
      <c r="R24" s="690"/>
      <c r="S24" s="717"/>
      <c r="T24" s="240">
        <f t="shared" si="1"/>
        <v>0</v>
      </c>
      <c r="U24" s="89">
        <f t="shared" si="2"/>
        <v>0</v>
      </c>
      <c r="V24" s="112">
        <f t="shared" si="3"/>
        <v>0</v>
      </c>
      <c r="W24" s="1794"/>
      <c r="X24" s="1795"/>
    </row>
    <row r="25" spans="2:24" ht="19.5" customHeight="1" x14ac:dyDescent="0.25">
      <c r="B25" s="944">
        <v>1000008059</v>
      </c>
      <c r="C25" s="945" t="s">
        <v>731</v>
      </c>
      <c r="D25" s="946" t="s">
        <v>233</v>
      </c>
      <c r="E25" s="947" t="s">
        <v>233</v>
      </c>
      <c r="F25" s="947" t="s">
        <v>299</v>
      </c>
      <c r="G25" s="947">
        <v>30</v>
      </c>
      <c r="H25" s="947">
        <v>209</v>
      </c>
      <c r="I25" s="947">
        <v>54.55</v>
      </c>
      <c r="J25" s="265">
        <f t="shared" si="0"/>
        <v>8.5588949999999997</v>
      </c>
      <c r="K25" s="911"/>
      <c r="L25" s="690"/>
      <c r="M25" s="690"/>
      <c r="N25" s="690"/>
      <c r="O25" s="690"/>
      <c r="P25" s="690"/>
      <c r="Q25" s="690"/>
      <c r="R25" s="690"/>
      <c r="S25" s="717"/>
      <c r="T25" s="240">
        <f t="shared" si="1"/>
        <v>0</v>
      </c>
      <c r="U25" s="89">
        <f t="shared" si="2"/>
        <v>0</v>
      </c>
      <c r="V25" s="112">
        <f t="shared" si="3"/>
        <v>0</v>
      </c>
      <c r="W25" s="1794"/>
      <c r="X25" s="1795"/>
    </row>
    <row r="26" spans="2:24" ht="19.5" customHeight="1" x14ac:dyDescent="0.25">
      <c r="B26" s="949">
        <v>1000008062</v>
      </c>
      <c r="C26" s="945" t="s">
        <v>730</v>
      </c>
      <c r="D26" s="946" t="s">
        <v>233</v>
      </c>
      <c r="E26" s="947" t="s">
        <v>233</v>
      </c>
      <c r="F26" s="947" t="s">
        <v>299</v>
      </c>
      <c r="G26" s="947">
        <v>30</v>
      </c>
      <c r="H26" s="947">
        <v>243</v>
      </c>
      <c r="I26" s="947">
        <v>54.55</v>
      </c>
      <c r="J26" s="265">
        <f t="shared" si="0"/>
        <v>8.5588949999999997</v>
      </c>
      <c r="K26" s="911"/>
      <c r="L26" s="690"/>
      <c r="M26" s="690"/>
      <c r="N26" s="690"/>
      <c r="O26" s="690"/>
      <c r="P26" s="690"/>
      <c r="Q26" s="690"/>
      <c r="R26" s="690"/>
      <c r="S26" s="717"/>
      <c r="T26" s="240">
        <f t="shared" si="1"/>
        <v>0</v>
      </c>
      <c r="U26" s="89">
        <f t="shared" si="2"/>
        <v>0</v>
      </c>
      <c r="V26" s="112">
        <f t="shared" si="3"/>
        <v>0</v>
      </c>
      <c r="W26" s="1794"/>
      <c r="X26" s="1795"/>
    </row>
    <row r="27" spans="2:24" ht="19.5" customHeight="1" x14ac:dyDescent="0.25">
      <c r="B27" s="949">
        <v>1000008063</v>
      </c>
      <c r="C27" s="945" t="s">
        <v>729</v>
      </c>
      <c r="D27" s="946" t="s">
        <v>233</v>
      </c>
      <c r="E27" s="947" t="s">
        <v>233</v>
      </c>
      <c r="F27" s="947" t="s">
        <v>299</v>
      </c>
      <c r="G27" s="947">
        <v>27</v>
      </c>
      <c r="H27" s="947">
        <v>180</v>
      </c>
      <c r="I27" s="947">
        <v>49.09</v>
      </c>
      <c r="J27" s="265">
        <f t="shared" si="0"/>
        <v>7.7022210000000015</v>
      </c>
      <c r="K27" s="911"/>
      <c r="L27" s="690"/>
      <c r="M27" s="690"/>
      <c r="N27" s="690"/>
      <c r="O27" s="690"/>
      <c r="P27" s="690"/>
      <c r="Q27" s="690"/>
      <c r="R27" s="690"/>
      <c r="S27" s="717"/>
      <c r="T27" s="240">
        <f t="shared" si="1"/>
        <v>0</v>
      </c>
      <c r="U27" s="89">
        <f t="shared" si="2"/>
        <v>0</v>
      </c>
      <c r="V27" s="112">
        <f t="shared" si="3"/>
        <v>0</v>
      </c>
      <c r="W27" s="1794"/>
      <c r="X27" s="1795"/>
    </row>
    <row r="28" spans="2:24" ht="19.5" customHeight="1" x14ac:dyDescent="0.25">
      <c r="B28" s="944">
        <v>1000010772</v>
      </c>
      <c r="C28" s="945" t="s">
        <v>728</v>
      </c>
      <c r="D28" s="946">
        <v>1</v>
      </c>
      <c r="E28" s="947">
        <v>1.25</v>
      </c>
      <c r="F28" s="947" t="s">
        <v>233</v>
      </c>
      <c r="G28" s="947">
        <v>24</v>
      </c>
      <c r="H28" s="947">
        <v>128</v>
      </c>
      <c r="I28" s="947">
        <v>1.85</v>
      </c>
      <c r="J28" s="265">
        <f t="shared" si="0"/>
        <v>0.29026500000000005</v>
      </c>
      <c r="K28" s="911"/>
      <c r="L28" s="690"/>
      <c r="M28" s="690"/>
      <c r="N28" s="690"/>
      <c r="O28" s="690"/>
      <c r="P28" s="690"/>
      <c r="Q28" s="690"/>
      <c r="R28" s="690"/>
      <c r="S28" s="717"/>
      <c r="T28" s="240">
        <f t="shared" si="1"/>
        <v>0</v>
      </c>
      <c r="U28" s="89">
        <f t="shared" si="2"/>
        <v>0</v>
      </c>
      <c r="V28" s="112">
        <f t="shared" si="3"/>
        <v>0</v>
      </c>
      <c r="W28" s="1794"/>
      <c r="X28" s="1795"/>
    </row>
    <row r="29" spans="2:24" ht="19.5" customHeight="1" x14ac:dyDescent="0.25">
      <c r="B29" s="944">
        <v>1000010868</v>
      </c>
      <c r="C29" s="945" t="s">
        <v>727</v>
      </c>
      <c r="D29" s="946" t="s">
        <v>233</v>
      </c>
      <c r="E29" s="947" t="s">
        <v>233</v>
      </c>
      <c r="F29" s="947" t="s">
        <v>299</v>
      </c>
      <c r="G29" s="947">
        <v>30</v>
      </c>
      <c r="H29" s="947">
        <v>179</v>
      </c>
      <c r="I29" s="947">
        <v>54.55</v>
      </c>
      <c r="J29" s="265">
        <f t="shared" si="0"/>
        <v>8.5588949999999997</v>
      </c>
      <c r="K29" s="911"/>
      <c r="L29" s="690"/>
      <c r="M29" s="690"/>
      <c r="N29" s="690"/>
      <c r="O29" s="690"/>
      <c r="P29" s="690"/>
      <c r="Q29" s="690"/>
      <c r="R29" s="690"/>
      <c r="S29" s="717"/>
      <c r="T29" s="240">
        <f t="shared" si="1"/>
        <v>0</v>
      </c>
      <c r="U29" s="89">
        <f t="shared" si="2"/>
        <v>0</v>
      </c>
      <c r="V29" s="112">
        <f t="shared" si="3"/>
        <v>0</v>
      </c>
      <c r="W29" s="1794"/>
      <c r="X29" s="1795"/>
    </row>
    <row r="30" spans="2:24" ht="19.5" customHeight="1" x14ac:dyDescent="0.25">
      <c r="B30" s="949" t="s">
        <v>726</v>
      </c>
      <c r="C30" s="945" t="s">
        <v>725</v>
      </c>
      <c r="D30" s="946" t="s">
        <v>233</v>
      </c>
      <c r="E30" s="947" t="s">
        <v>233</v>
      </c>
      <c r="F30" s="947" t="s">
        <v>299</v>
      </c>
      <c r="G30" s="947">
        <v>30</v>
      </c>
      <c r="H30" s="947">
        <v>235</v>
      </c>
      <c r="I30" s="947">
        <v>54.55</v>
      </c>
      <c r="J30" s="265">
        <f t="shared" si="0"/>
        <v>8.5588949999999997</v>
      </c>
      <c r="K30" s="911"/>
      <c r="L30" s="690"/>
      <c r="M30" s="690"/>
      <c r="N30" s="690"/>
      <c r="O30" s="690"/>
      <c r="P30" s="690"/>
      <c r="Q30" s="690"/>
      <c r="R30" s="690"/>
      <c r="S30" s="717"/>
      <c r="T30" s="240">
        <f t="shared" si="1"/>
        <v>0</v>
      </c>
      <c r="U30" s="89">
        <f t="shared" si="2"/>
        <v>0</v>
      </c>
      <c r="V30" s="112">
        <f t="shared" si="3"/>
        <v>0</v>
      </c>
      <c r="W30" s="1794"/>
      <c r="X30" s="1795"/>
    </row>
    <row r="31" spans="2:24" ht="19.5" customHeight="1" x14ac:dyDescent="0.25">
      <c r="B31" s="949" t="s">
        <v>724</v>
      </c>
      <c r="C31" s="945" t="s">
        <v>723</v>
      </c>
      <c r="D31" s="946" t="s">
        <v>233</v>
      </c>
      <c r="E31" s="947" t="s">
        <v>233</v>
      </c>
      <c r="F31" s="947" t="s">
        <v>299</v>
      </c>
      <c r="G31" s="947">
        <v>30</v>
      </c>
      <c r="H31" s="947">
        <v>203</v>
      </c>
      <c r="I31" s="947">
        <v>54.55</v>
      </c>
      <c r="J31" s="265">
        <f t="shared" si="0"/>
        <v>8.5588949999999997</v>
      </c>
      <c r="K31" s="911"/>
      <c r="L31" s="690"/>
      <c r="M31" s="690"/>
      <c r="N31" s="690"/>
      <c r="O31" s="690"/>
      <c r="P31" s="690"/>
      <c r="Q31" s="690"/>
      <c r="R31" s="690"/>
      <c r="S31" s="717"/>
      <c r="T31" s="240">
        <f t="shared" si="1"/>
        <v>0</v>
      </c>
      <c r="U31" s="89">
        <f t="shared" si="2"/>
        <v>0</v>
      </c>
      <c r="V31" s="112">
        <f t="shared" si="3"/>
        <v>0</v>
      </c>
      <c r="W31" s="1794"/>
      <c r="X31" s="1795"/>
    </row>
    <row r="32" spans="2:24" ht="19.5" customHeight="1" x14ac:dyDescent="0.25">
      <c r="B32" s="944" t="s">
        <v>722</v>
      </c>
      <c r="C32" s="945" t="s">
        <v>721</v>
      </c>
      <c r="D32" s="946" t="s">
        <v>233</v>
      </c>
      <c r="E32" s="947" t="s">
        <v>233</v>
      </c>
      <c r="F32" s="947" t="s">
        <v>299</v>
      </c>
      <c r="G32" s="947">
        <v>30</v>
      </c>
      <c r="H32" s="947">
        <v>200</v>
      </c>
      <c r="I32" s="947">
        <v>54.55</v>
      </c>
      <c r="J32" s="265">
        <f t="shared" si="0"/>
        <v>8.5588949999999997</v>
      </c>
      <c r="K32" s="911"/>
      <c r="L32" s="690"/>
      <c r="M32" s="690"/>
      <c r="N32" s="690"/>
      <c r="O32" s="690"/>
      <c r="P32" s="690"/>
      <c r="Q32" s="690"/>
      <c r="R32" s="690"/>
      <c r="S32" s="717"/>
      <c r="T32" s="240">
        <f t="shared" si="1"/>
        <v>0</v>
      </c>
      <c r="U32" s="89">
        <f t="shared" si="2"/>
        <v>0</v>
      </c>
      <c r="V32" s="112">
        <f t="shared" si="3"/>
        <v>0</v>
      </c>
      <c r="W32" s="1794"/>
      <c r="X32" s="1795"/>
    </row>
    <row r="33" spans="2:24" ht="19.5" customHeight="1" x14ac:dyDescent="0.25">
      <c r="B33" s="949" t="s">
        <v>720</v>
      </c>
      <c r="C33" s="945" t="s">
        <v>719</v>
      </c>
      <c r="D33" s="946" t="s">
        <v>233</v>
      </c>
      <c r="E33" s="947" t="s">
        <v>233</v>
      </c>
      <c r="F33" s="947" t="s">
        <v>299</v>
      </c>
      <c r="G33" s="947">
        <v>30</v>
      </c>
      <c r="H33" s="947">
        <v>200</v>
      </c>
      <c r="I33" s="947">
        <v>54.55</v>
      </c>
      <c r="J33" s="265">
        <f t="shared" si="0"/>
        <v>8.5588949999999997</v>
      </c>
      <c r="K33" s="911"/>
      <c r="L33" s="690"/>
      <c r="M33" s="690"/>
      <c r="N33" s="690"/>
      <c r="O33" s="690"/>
      <c r="P33" s="690"/>
      <c r="Q33" s="690"/>
      <c r="R33" s="690"/>
      <c r="S33" s="717"/>
      <c r="T33" s="240">
        <f t="shared" si="1"/>
        <v>0</v>
      </c>
      <c r="U33" s="89">
        <f t="shared" si="2"/>
        <v>0</v>
      </c>
      <c r="V33" s="112">
        <f t="shared" si="3"/>
        <v>0</v>
      </c>
      <c r="W33" s="1794"/>
      <c r="X33" s="1795"/>
    </row>
    <row r="34" spans="2:24" ht="19.5" customHeight="1" x14ac:dyDescent="0.25">
      <c r="B34" s="949" t="s">
        <v>718</v>
      </c>
      <c r="C34" s="945" t="s">
        <v>717</v>
      </c>
      <c r="D34" s="946" t="s">
        <v>233</v>
      </c>
      <c r="E34" s="947" t="s">
        <v>233</v>
      </c>
      <c r="F34" s="947" t="s">
        <v>299</v>
      </c>
      <c r="G34" s="947">
        <v>30</v>
      </c>
      <c r="H34" s="947">
        <v>157</v>
      </c>
      <c r="I34" s="947">
        <v>54.55</v>
      </c>
      <c r="J34" s="265">
        <f t="shared" si="0"/>
        <v>8.5588949999999997</v>
      </c>
      <c r="K34" s="911"/>
      <c r="L34" s="690"/>
      <c r="M34" s="690"/>
      <c r="N34" s="690"/>
      <c r="O34" s="690"/>
      <c r="P34" s="690"/>
      <c r="Q34" s="690"/>
      <c r="R34" s="690"/>
      <c r="S34" s="717"/>
      <c r="T34" s="240">
        <f t="shared" si="1"/>
        <v>0</v>
      </c>
      <c r="U34" s="89">
        <f t="shared" si="2"/>
        <v>0</v>
      </c>
      <c r="V34" s="112">
        <f t="shared" si="3"/>
        <v>0</v>
      </c>
      <c r="W34" s="1794"/>
      <c r="X34" s="1795"/>
    </row>
    <row r="35" spans="2:24" ht="19.5" customHeight="1" x14ac:dyDescent="0.25">
      <c r="B35" s="949" t="s">
        <v>716</v>
      </c>
      <c r="C35" s="945" t="s">
        <v>715</v>
      </c>
      <c r="D35" s="946" t="s">
        <v>233</v>
      </c>
      <c r="E35" s="947" t="s">
        <v>233</v>
      </c>
      <c r="F35" s="947" t="s">
        <v>299</v>
      </c>
      <c r="G35" s="947">
        <v>16</v>
      </c>
      <c r="H35" s="947">
        <v>82</v>
      </c>
      <c r="I35" s="947">
        <v>20</v>
      </c>
      <c r="J35" s="265">
        <f t="shared" si="0"/>
        <v>3.1380000000000003</v>
      </c>
      <c r="K35" s="911"/>
      <c r="L35" s="690"/>
      <c r="M35" s="690"/>
      <c r="N35" s="690"/>
      <c r="O35" s="690"/>
      <c r="P35" s="690"/>
      <c r="Q35" s="690"/>
      <c r="R35" s="690"/>
      <c r="S35" s="717"/>
      <c r="T35" s="240">
        <f t="shared" si="1"/>
        <v>0</v>
      </c>
      <c r="U35" s="89">
        <f t="shared" si="2"/>
        <v>0</v>
      </c>
      <c r="V35" s="112">
        <f t="shared" si="3"/>
        <v>0</v>
      </c>
      <c r="W35" s="1794"/>
      <c r="X35" s="1795"/>
    </row>
    <row r="36" spans="2:24" ht="19.5" customHeight="1" x14ac:dyDescent="0.25">
      <c r="B36" s="944" t="s">
        <v>714</v>
      </c>
      <c r="C36" s="945" t="s">
        <v>713</v>
      </c>
      <c r="D36" s="946" t="s">
        <v>233</v>
      </c>
      <c r="E36" s="947" t="s">
        <v>233</v>
      </c>
      <c r="F36" s="947" t="s">
        <v>299</v>
      </c>
      <c r="G36" s="947">
        <v>24</v>
      </c>
      <c r="H36" s="947">
        <v>181</v>
      </c>
      <c r="I36" s="947">
        <v>43.64</v>
      </c>
      <c r="J36" s="265">
        <f t="shared" si="0"/>
        <v>6.8471160000000006</v>
      </c>
      <c r="K36" s="911"/>
      <c r="L36" s="690"/>
      <c r="M36" s="690"/>
      <c r="N36" s="690"/>
      <c r="O36" s="690"/>
      <c r="P36" s="690"/>
      <c r="Q36" s="690"/>
      <c r="R36" s="690"/>
      <c r="S36" s="717"/>
      <c r="T36" s="240">
        <f t="shared" si="1"/>
        <v>0</v>
      </c>
      <c r="U36" s="89">
        <f t="shared" si="2"/>
        <v>0</v>
      </c>
      <c r="V36" s="112">
        <f t="shared" si="3"/>
        <v>0</v>
      </c>
      <c r="W36" s="1794"/>
      <c r="X36" s="1795"/>
    </row>
    <row r="37" spans="2:24" ht="19.5" customHeight="1" x14ac:dyDescent="0.25">
      <c r="B37" s="949" t="s">
        <v>712</v>
      </c>
      <c r="C37" s="945" t="s">
        <v>711</v>
      </c>
      <c r="D37" s="946" t="s">
        <v>233</v>
      </c>
      <c r="E37" s="947" t="s">
        <v>233</v>
      </c>
      <c r="F37" s="947" t="s">
        <v>299</v>
      </c>
      <c r="G37" s="947">
        <v>27</v>
      </c>
      <c r="H37" s="947">
        <v>134</v>
      </c>
      <c r="I37" s="947">
        <v>49.09</v>
      </c>
      <c r="J37" s="265">
        <f t="shared" si="0"/>
        <v>7.7022210000000015</v>
      </c>
      <c r="K37" s="911"/>
      <c r="L37" s="690"/>
      <c r="M37" s="690"/>
      <c r="N37" s="690"/>
      <c r="O37" s="690"/>
      <c r="P37" s="690"/>
      <c r="Q37" s="690"/>
      <c r="R37" s="690"/>
      <c r="S37" s="717"/>
      <c r="T37" s="240">
        <f t="shared" si="1"/>
        <v>0</v>
      </c>
      <c r="U37" s="89">
        <f t="shared" si="2"/>
        <v>0</v>
      </c>
      <c r="V37" s="112">
        <f t="shared" si="3"/>
        <v>0</v>
      </c>
      <c r="W37" s="1794"/>
      <c r="X37" s="1795"/>
    </row>
    <row r="38" spans="2:24" ht="19.5" customHeight="1" x14ac:dyDescent="0.25">
      <c r="B38" s="944" t="s">
        <v>710</v>
      </c>
      <c r="C38" s="945" t="s">
        <v>709</v>
      </c>
      <c r="D38" s="946" t="s">
        <v>233</v>
      </c>
      <c r="E38" s="947" t="s">
        <v>233</v>
      </c>
      <c r="F38" s="947" t="s">
        <v>299</v>
      </c>
      <c r="G38" s="947">
        <v>30</v>
      </c>
      <c r="H38" s="947">
        <v>150</v>
      </c>
      <c r="I38" s="947">
        <v>54.55</v>
      </c>
      <c r="J38" s="265">
        <f t="shared" si="0"/>
        <v>8.5588949999999997</v>
      </c>
      <c r="K38" s="911"/>
      <c r="L38" s="690"/>
      <c r="M38" s="690"/>
      <c r="N38" s="690"/>
      <c r="O38" s="690"/>
      <c r="P38" s="690"/>
      <c r="Q38" s="690"/>
      <c r="R38" s="690"/>
      <c r="S38" s="717"/>
      <c r="T38" s="240">
        <f t="shared" si="1"/>
        <v>0</v>
      </c>
      <c r="U38" s="89">
        <f t="shared" si="2"/>
        <v>0</v>
      </c>
      <c r="V38" s="112">
        <f t="shared" si="3"/>
        <v>0</v>
      </c>
      <c r="W38" s="1794"/>
      <c r="X38" s="1795"/>
    </row>
    <row r="39" spans="2:24" ht="19.5" customHeight="1" x14ac:dyDescent="0.25">
      <c r="B39" s="949" t="s">
        <v>708</v>
      </c>
      <c r="C39" s="945" t="s">
        <v>707</v>
      </c>
      <c r="D39" s="946" t="s">
        <v>233</v>
      </c>
      <c r="E39" s="947" t="s">
        <v>233</v>
      </c>
      <c r="F39" s="947" t="s">
        <v>299</v>
      </c>
      <c r="G39" s="947">
        <v>27</v>
      </c>
      <c r="H39" s="947">
        <v>191</v>
      </c>
      <c r="I39" s="947">
        <v>49.09</v>
      </c>
      <c r="J39" s="265">
        <f t="shared" si="0"/>
        <v>7.7022210000000015</v>
      </c>
      <c r="K39" s="911"/>
      <c r="L39" s="690"/>
      <c r="M39" s="690"/>
      <c r="N39" s="690"/>
      <c r="O39" s="690"/>
      <c r="P39" s="690"/>
      <c r="Q39" s="690"/>
      <c r="R39" s="690"/>
      <c r="S39" s="717"/>
      <c r="T39" s="240">
        <f t="shared" si="1"/>
        <v>0</v>
      </c>
      <c r="U39" s="89">
        <f t="shared" si="2"/>
        <v>0</v>
      </c>
      <c r="V39" s="112">
        <f t="shared" si="3"/>
        <v>0</v>
      </c>
      <c r="W39" s="1794"/>
      <c r="X39" s="1795"/>
    </row>
    <row r="40" spans="2:24" ht="19.5" customHeight="1" x14ac:dyDescent="0.25">
      <c r="B40" s="949" t="s">
        <v>706</v>
      </c>
      <c r="C40" s="945" t="s">
        <v>705</v>
      </c>
      <c r="D40" s="946" t="s">
        <v>233</v>
      </c>
      <c r="E40" s="947" t="s">
        <v>233</v>
      </c>
      <c r="F40" s="947" t="s">
        <v>299</v>
      </c>
      <c r="G40" s="947">
        <v>17</v>
      </c>
      <c r="H40" s="947">
        <v>94</v>
      </c>
      <c r="I40" s="947">
        <v>30.91</v>
      </c>
      <c r="J40" s="265">
        <f t="shared" si="0"/>
        <v>4.8497790000000007</v>
      </c>
      <c r="K40" s="911"/>
      <c r="L40" s="690"/>
      <c r="M40" s="690"/>
      <c r="N40" s="690"/>
      <c r="O40" s="690"/>
      <c r="P40" s="690"/>
      <c r="Q40" s="690"/>
      <c r="R40" s="690"/>
      <c r="S40" s="717"/>
      <c r="T40" s="240">
        <f t="shared" si="1"/>
        <v>0</v>
      </c>
      <c r="U40" s="89">
        <f t="shared" si="2"/>
        <v>0</v>
      </c>
      <c r="V40" s="112">
        <f t="shared" si="3"/>
        <v>0</v>
      </c>
      <c r="W40" s="1794"/>
      <c r="X40" s="1795"/>
    </row>
    <row r="41" spans="2:24" ht="19.5" customHeight="1" x14ac:dyDescent="0.25">
      <c r="B41" s="949" t="s">
        <v>704</v>
      </c>
      <c r="C41" s="945" t="s">
        <v>703</v>
      </c>
      <c r="D41" s="946" t="s">
        <v>233</v>
      </c>
      <c r="E41" s="947" t="s">
        <v>233</v>
      </c>
      <c r="F41" s="947" t="s">
        <v>299</v>
      </c>
      <c r="G41" s="947">
        <v>30</v>
      </c>
      <c r="H41" s="947">
        <v>197</v>
      </c>
      <c r="I41" s="947">
        <v>54.55</v>
      </c>
      <c r="J41" s="265">
        <f t="shared" si="0"/>
        <v>8.5588949999999997</v>
      </c>
      <c r="K41" s="911"/>
      <c r="L41" s="690"/>
      <c r="M41" s="690"/>
      <c r="N41" s="690"/>
      <c r="O41" s="690"/>
      <c r="P41" s="690"/>
      <c r="Q41" s="690"/>
      <c r="R41" s="690"/>
      <c r="S41" s="717"/>
      <c r="T41" s="240">
        <f t="shared" si="1"/>
        <v>0</v>
      </c>
      <c r="U41" s="89">
        <f t="shared" si="2"/>
        <v>0</v>
      </c>
      <c r="V41" s="112">
        <f t="shared" si="3"/>
        <v>0</v>
      </c>
      <c r="W41" s="1794"/>
      <c r="X41" s="1795"/>
    </row>
    <row r="42" spans="2:24" ht="19.5" customHeight="1" x14ac:dyDescent="0.25">
      <c r="B42" s="944" t="s">
        <v>702</v>
      </c>
      <c r="C42" s="945" t="s">
        <v>701</v>
      </c>
      <c r="D42" s="946" t="s">
        <v>233</v>
      </c>
      <c r="E42" s="947" t="s">
        <v>233</v>
      </c>
      <c r="F42" s="947" t="s">
        <v>299</v>
      </c>
      <c r="G42" s="947">
        <v>30</v>
      </c>
      <c r="H42" s="947">
        <v>194</v>
      </c>
      <c r="I42" s="947">
        <v>54.55</v>
      </c>
      <c r="J42" s="265">
        <f t="shared" si="0"/>
        <v>8.5588949999999997</v>
      </c>
      <c r="K42" s="911"/>
      <c r="L42" s="690"/>
      <c r="M42" s="690"/>
      <c r="N42" s="690"/>
      <c r="O42" s="690"/>
      <c r="P42" s="690"/>
      <c r="Q42" s="690"/>
      <c r="R42" s="690"/>
      <c r="S42" s="717"/>
      <c r="T42" s="240">
        <f t="shared" si="1"/>
        <v>0</v>
      </c>
      <c r="U42" s="89">
        <f t="shared" si="2"/>
        <v>0</v>
      </c>
      <c r="V42" s="112">
        <f t="shared" si="3"/>
        <v>0</v>
      </c>
      <c r="W42" s="1794"/>
      <c r="X42" s="1795"/>
    </row>
    <row r="43" spans="2:24" ht="19.5" customHeight="1" x14ac:dyDescent="0.25">
      <c r="B43" s="949" t="s">
        <v>700</v>
      </c>
      <c r="C43" s="945" t="s">
        <v>699</v>
      </c>
      <c r="D43" s="946" t="s">
        <v>233</v>
      </c>
      <c r="E43" s="947" t="s">
        <v>233</v>
      </c>
      <c r="F43" s="947" t="s">
        <v>299</v>
      </c>
      <c r="G43" s="947">
        <v>30</v>
      </c>
      <c r="H43" s="947">
        <v>170</v>
      </c>
      <c r="I43" s="947">
        <v>54.55</v>
      </c>
      <c r="J43" s="265">
        <f t="shared" si="0"/>
        <v>8.5588949999999997</v>
      </c>
      <c r="K43" s="911"/>
      <c r="L43" s="690"/>
      <c r="M43" s="690"/>
      <c r="N43" s="690"/>
      <c r="O43" s="690"/>
      <c r="P43" s="690"/>
      <c r="Q43" s="690"/>
      <c r="R43" s="690"/>
      <c r="S43" s="717"/>
      <c r="T43" s="240">
        <f t="shared" si="1"/>
        <v>0</v>
      </c>
      <c r="U43" s="89">
        <f t="shared" si="2"/>
        <v>0</v>
      </c>
      <c r="V43" s="112">
        <f t="shared" si="3"/>
        <v>0</v>
      </c>
      <c r="W43" s="1794"/>
      <c r="X43" s="1795"/>
    </row>
    <row r="44" spans="2:24" ht="19.5" customHeight="1" x14ac:dyDescent="0.25">
      <c r="B44" s="949" t="s">
        <v>698</v>
      </c>
      <c r="C44" s="945" t="s">
        <v>697</v>
      </c>
      <c r="D44" s="946" t="s">
        <v>233</v>
      </c>
      <c r="E44" s="947" t="s">
        <v>233</v>
      </c>
      <c r="F44" s="947" t="s">
        <v>299</v>
      </c>
      <c r="G44" s="947">
        <v>30</v>
      </c>
      <c r="H44" s="947">
        <v>200</v>
      </c>
      <c r="I44" s="947">
        <v>54.55</v>
      </c>
      <c r="J44" s="265">
        <f t="shared" si="0"/>
        <v>8.5588949999999997</v>
      </c>
      <c r="K44" s="911"/>
      <c r="L44" s="690"/>
      <c r="M44" s="690"/>
      <c r="N44" s="690"/>
      <c r="O44" s="690"/>
      <c r="P44" s="690"/>
      <c r="Q44" s="690"/>
      <c r="R44" s="690"/>
      <c r="S44" s="717"/>
      <c r="T44" s="240">
        <f t="shared" si="1"/>
        <v>0</v>
      </c>
      <c r="U44" s="89">
        <f t="shared" si="2"/>
        <v>0</v>
      </c>
      <c r="V44" s="112">
        <f t="shared" si="3"/>
        <v>0</v>
      </c>
      <c r="W44" s="1794"/>
      <c r="X44" s="1795"/>
    </row>
    <row r="45" spans="2:24" ht="19.5" customHeight="1" x14ac:dyDescent="0.25">
      <c r="B45" s="944" t="s">
        <v>696</v>
      </c>
      <c r="C45" s="945" t="s">
        <v>695</v>
      </c>
      <c r="D45" s="946" t="s">
        <v>233</v>
      </c>
      <c r="E45" s="947" t="s">
        <v>233</v>
      </c>
      <c r="F45" s="947" t="s">
        <v>299</v>
      </c>
      <c r="G45" s="947">
        <v>30</v>
      </c>
      <c r="H45" s="947">
        <v>213</v>
      </c>
      <c r="I45" s="947">
        <v>54.55</v>
      </c>
      <c r="J45" s="265">
        <f t="shared" si="0"/>
        <v>8.5588949999999997</v>
      </c>
      <c r="K45" s="911"/>
      <c r="L45" s="690"/>
      <c r="M45" s="690"/>
      <c r="N45" s="690"/>
      <c r="O45" s="690"/>
      <c r="P45" s="690"/>
      <c r="Q45" s="690"/>
      <c r="R45" s="690"/>
      <c r="S45" s="717"/>
      <c r="T45" s="240">
        <f t="shared" si="1"/>
        <v>0</v>
      </c>
      <c r="U45" s="89">
        <f t="shared" si="2"/>
        <v>0</v>
      </c>
      <c r="V45" s="112">
        <f t="shared" si="3"/>
        <v>0</v>
      </c>
      <c r="W45" s="1794"/>
      <c r="X45" s="1795"/>
    </row>
    <row r="46" spans="2:24" ht="19.5" customHeight="1" x14ac:dyDescent="0.25">
      <c r="B46" s="944" t="s">
        <v>694</v>
      </c>
      <c r="C46" s="945" t="s">
        <v>693</v>
      </c>
      <c r="D46" s="946" t="s">
        <v>233</v>
      </c>
      <c r="E46" s="947" t="s">
        <v>233</v>
      </c>
      <c r="F46" s="947" t="s">
        <v>299</v>
      </c>
      <c r="G46" s="947">
        <v>30</v>
      </c>
      <c r="H46" s="947">
        <v>179</v>
      </c>
      <c r="I46" s="947">
        <v>54.55</v>
      </c>
      <c r="J46" s="265">
        <f t="shared" si="0"/>
        <v>8.5588949999999997</v>
      </c>
      <c r="K46" s="911"/>
      <c r="L46" s="690"/>
      <c r="M46" s="690"/>
      <c r="N46" s="690"/>
      <c r="O46" s="690"/>
      <c r="P46" s="690"/>
      <c r="Q46" s="690"/>
      <c r="R46" s="690"/>
      <c r="S46" s="717"/>
      <c r="T46" s="240">
        <f t="shared" si="1"/>
        <v>0</v>
      </c>
      <c r="U46" s="89">
        <f t="shared" si="2"/>
        <v>0</v>
      </c>
      <c r="V46" s="112">
        <f t="shared" si="3"/>
        <v>0</v>
      </c>
      <c r="W46" s="1794"/>
      <c r="X46" s="1795"/>
    </row>
    <row r="47" spans="2:24" ht="19.5" customHeight="1" x14ac:dyDescent="0.25">
      <c r="B47" s="949" t="s">
        <v>692</v>
      </c>
      <c r="C47" s="945" t="s">
        <v>691</v>
      </c>
      <c r="D47" s="946" t="s">
        <v>233</v>
      </c>
      <c r="E47" s="947" t="s">
        <v>233</v>
      </c>
      <c r="F47" s="947" t="s">
        <v>299</v>
      </c>
      <c r="G47" s="947">
        <v>30</v>
      </c>
      <c r="H47" s="947">
        <v>243</v>
      </c>
      <c r="I47" s="947">
        <v>54.55</v>
      </c>
      <c r="J47" s="265">
        <f t="shared" si="0"/>
        <v>8.5588949999999997</v>
      </c>
      <c r="K47" s="911"/>
      <c r="L47" s="690"/>
      <c r="M47" s="690"/>
      <c r="N47" s="690"/>
      <c r="O47" s="690"/>
      <c r="P47" s="690"/>
      <c r="Q47" s="690"/>
      <c r="R47" s="690"/>
      <c r="S47" s="717"/>
      <c r="T47" s="240">
        <f t="shared" si="1"/>
        <v>0</v>
      </c>
      <c r="U47" s="89">
        <f t="shared" si="2"/>
        <v>0</v>
      </c>
      <c r="V47" s="112">
        <f t="shared" si="3"/>
        <v>0</v>
      </c>
      <c r="W47" s="1794"/>
      <c r="X47" s="1795"/>
    </row>
    <row r="48" spans="2:24" ht="19.5" customHeight="1" x14ac:dyDescent="0.25">
      <c r="B48" s="944" t="s">
        <v>690</v>
      </c>
      <c r="C48" s="945" t="s">
        <v>689</v>
      </c>
      <c r="D48" s="946" t="s">
        <v>233</v>
      </c>
      <c r="E48" s="947" t="s">
        <v>233</v>
      </c>
      <c r="F48" s="947" t="s">
        <v>299</v>
      </c>
      <c r="G48" s="947">
        <v>30</v>
      </c>
      <c r="H48" s="947">
        <v>192</v>
      </c>
      <c r="I48" s="947">
        <v>54.55</v>
      </c>
      <c r="J48" s="265">
        <f t="shared" si="0"/>
        <v>8.5588949999999997</v>
      </c>
      <c r="K48" s="911"/>
      <c r="L48" s="690"/>
      <c r="M48" s="690"/>
      <c r="N48" s="690"/>
      <c r="O48" s="690"/>
      <c r="P48" s="690"/>
      <c r="Q48" s="690"/>
      <c r="R48" s="690"/>
      <c r="S48" s="717"/>
      <c r="T48" s="240">
        <f t="shared" si="1"/>
        <v>0</v>
      </c>
      <c r="U48" s="89">
        <f t="shared" si="2"/>
        <v>0</v>
      </c>
      <c r="V48" s="112">
        <f t="shared" si="3"/>
        <v>0</v>
      </c>
      <c r="W48" s="1794"/>
      <c r="X48" s="1795"/>
    </row>
    <row r="49" spans="2:24" ht="19.5" customHeight="1" x14ac:dyDescent="0.25">
      <c r="B49" s="949" t="s">
        <v>688</v>
      </c>
      <c r="C49" s="945" t="s">
        <v>687</v>
      </c>
      <c r="D49" s="946" t="s">
        <v>233</v>
      </c>
      <c r="E49" s="947" t="s">
        <v>233</v>
      </c>
      <c r="F49" s="947" t="s">
        <v>299</v>
      </c>
      <c r="G49" s="947">
        <v>18</v>
      </c>
      <c r="H49" s="947">
        <v>74</v>
      </c>
      <c r="I49" s="947">
        <v>32.729999999999997</v>
      </c>
      <c r="J49" s="265">
        <f t="shared" si="0"/>
        <v>5.1353369999999998</v>
      </c>
      <c r="K49" s="911"/>
      <c r="L49" s="690"/>
      <c r="M49" s="690"/>
      <c r="N49" s="690"/>
      <c r="O49" s="690"/>
      <c r="P49" s="690"/>
      <c r="Q49" s="690"/>
      <c r="R49" s="690"/>
      <c r="S49" s="717"/>
      <c r="T49" s="240">
        <f t="shared" si="1"/>
        <v>0</v>
      </c>
      <c r="U49" s="89">
        <f t="shared" si="2"/>
        <v>0</v>
      </c>
      <c r="V49" s="112">
        <f t="shared" si="3"/>
        <v>0</v>
      </c>
      <c r="W49" s="1794"/>
      <c r="X49" s="1795"/>
    </row>
    <row r="50" spans="2:24" ht="19.5" customHeight="1" x14ac:dyDescent="0.25">
      <c r="B50" s="949" t="s">
        <v>686</v>
      </c>
      <c r="C50" s="945" t="s">
        <v>685</v>
      </c>
      <c r="D50" s="946" t="s">
        <v>233</v>
      </c>
      <c r="E50" s="947" t="s">
        <v>233</v>
      </c>
      <c r="F50" s="947" t="s">
        <v>299</v>
      </c>
      <c r="G50" s="947">
        <v>30</v>
      </c>
      <c r="H50" s="947">
        <v>179</v>
      </c>
      <c r="I50" s="947">
        <v>54.55</v>
      </c>
      <c r="J50" s="265">
        <f t="shared" si="0"/>
        <v>8.5588949999999997</v>
      </c>
      <c r="K50" s="911"/>
      <c r="L50" s="690"/>
      <c r="M50" s="690"/>
      <c r="N50" s="690"/>
      <c r="O50" s="690"/>
      <c r="P50" s="690"/>
      <c r="Q50" s="690"/>
      <c r="R50" s="690"/>
      <c r="S50" s="717"/>
      <c r="T50" s="240">
        <f t="shared" ref="T50:T51" si="4">SUM(K50:S50)</f>
        <v>0</v>
      </c>
      <c r="U50" s="89">
        <f t="shared" ref="U50:U51" si="5">T50*I50</f>
        <v>0</v>
      </c>
      <c r="V50" s="112">
        <f t="shared" ref="V50:V51" si="6">U50*$S$6</f>
        <v>0</v>
      </c>
      <c r="W50" s="1794"/>
      <c r="X50" s="1795"/>
    </row>
    <row r="51" spans="2:24" ht="19.5" customHeight="1" x14ac:dyDescent="0.25">
      <c r="B51" s="949" t="s">
        <v>684</v>
      </c>
      <c r="C51" s="945" t="s">
        <v>683</v>
      </c>
      <c r="D51" s="946" t="s">
        <v>233</v>
      </c>
      <c r="E51" s="947" t="s">
        <v>233</v>
      </c>
      <c r="F51" s="947" t="s">
        <v>299</v>
      </c>
      <c r="G51" s="947">
        <v>30</v>
      </c>
      <c r="H51" s="947">
        <v>194</v>
      </c>
      <c r="I51" s="947">
        <v>54.55</v>
      </c>
      <c r="J51" s="265">
        <f t="shared" si="0"/>
        <v>8.5588949999999997</v>
      </c>
      <c r="K51" s="911"/>
      <c r="L51" s="690"/>
      <c r="M51" s="690"/>
      <c r="N51" s="690"/>
      <c r="O51" s="690"/>
      <c r="P51" s="690"/>
      <c r="Q51" s="690"/>
      <c r="R51" s="690"/>
      <c r="S51" s="717"/>
      <c r="T51" s="240">
        <f t="shared" si="4"/>
        <v>0</v>
      </c>
      <c r="U51" s="89">
        <f t="shared" si="5"/>
        <v>0</v>
      </c>
      <c r="V51" s="112">
        <f t="shared" si="6"/>
        <v>0</v>
      </c>
      <c r="W51" s="1794"/>
      <c r="X51" s="1795"/>
    </row>
    <row r="52" spans="2:24" ht="19.5" customHeight="1" x14ac:dyDescent="0.25">
      <c r="B52" s="949" t="s">
        <v>682</v>
      </c>
      <c r="C52" s="945" t="s">
        <v>681</v>
      </c>
      <c r="D52" s="946" t="s">
        <v>233</v>
      </c>
      <c r="E52" s="947" t="s">
        <v>233</v>
      </c>
      <c r="F52" s="947" t="s">
        <v>299</v>
      </c>
      <c r="G52" s="947">
        <v>27</v>
      </c>
      <c r="H52" s="947">
        <v>142</v>
      </c>
      <c r="I52" s="947">
        <v>49.09</v>
      </c>
      <c r="J52" s="265">
        <f t="shared" si="0"/>
        <v>7.7022210000000015</v>
      </c>
      <c r="K52" s="911"/>
      <c r="L52" s="690"/>
      <c r="M52" s="690"/>
      <c r="N52" s="690"/>
      <c r="O52" s="690"/>
      <c r="P52" s="690"/>
      <c r="Q52" s="690"/>
      <c r="R52" s="690"/>
      <c r="S52" s="717"/>
      <c r="T52" s="240">
        <f>SUM(K52:S52)</f>
        <v>0</v>
      </c>
      <c r="U52" s="89">
        <f>T52*I52</f>
        <v>0</v>
      </c>
      <c r="V52" s="112">
        <f>U52*$S$6</f>
        <v>0</v>
      </c>
      <c r="W52" s="1794"/>
      <c r="X52" s="1795"/>
    </row>
    <row r="53" spans="2:24" ht="19.5" customHeight="1" x14ac:dyDescent="0.25">
      <c r="B53" s="944" t="s">
        <v>680</v>
      </c>
      <c r="C53" s="945" t="s">
        <v>679</v>
      </c>
      <c r="D53" s="946" t="s">
        <v>233</v>
      </c>
      <c r="E53" s="947" t="s">
        <v>233</v>
      </c>
      <c r="F53" s="947" t="s">
        <v>299</v>
      </c>
      <c r="G53" s="947">
        <v>24</v>
      </c>
      <c r="H53" s="947">
        <v>194</v>
      </c>
      <c r="I53" s="947">
        <v>43.64</v>
      </c>
      <c r="J53" s="265">
        <f t="shared" si="0"/>
        <v>6.8471160000000006</v>
      </c>
      <c r="K53" s="911"/>
      <c r="L53" s="690"/>
      <c r="M53" s="690"/>
      <c r="N53" s="690"/>
      <c r="O53" s="690"/>
      <c r="P53" s="690"/>
      <c r="Q53" s="690"/>
      <c r="R53" s="690"/>
      <c r="S53" s="717"/>
      <c r="T53" s="240">
        <f>SUM(K53:S53)</f>
        <v>0</v>
      </c>
      <c r="U53" s="89">
        <f>T53*I53</f>
        <v>0</v>
      </c>
      <c r="V53" s="112">
        <f>U53*$S$6</f>
        <v>0</v>
      </c>
      <c r="W53" s="1794"/>
      <c r="X53" s="1795"/>
    </row>
    <row r="54" spans="2:24" ht="19.5" customHeight="1" x14ac:dyDescent="0.25">
      <c r="B54" s="949" t="s">
        <v>678</v>
      </c>
      <c r="C54" s="945" t="s">
        <v>677</v>
      </c>
      <c r="D54" s="946" t="s">
        <v>233</v>
      </c>
      <c r="E54" s="947" t="s">
        <v>233</v>
      </c>
      <c r="F54" s="947" t="s">
        <v>299</v>
      </c>
      <c r="G54" s="947">
        <v>24</v>
      </c>
      <c r="H54" s="947">
        <v>160</v>
      </c>
      <c r="I54" s="947">
        <v>43.64</v>
      </c>
      <c r="J54" s="265">
        <f t="shared" si="0"/>
        <v>6.8471160000000006</v>
      </c>
      <c r="K54" s="911"/>
      <c r="L54" s="690"/>
      <c r="M54" s="690"/>
      <c r="N54" s="690"/>
      <c r="O54" s="690"/>
      <c r="P54" s="690"/>
      <c r="Q54" s="690"/>
      <c r="R54" s="690"/>
      <c r="S54" s="717"/>
      <c r="T54" s="240">
        <f>SUM(K54:S54)</f>
        <v>0</v>
      </c>
      <c r="U54" s="89">
        <f>T54*I54</f>
        <v>0</v>
      </c>
      <c r="V54" s="112">
        <f>U54*$S$6</f>
        <v>0</v>
      </c>
      <c r="W54" s="1794"/>
      <c r="X54" s="1795"/>
    </row>
    <row r="55" spans="2:24" ht="19.5" customHeight="1" x14ac:dyDescent="0.25">
      <c r="B55" s="949" t="s">
        <v>676</v>
      </c>
      <c r="C55" s="945" t="s">
        <v>675</v>
      </c>
      <c r="D55" s="946" t="s">
        <v>233</v>
      </c>
      <c r="E55" s="947" t="s">
        <v>233</v>
      </c>
      <c r="F55" s="947" t="s">
        <v>299</v>
      </c>
      <c r="G55" s="947">
        <v>24</v>
      </c>
      <c r="H55" s="947">
        <v>89</v>
      </c>
      <c r="I55" s="947">
        <v>43.64</v>
      </c>
      <c r="J55" s="265">
        <f t="shared" si="0"/>
        <v>6.8471160000000006</v>
      </c>
      <c r="K55" s="911"/>
      <c r="L55" s="690"/>
      <c r="M55" s="690"/>
      <c r="N55" s="690"/>
      <c r="O55" s="690"/>
      <c r="P55" s="690"/>
      <c r="Q55" s="690"/>
      <c r="R55" s="690"/>
      <c r="S55" s="717"/>
      <c r="T55" s="240">
        <f>SUM(K55:S55)</f>
        <v>0</v>
      </c>
      <c r="U55" s="89">
        <f>T55*I55</f>
        <v>0</v>
      </c>
      <c r="V55" s="112">
        <f>U55*$S$6</f>
        <v>0</v>
      </c>
      <c r="W55" s="1794"/>
      <c r="X55" s="1795"/>
    </row>
    <row r="56" spans="2:24" ht="19.5" customHeight="1" thickBot="1" x14ac:dyDescent="0.3">
      <c r="B56" s="950" t="s">
        <v>674</v>
      </c>
      <c r="C56" s="951" t="s">
        <v>673</v>
      </c>
      <c r="D56" s="952" t="s">
        <v>233</v>
      </c>
      <c r="E56" s="953" t="s">
        <v>233</v>
      </c>
      <c r="F56" s="953" t="s">
        <v>299</v>
      </c>
      <c r="G56" s="953">
        <v>30</v>
      </c>
      <c r="H56" s="953">
        <v>243</v>
      </c>
      <c r="I56" s="953">
        <v>54.55</v>
      </c>
      <c r="J56" s="266">
        <f t="shared" si="0"/>
        <v>8.5588949999999997</v>
      </c>
      <c r="K56" s="912"/>
      <c r="L56" s="913"/>
      <c r="M56" s="913"/>
      <c r="N56" s="913"/>
      <c r="O56" s="913"/>
      <c r="P56" s="913"/>
      <c r="Q56" s="913"/>
      <c r="R56" s="913"/>
      <c r="S56" s="914"/>
      <c r="T56" s="410">
        <f>SUM(K56:S56)</f>
        <v>0</v>
      </c>
      <c r="U56" s="90">
        <f>T56*I56</f>
        <v>0</v>
      </c>
      <c r="V56" s="409">
        <f>U56*$S$6</f>
        <v>0</v>
      </c>
      <c r="W56" s="1796"/>
      <c r="X56" s="1797"/>
    </row>
    <row r="57" spans="2:24" ht="23.65" customHeight="1" x14ac:dyDescent="0.25">
      <c r="B57" s="1773" t="s">
        <v>156</v>
      </c>
      <c r="C57" s="1791"/>
      <c r="D57" s="1791"/>
      <c r="E57" s="1791"/>
      <c r="F57" s="1791"/>
      <c r="G57" s="1791"/>
      <c r="H57" s="1791"/>
      <c r="I57" s="1791"/>
      <c r="J57" s="1791"/>
      <c r="K57" s="1791"/>
      <c r="L57" s="1791"/>
      <c r="M57" s="1791"/>
      <c r="N57" s="1791"/>
      <c r="O57" s="1791"/>
      <c r="P57" s="1791"/>
      <c r="Q57" s="1791"/>
      <c r="R57" s="1791"/>
      <c r="S57" s="1791"/>
      <c r="T57" s="1791"/>
      <c r="U57" s="1791"/>
      <c r="V57" s="1791"/>
      <c r="W57" s="1791"/>
      <c r="X57" s="1775"/>
    </row>
    <row r="58" spans="2:24" ht="23.65" customHeight="1" x14ac:dyDescent="0.25">
      <c r="B58" s="1773"/>
      <c r="C58" s="1791"/>
      <c r="D58" s="1791"/>
      <c r="E58" s="1791"/>
      <c r="F58" s="1791"/>
      <c r="G58" s="1791"/>
      <c r="H58" s="1791"/>
      <c r="I58" s="1791"/>
      <c r="J58" s="1791"/>
      <c r="K58" s="1791"/>
      <c r="L58" s="1791"/>
      <c r="M58" s="1791"/>
      <c r="N58" s="1791"/>
      <c r="O58" s="1791"/>
      <c r="P58" s="1791"/>
      <c r="Q58" s="1791"/>
      <c r="R58" s="1791"/>
      <c r="S58" s="1791"/>
      <c r="T58" s="1791"/>
      <c r="U58" s="1791"/>
      <c r="V58" s="1791"/>
      <c r="W58" s="1791"/>
      <c r="X58" s="1775"/>
    </row>
    <row r="59" spans="2:24" ht="0.75" customHeight="1" x14ac:dyDescent="0.25">
      <c r="B59" s="1773"/>
      <c r="C59" s="1791"/>
      <c r="D59" s="1791"/>
      <c r="E59" s="1791"/>
      <c r="F59" s="1791"/>
      <c r="G59" s="1791"/>
      <c r="H59" s="1791"/>
      <c r="I59" s="1791"/>
      <c r="J59" s="1791"/>
      <c r="K59" s="1791"/>
      <c r="L59" s="1791"/>
      <c r="M59" s="1791"/>
      <c r="N59" s="1791"/>
      <c r="O59" s="1791"/>
      <c r="P59" s="1791"/>
      <c r="Q59" s="1791"/>
      <c r="R59" s="1791"/>
      <c r="S59" s="1791"/>
      <c r="T59" s="1791"/>
      <c r="U59" s="1791"/>
      <c r="V59" s="1791"/>
      <c r="W59" s="1791"/>
      <c r="X59" s="1775"/>
    </row>
    <row r="60" spans="2:24" ht="33.75" customHeight="1" thickBot="1" x14ac:dyDescent="0.3">
      <c r="B60" s="1762"/>
      <c r="C60" s="1763"/>
      <c r="D60" s="1763"/>
      <c r="E60" s="1763"/>
      <c r="F60" s="1763"/>
      <c r="G60" s="1763"/>
      <c r="H60" s="1763"/>
      <c r="I60" s="1763"/>
      <c r="J60" s="1763"/>
      <c r="K60" s="1763"/>
      <c r="L60" s="1763"/>
      <c r="M60" s="1763"/>
      <c r="N60" s="1763"/>
      <c r="O60" s="1763"/>
      <c r="P60" s="1763"/>
      <c r="Q60" s="1763"/>
      <c r="R60" s="1763"/>
      <c r="S60" s="1763"/>
      <c r="T60" s="1763"/>
      <c r="U60" s="1763"/>
      <c r="V60" s="1763"/>
      <c r="W60" s="1763"/>
      <c r="X60" s="1764"/>
    </row>
    <row r="61" spans="2:24" ht="58.5" customHeight="1" thickTop="1" thickBot="1" x14ac:dyDescent="0.3">
      <c r="B61" s="1790"/>
      <c r="C61" s="1790"/>
      <c r="D61" s="1790"/>
      <c r="E61" s="1790"/>
      <c r="F61" s="1790"/>
      <c r="G61" s="1790"/>
      <c r="H61" s="1790"/>
      <c r="I61" s="1790"/>
      <c r="J61" s="1790"/>
      <c r="K61" s="1790"/>
      <c r="L61" s="1790"/>
      <c r="M61" s="1790"/>
      <c r="N61" s="1790"/>
      <c r="O61" s="1790"/>
      <c r="P61" s="1790"/>
      <c r="Q61" s="1790"/>
      <c r="R61" s="1790"/>
      <c r="S61" s="1790"/>
      <c r="T61" s="1790"/>
      <c r="U61" s="1790"/>
      <c r="V61" s="1790"/>
      <c r="W61" s="1790"/>
      <c r="X61" s="1790"/>
    </row>
    <row r="62" spans="2:24" ht="23.25" x14ac:dyDescent="0.35">
      <c r="C62" s="930" t="s">
        <v>157</v>
      </c>
      <c r="D62" s="931"/>
      <c r="E62" s="931"/>
      <c r="F62" s="931"/>
      <c r="G62" s="932"/>
    </row>
    <row r="63" spans="2:24" x14ac:dyDescent="0.25">
      <c r="C63" s="933"/>
      <c r="D63" s="1"/>
      <c r="E63" s="1"/>
      <c r="F63" s="1"/>
      <c r="G63" s="934"/>
    </row>
    <row r="64" spans="2:24" x14ac:dyDescent="0.25">
      <c r="C64" s="933"/>
      <c r="D64" s="1"/>
      <c r="E64" s="1"/>
      <c r="F64" s="1"/>
      <c r="G64" s="934"/>
    </row>
    <row r="65" spans="3:7" x14ac:dyDescent="0.25">
      <c r="C65" s="933"/>
      <c r="D65" s="1"/>
      <c r="E65" s="1"/>
      <c r="F65" s="1"/>
      <c r="G65" s="934"/>
    </row>
    <row r="66" spans="3:7" ht="15.75" thickBot="1" x14ac:dyDescent="0.3">
      <c r="C66" s="935"/>
      <c r="D66" s="936"/>
      <c r="E66" s="936"/>
      <c r="F66" s="936"/>
      <c r="G66" s="937"/>
    </row>
  </sheetData>
  <sheetProtection password="D140" sheet="1" selectLockedCells="1"/>
  <mergeCells count="26">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61:X61"/>
    <mergeCell ref="B9:X9"/>
    <mergeCell ref="B10:X10"/>
    <mergeCell ref="B57:X58"/>
    <mergeCell ref="B59:X60"/>
    <mergeCell ref="W13:X56"/>
  </mergeCells>
  <conditionalFormatting sqref="B1:B1048576">
    <cfRule type="duplicateValues" dxfId="44" priority="3"/>
  </conditionalFormatting>
  <pageMargins left="0.25" right="0.25" top="0.75" bottom="0.75" header="0.3" footer="0.3"/>
  <pageSetup scale="5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N136"/>
  <sheetViews>
    <sheetView tabSelected="1" zoomScale="60" zoomScaleNormal="60" workbookViewId="0">
      <selection activeCell="D9" sqref="D9:E9"/>
    </sheetView>
  </sheetViews>
  <sheetFormatPr defaultColWidth="16" defaultRowHeight="15" x14ac:dyDescent="0.25"/>
  <cols>
    <col min="1" max="1" width="16" style="868"/>
    <col min="2" max="2" width="15.7109375" style="868" customWidth="1"/>
    <col min="3" max="3" width="20.85546875" style="868" customWidth="1"/>
    <col min="4" max="4" width="16" style="868"/>
    <col min="5" max="5" width="16" style="868" customWidth="1"/>
    <col min="6" max="6" width="16" style="868"/>
    <col min="7" max="7" width="19.7109375" style="868" bestFit="1" customWidth="1"/>
    <col min="8" max="9" width="16" style="868"/>
    <col min="10" max="10" width="19.42578125" style="868" customWidth="1"/>
    <col min="11" max="11" width="2.28515625" style="868" hidden="1" customWidth="1"/>
    <col min="12" max="12" width="57.42578125" style="867" customWidth="1"/>
    <col min="13" max="16384" width="16" style="868"/>
  </cols>
  <sheetData>
    <row r="1" spans="1:12" ht="72.75" customHeight="1" thickBot="1" x14ac:dyDescent="0.3">
      <c r="A1" s="1602" t="s">
        <v>4990</v>
      </c>
      <c r="B1" s="1602"/>
      <c r="C1" s="1602"/>
      <c r="D1" s="1602"/>
      <c r="E1" s="1602"/>
      <c r="F1" s="1602"/>
      <c r="G1" s="1602"/>
      <c r="H1" s="1602"/>
      <c r="I1" s="1602"/>
      <c r="J1" s="1602"/>
    </row>
    <row r="2" spans="1:12" ht="271.5" customHeight="1" thickTop="1" x14ac:dyDescent="0.75">
      <c r="A2" s="1528"/>
      <c r="B2" s="1529"/>
      <c r="C2" s="1529"/>
      <c r="D2" s="1529"/>
      <c r="E2" s="1529"/>
      <c r="F2" s="1529"/>
      <c r="G2" s="1529"/>
      <c r="H2" s="1529"/>
      <c r="I2" s="1529"/>
      <c r="J2" s="1530"/>
      <c r="K2" s="41"/>
      <c r="L2" s="868"/>
    </row>
    <row r="3" spans="1:12" ht="20.25" customHeight="1" x14ac:dyDescent="0.35">
      <c r="A3" s="1531" t="str">
        <f>IF(SUM(K:K)=0,"","Warnings")</f>
        <v>Warnings</v>
      </c>
      <c r="B3" s="1532"/>
      <c r="C3" s="1532"/>
      <c r="D3" s="1532"/>
      <c r="E3" s="1532"/>
      <c r="F3" s="1532"/>
      <c r="G3" s="1532"/>
      <c r="H3" s="1532"/>
      <c r="I3" s="1532"/>
      <c r="J3" s="1533"/>
      <c r="K3" s="869"/>
      <c r="L3" s="870"/>
    </row>
    <row r="4" spans="1:12" ht="32.25" customHeight="1" x14ac:dyDescent="0.25">
      <c r="A4" s="1543" t="str">
        <f>L9</f>
        <v>Please enter your agreement number (County-District code) in the correct format (###-###).</v>
      </c>
      <c r="B4" s="1544"/>
      <c r="C4" s="1544"/>
      <c r="D4" s="1544"/>
      <c r="E4" s="1544"/>
      <c r="F4" s="1509" t="str">
        <f>L20</f>
        <v/>
      </c>
      <c r="G4" s="1509"/>
      <c r="H4" s="1509"/>
      <c r="I4" s="1509"/>
      <c r="J4" s="1510"/>
      <c r="K4" s="869"/>
      <c r="L4" s="870"/>
    </row>
    <row r="5" spans="1:12" ht="15" customHeight="1" x14ac:dyDescent="0.25">
      <c r="A5" s="1508" t="str">
        <f>L12</f>
        <v>Please enter Primary Contact Name</v>
      </c>
      <c r="B5" s="1509"/>
      <c r="C5" s="1509"/>
      <c r="D5" s="1509"/>
      <c r="E5" s="1509"/>
      <c r="F5" s="1509" t="str">
        <f>L32</f>
        <v/>
      </c>
      <c r="G5" s="1509"/>
      <c r="H5" s="1509"/>
      <c r="I5" s="1509"/>
      <c r="J5" s="1510"/>
      <c r="K5" s="869"/>
      <c r="L5" s="870"/>
    </row>
    <row r="6" spans="1:12" ht="15" customHeight="1" x14ac:dyDescent="0.25">
      <c r="A6" s="1508" t="str">
        <f>L14</f>
        <v>Please enter Secondary Contact Name</v>
      </c>
      <c r="B6" s="1509"/>
      <c r="C6" s="1509"/>
      <c r="D6" s="1509"/>
      <c r="E6" s="1509"/>
      <c r="F6" s="1509" t="str">
        <f>L73</f>
        <v/>
      </c>
      <c r="G6" s="1509"/>
      <c r="H6" s="1509"/>
      <c r="I6" s="1509"/>
      <c r="J6" s="1510"/>
      <c r="K6" s="869"/>
      <c r="L6" s="870"/>
    </row>
    <row r="7" spans="1:12" ht="15" customHeight="1" x14ac:dyDescent="0.25">
      <c r="A7" s="1508" t="str">
        <f>IF(K77=0,"","Please enter your distributor below in the NOI section below (cell F76).")</f>
        <v/>
      </c>
      <c r="B7" s="1509"/>
      <c r="C7" s="1509"/>
      <c r="D7" s="1509"/>
      <c r="E7" s="1509"/>
      <c r="F7" s="1511" t="str">
        <f>L10</f>
        <v/>
      </c>
      <c r="G7" s="1511"/>
      <c r="H7" s="1511"/>
      <c r="I7" s="1511"/>
      <c r="J7" s="1512"/>
      <c r="K7" s="869"/>
      <c r="L7" s="870"/>
    </row>
    <row r="8" spans="1:12" ht="28.15" customHeight="1" thickBot="1" x14ac:dyDescent="0.3">
      <c r="A8" s="1534"/>
      <c r="B8" s="1535"/>
      <c r="C8" s="1535"/>
      <c r="D8" s="1535"/>
      <c r="E8" s="1535"/>
      <c r="F8" s="1535"/>
      <c r="G8" s="1535"/>
      <c r="H8" s="1535"/>
      <c r="I8" s="1535"/>
      <c r="J8" s="1536"/>
    </row>
    <row r="9" spans="1:12" ht="39" customHeight="1" thickTop="1" x14ac:dyDescent="0.25">
      <c r="A9" s="1483">
        <v>1</v>
      </c>
      <c r="B9" s="1514" t="s">
        <v>0</v>
      </c>
      <c r="C9" s="1515"/>
      <c r="D9" s="1537"/>
      <c r="E9" s="1537"/>
      <c r="F9" s="1538" t="s">
        <v>1</v>
      </c>
      <c r="G9" s="1538"/>
      <c r="H9" s="1539" t="str">
        <f>IF(D9="","",VLOOKUP(D9,'DATA 24 25'!A:B,2,FALSE))</f>
        <v/>
      </c>
      <c r="I9" s="1539"/>
      <c r="J9" s="1540"/>
      <c r="K9" s="868">
        <f t="shared" ref="K9:K11" si="0">IF(L9="",0,1)</f>
        <v>1</v>
      </c>
      <c r="L9" s="871" t="str">
        <f>IF(D9="","Please enter your agreement number (County-District code) in the correct format (###-###).","")</f>
        <v>Please enter your agreement number (County-District code) in the correct format (###-###).</v>
      </c>
    </row>
    <row r="10" spans="1:12" ht="39.75" customHeight="1" thickBot="1" x14ac:dyDescent="0.3">
      <c r="A10" s="1513"/>
      <c r="B10" s="1473" t="s">
        <v>2</v>
      </c>
      <c r="C10" s="1474"/>
      <c r="D10" s="2">
        <f>IF(D9="",0,VLOOKUP(D9,'DATA 24 25'!A:D,3,FALSE))</f>
        <v>0</v>
      </c>
      <c r="E10" s="1541" t="s">
        <v>3</v>
      </c>
      <c r="F10" s="1541"/>
      <c r="G10" s="528">
        <f>IF(D9="",0,VLOOKUP(D9,'DATA 24 25'!A:D,4,FALSE))</f>
        <v>0</v>
      </c>
      <c r="H10" s="1542" t="s">
        <v>4</v>
      </c>
      <c r="I10" s="1542"/>
      <c r="J10" s="555">
        <f>G10-I132</f>
        <v>0</v>
      </c>
      <c r="K10" s="868">
        <f t="shared" si="0"/>
        <v>0</v>
      </c>
      <c r="L10" s="871" t="str">
        <f>IF(I132&gt;(G10+20),"Entitlement has been overspent.  Please adjust cases, so remaining entitlement is $0.00.","")</f>
        <v/>
      </c>
    </row>
    <row r="11" spans="1:12" ht="24.75" customHeight="1" thickTop="1" thickBot="1" x14ac:dyDescent="0.3">
      <c r="A11" s="3"/>
      <c r="B11" s="1516"/>
      <c r="C11" s="1517"/>
      <c r="D11" s="1517"/>
      <c r="E11" s="1517"/>
      <c r="F11" s="1517"/>
      <c r="G11" s="1517"/>
      <c r="H11" s="1517"/>
      <c r="I11" s="1517"/>
      <c r="J11" s="1518"/>
      <c r="K11" s="868">
        <f t="shared" si="0"/>
        <v>0</v>
      </c>
      <c r="L11" s="872"/>
    </row>
    <row r="12" spans="1:12" ht="24.75" customHeight="1" thickTop="1" x14ac:dyDescent="0.25">
      <c r="A12" s="1483">
        <v>2</v>
      </c>
      <c r="B12" s="1514" t="s">
        <v>5</v>
      </c>
      <c r="C12" s="1515"/>
      <c r="D12" s="1471"/>
      <c r="E12" s="1471"/>
      <c r="F12" s="1471"/>
      <c r="G12" s="4" t="s">
        <v>6</v>
      </c>
      <c r="H12" s="1471"/>
      <c r="I12" s="1471"/>
      <c r="J12" s="1472"/>
      <c r="K12" s="868">
        <f>IF(L12="",0,1)</f>
        <v>1</v>
      </c>
      <c r="L12" s="872" t="str">
        <f>IF(D12="","Please enter Primary Contact Name",IF(D13="","Please enter Primary Contact email",IF(AND(H13="",J13=""),"Please enter Primary Contact phone number","")))</f>
        <v>Please enter Primary Contact Name</v>
      </c>
    </row>
    <row r="13" spans="1:12" ht="24.75" customHeight="1" thickBot="1" x14ac:dyDescent="0.3">
      <c r="A13" s="1484"/>
      <c r="B13" s="1473" t="s">
        <v>7</v>
      </c>
      <c r="C13" s="1474"/>
      <c r="D13" s="1475"/>
      <c r="E13" s="1476"/>
      <c r="F13" s="1476"/>
      <c r="G13" s="838" t="s">
        <v>8</v>
      </c>
      <c r="H13" s="840"/>
      <c r="I13" s="839" t="s">
        <v>9</v>
      </c>
      <c r="J13" s="5"/>
      <c r="K13" s="868">
        <f t="shared" ref="K13:K75" si="1">IF(L13="",0,1)</f>
        <v>0</v>
      </c>
    </row>
    <row r="14" spans="1:12" ht="24.75" customHeight="1" thickTop="1" x14ac:dyDescent="0.25">
      <c r="A14" s="1513">
        <v>3</v>
      </c>
      <c r="B14" s="1514" t="s">
        <v>10</v>
      </c>
      <c r="C14" s="1515"/>
      <c r="D14" s="1471"/>
      <c r="E14" s="1471"/>
      <c r="F14" s="1471"/>
      <c r="G14" s="4" t="s">
        <v>6</v>
      </c>
      <c r="H14" s="1471"/>
      <c r="I14" s="1471"/>
      <c r="J14" s="1472"/>
      <c r="K14" s="868">
        <f t="shared" si="1"/>
        <v>1</v>
      </c>
      <c r="L14" s="872" t="str">
        <f>IF(D14="","Please enter Secondary Contact Name",IF(D15="","Please enter Secondayr Contact email",IF(AND(H15="",J15=""),"Please enter Secondary Contact phone number","")))</f>
        <v>Please enter Secondary Contact Name</v>
      </c>
    </row>
    <row r="15" spans="1:12" ht="24.75" customHeight="1" thickBot="1" x14ac:dyDescent="0.3">
      <c r="A15" s="1484"/>
      <c r="B15" s="1473" t="s">
        <v>7</v>
      </c>
      <c r="C15" s="1474"/>
      <c r="D15" s="1476"/>
      <c r="E15" s="1476"/>
      <c r="F15" s="1476"/>
      <c r="G15" s="838" t="s">
        <v>8</v>
      </c>
      <c r="H15" s="840"/>
      <c r="I15" s="839" t="s">
        <v>9</v>
      </c>
      <c r="J15" s="5"/>
      <c r="K15" s="868">
        <f t="shared" si="1"/>
        <v>0</v>
      </c>
    </row>
    <row r="16" spans="1:12" ht="16.5" thickTop="1" thickBot="1" x14ac:dyDescent="0.3">
      <c r="A16" s="3"/>
      <c r="B16" s="6"/>
      <c r="C16" s="6"/>
      <c r="D16" s="6"/>
      <c r="E16" s="6"/>
      <c r="F16" s="6"/>
      <c r="G16" s="6"/>
      <c r="H16" s="6"/>
      <c r="I16" s="6"/>
      <c r="J16" s="7"/>
      <c r="K16" s="868">
        <f t="shared" si="1"/>
        <v>0</v>
      </c>
    </row>
    <row r="17" spans="1:12" ht="67.150000000000006" customHeight="1" thickTop="1" thickBot="1" x14ac:dyDescent="0.3">
      <c r="A17" s="1477" t="s">
        <v>4983</v>
      </c>
      <c r="B17" s="1478"/>
      <c r="C17" s="1478"/>
      <c r="D17" s="1478"/>
      <c r="E17" s="1478"/>
      <c r="F17" s="1478"/>
      <c r="G17" s="1478"/>
      <c r="H17" s="1478"/>
      <c r="I17" s="1478"/>
      <c r="J17" s="1479"/>
      <c r="K17" s="868">
        <f t="shared" si="1"/>
        <v>0</v>
      </c>
    </row>
    <row r="18" spans="1:12" ht="93" customHeight="1" thickTop="1" thickBot="1" x14ac:dyDescent="0.3">
      <c r="A18" s="8"/>
      <c r="B18" s="9" t="str">
        <f>IF(OR(B20=0,B20&gt;9),"OKAY","MUST ORDER NO LESS THAN 10 CASES")</f>
        <v>OKAY</v>
      </c>
      <c r="C18" s="482" t="str">
        <f t="shared" ref="C18:J18" si="2">IF(OR(C20=0,C20&gt;9),"OKAY","MUST ORDER NO LESS THAN 10 CASES")</f>
        <v>OKAY</v>
      </c>
      <c r="D18" s="482" t="str">
        <f t="shared" si="2"/>
        <v>OKAY</v>
      </c>
      <c r="E18" s="482" t="str">
        <f t="shared" si="2"/>
        <v>OKAY</v>
      </c>
      <c r="F18" s="482" t="str">
        <f t="shared" si="2"/>
        <v>OKAY</v>
      </c>
      <c r="G18" s="482" t="str">
        <f t="shared" si="2"/>
        <v>OKAY</v>
      </c>
      <c r="H18" s="482" t="str">
        <f t="shared" si="2"/>
        <v>OKAY</v>
      </c>
      <c r="I18" s="482" t="str">
        <f t="shared" si="2"/>
        <v>OKAY</v>
      </c>
      <c r="J18" s="513" t="str">
        <f t="shared" si="2"/>
        <v>OKAY</v>
      </c>
      <c r="K18" s="868">
        <f t="shared" si="1"/>
        <v>0</v>
      </c>
    </row>
    <row r="19" spans="1:12" ht="24" thickBot="1" x14ac:dyDescent="0.3">
      <c r="A19" s="10" t="s">
        <v>11</v>
      </c>
      <c r="B19" s="11" t="s">
        <v>12</v>
      </c>
      <c r="C19" s="12" t="s">
        <v>13</v>
      </c>
      <c r="D19" s="12" t="s">
        <v>14</v>
      </c>
      <c r="E19" s="12" t="s">
        <v>15</v>
      </c>
      <c r="F19" s="12" t="s">
        <v>16</v>
      </c>
      <c r="G19" s="12" t="s">
        <v>17</v>
      </c>
      <c r="H19" s="12" t="s">
        <v>18</v>
      </c>
      <c r="I19" s="12" t="s">
        <v>19</v>
      </c>
      <c r="J19" s="13" t="s">
        <v>20</v>
      </c>
      <c r="K19" s="868">
        <f t="shared" si="1"/>
        <v>0</v>
      </c>
    </row>
    <row r="20" spans="1:12" ht="45" customHeight="1" thickBot="1" x14ac:dyDescent="0.3">
      <c r="A20" s="14" t="s">
        <v>21</v>
      </c>
      <c r="B20" s="15">
        <f>'10case minimum'!B35</f>
        <v>0</v>
      </c>
      <c r="C20" s="480">
        <f>'10case minimum'!C35</f>
        <v>0</v>
      </c>
      <c r="D20" s="480">
        <f>'10case minimum'!D35</f>
        <v>0</v>
      </c>
      <c r="E20" s="480">
        <f>'10case minimum'!E35</f>
        <v>0</v>
      </c>
      <c r="F20" s="480">
        <f>'10case minimum'!F35</f>
        <v>0</v>
      </c>
      <c r="G20" s="480">
        <f>'10case minimum'!G35</f>
        <v>0</v>
      </c>
      <c r="H20" s="480">
        <f>'10case minimum'!H35</f>
        <v>0</v>
      </c>
      <c r="I20" s="480">
        <f>'10case minimum'!I35</f>
        <v>0</v>
      </c>
      <c r="J20" s="481">
        <f>'10case minimum'!J35</f>
        <v>0</v>
      </c>
      <c r="K20" s="868">
        <f t="shared" si="1"/>
        <v>0</v>
      </c>
      <c r="L20" s="873" t="str">
        <f>IF(OR(AND(B20&gt;0,B20&lt;10),AND(C20&gt;0,C20&lt;10),AND(D20&gt;0,D20&lt;10),AND(E20&gt;0,E20&lt;10),AND(F20&gt;0,F20&lt;10),AND(G20&gt;0,G20&lt;10),AND(H20&gt;0,H20&lt;10),AND(I20&gt;0,I20&lt;10),AND(J20&gt;0,J20&lt;10)),"Please make sure to order at least 10 cases (FFS plus Direct Delivery) each month.","")</f>
        <v/>
      </c>
    </row>
    <row r="21" spans="1:12" ht="15" customHeight="1" thickTop="1" thickBot="1" x14ac:dyDescent="0.3">
      <c r="A21" s="1480">
        <v>1</v>
      </c>
      <c r="B21" s="1481"/>
      <c r="C21" s="1481"/>
      <c r="D21" s="1481"/>
      <c r="E21" s="1481"/>
      <c r="F21" s="1481"/>
      <c r="G21" s="1481"/>
      <c r="H21" s="1481"/>
      <c r="I21" s="1481"/>
      <c r="J21" s="1482"/>
      <c r="K21" s="868">
        <f t="shared" si="1"/>
        <v>0</v>
      </c>
    </row>
    <row r="22" spans="1:12" ht="23.25" customHeight="1" thickTop="1" x14ac:dyDescent="0.25">
      <c r="A22" s="1483">
        <v>4</v>
      </c>
      <c r="B22" s="1485" t="s">
        <v>91</v>
      </c>
      <c r="C22" s="1485"/>
      <c r="D22" s="1485"/>
      <c r="E22" s="1485"/>
      <c r="F22" s="1485"/>
      <c r="G22" s="1485"/>
      <c r="H22" s="1485"/>
      <c r="I22" s="1485"/>
      <c r="J22" s="1486"/>
      <c r="K22" s="868">
        <f t="shared" si="1"/>
        <v>0</v>
      </c>
    </row>
    <row r="23" spans="1:12" ht="66.599999999999994" customHeight="1" thickBot="1" x14ac:dyDescent="0.3">
      <c r="A23" s="1484"/>
      <c r="B23" s="1487" t="s">
        <v>22</v>
      </c>
      <c r="C23" s="1488"/>
      <c r="D23" s="1488"/>
      <c r="E23" s="1488"/>
      <c r="F23" s="1488"/>
      <c r="G23" s="1488"/>
      <c r="H23" s="1488"/>
      <c r="I23" s="1488"/>
      <c r="J23" s="1489"/>
      <c r="K23" s="868">
        <f t="shared" si="1"/>
        <v>0</v>
      </c>
    </row>
    <row r="24" spans="1:12" ht="24.75" customHeight="1" thickTop="1" x14ac:dyDescent="0.45">
      <c r="A24" s="1519" t="s">
        <v>4849</v>
      </c>
      <c r="B24" s="1520"/>
      <c r="C24" s="1520"/>
      <c r="D24" s="1520"/>
      <c r="E24" s="1520"/>
      <c r="F24" s="1520"/>
      <c r="G24" s="1520"/>
      <c r="H24" s="1520"/>
      <c r="I24" s="1520"/>
      <c r="J24" s="1521"/>
      <c r="K24" s="868">
        <f t="shared" si="1"/>
        <v>0</v>
      </c>
    </row>
    <row r="25" spans="1:12" ht="30.75" customHeight="1" thickBot="1" x14ac:dyDescent="0.3">
      <c r="A25" s="1498" t="s">
        <v>89</v>
      </c>
      <c r="B25" s="1499"/>
      <c r="C25" s="1499"/>
      <c r="D25" s="1499"/>
      <c r="E25" s="1499"/>
      <c r="F25" s="1499"/>
      <c r="G25" s="1499"/>
      <c r="H25" s="1499"/>
      <c r="I25" s="1499"/>
      <c r="J25" s="1500"/>
      <c r="K25" s="868">
        <f t="shared" si="1"/>
        <v>0</v>
      </c>
    </row>
    <row r="26" spans="1:12" ht="19.5" customHeight="1" thickTop="1" x14ac:dyDescent="0.25">
      <c r="A26" s="1501" t="s">
        <v>90</v>
      </c>
      <c r="B26" s="1503" t="s">
        <v>23</v>
      </c>
      <c r="C26" s="1490"/>
      <c r="D26" s="1490" t="s">
        <v>24</v>
      </c>
      <c r="E26" s="1490"/>
      <c r="F26" s="1490"/>
      <c r="G26" s="1490"/>
      <c r="H26" s="1490"/>
      <c r="I26" s="1491" t="s">
        <v>25</v>
      </c>
      <c r="J26" s="1492"/>
      <c r="K26" s="868">
        <f t="shared" si="1"/>
        <v>0</v>
      </c>
    </row>
    <row r="27" spans="1:12" ht="19.5" customHeight="1" thickBot="1" x14ac:dyDescent="0.3">
      <c r="A27" s="1502"/>
      <c r="B27" s="1551">
        <f>'Direct Delivery (Brown Box)'!P90</f>
        <v>0</v>
      </c>
      <c r="C27" s="1552"/>
      <c r="D27" s="1495" t="s">
        <v>90</v>
      </c>
      <c r="E27" s="1495"/>
      <c r="F27" s="1495"/>
      <c r="G27" s="1495"/>
      <c r="H27" s="1495"/>
      <c r="I27" s="1553">
        <f>'Direct Delivery (Brown Box)'!R90</f>
        <v>0</v>
      </c>
      <c r="J27" s="1554"/>
      <c r="K27" s="868">
        <f t="shared" si="1"/>
        <v>0</v>
      </c>
    </row>
    <row r="28" spans="1:12" ht="27.75" customHeight="1" thickTop="1" x14ac:dyDescent="0.45">
      <c r="A28" s="1519" t="s">
        <v>4850</v>
      </c>
      <c r="B28" s="1520"/>
      <c r="C28" s="1520"/>
      <c r="D28" s="1520"/>
      <c r="E28" s="1520"/>
      <c r="F28" s="1520"/>
      <c r="G28" s="1520"/>
      <c r="H28" s="1520"/>
      <c r="I28" s="1520"/>
      <c r="J28" s="1521"/>
      <c r="K28" s="868">
        <f t="shared" si="1"/>
        <v>0</v>
      </c>
    </row>
    <row r="29" spans="1:12" ht="27.75" customHeight="1" thickBot="1" x14ac:dyDescent="0.3">
      <c r="A29" s="1498" t="s">
        <v>4851</v>
      </c>
      <c r="B29" s="1499"/>
      <c r="C29" s="1499"/>
      <c r="D29" s="1499"/>
      <c r="E29" s="1499"/>
      <c r="F29" s="1499"/>
      <c r="G29" s="1499"/>
      <c r="H29" s="1499"/>
      <c r="I29" s="1499"/>
      <c r="J29" s="1500"/>
      <c r="K29" s="868">
        <f t="shared" si="1"/>
        <v>0</v>
      </c>
    </row>
    <row r="30" spans="1:12" ht="15.75" customHeight="1" thickTop="1" x14ac:dyDescent="0.25">
      <c r="A30" s="1501" t="s">
        <v>4852</v>
      </c>
      <c r="B30" s="1503" t="s">
        <v>26</v>
      </c>
      <c r="C30" s="1490"/>
      <c r="D30" s="1490" t="s">
        <v>24</v>
      </c>
      <c r="E30" s="1490"/>
      <c r="F30" s="1490"/>
      <c r="G30" s="1490"/>
      <c r="H30" s="1490"/>
      <c r="I30" s="1491" t="s">
        <v>25</v>
      </c>
      <c r="J30" s="1492"/>
      <c r="K30" s="868">
        <f t="shared" si="1"/>
        <v>0</v>
      </c>
    </row>
    <row r="31" spans="1:12" ht="15" customHeight="1" thickBot="1" x14ac:dyDescent="0.3">
      <c r="A31" s="1502"/>
      <c r="B31" s="1493"/>
      <c r="C31" s="1494"/>
      <c r="D31" s="1495" t="s">
        <v>4852</v>
      </c>
      <c r="E31" s="1495"/>
      <c r="F31" s="1495"/>
      <c r="G31" s="1495"/>
      <c r="H31" s="1495"/>
      <c r="I31" s="1496">
        <f>'DoD Fresh'!C8</f>
        <v>0</v>
      </c>
      <c r="J31" s="1497"/>
      <c r="K31" s="868">
        <f t="shared" si="1"/>
        <v>0</v>
      </c>
    </row>
    <row r="32" spans="1:12" ht="31.5" customHeight="1" thickTop="1" x14ac:dyDescent="0.25">
      <c r="A32" s="1522" t="s">
        <v>27</v>
      </c>
      <c r="B32" s="1523"/>
      <c r="C32" s="1523"/>
      <c r="D32" s="1523"/>
      <c r="E32" s="1523"/>
      <c r="F32" s="1523"/>
      <c r="G32" s="1523"/>
      <c r="H32" s="1523"/>
      <c r="I32" s="1523"/>
      <c r="J32" s="1524"/>
      <c r="K32" s="868">
        <f t="shared" si="1"/>
        <v>0</v>
      </c>
      <c r="L32" s="1504" t="str">
        <f>IF(SUM(K42:K52)&gt;0,"Please balance your white and dark meat FFS poultry.","")</f>
        <v/>
      </c>
    </row>
    <row r="33" spans="1:12" ht="31.5" customHeight="1" thickBot="1" x14ac:dyDescent="0.3">
      <c r="A33" s="1525" t="s">
        <v>4847</v>
      </c>
      <c r="B33" s="1526"/>
      <c r="C33" s="1526"/>
      <c r="D33" s="1526"/>
      <c r="E33" s="1526"/>
      <c r="F33" s="1526"/>
      <c r="G33" s="1526"/>
      <c r="H33" s="1526"/>
      <c r="I33" s="1526"/>
      <c r="J33" s="1527"/>
      <c r="K33" s="868">
        <f t="shared" si="1"/>
        <v>0</v>
      </c>
      <c r="L33" s="1504"/>
    </row>
    <row r="34" spans="1:12" ht="15" customHeight="1" thickTop="1" x14ac:dyDescent="0.25">
      <c r="A34" s="660" t="s">
        <v>28</v>
      </c>
      <c r="B34" s="1503" t="s">
        <v>23</v>
      </c>
      <c r="C34" s="1490"/>
      <c r="D34" s="1490" t="s">
        <v>24</v>
      </c>
      <c r="E34" s="1490"/>
      <c r="F34" s="1490"/>
      <c r="G34" s="1490"/>
      <c r="H34" s="1490"/>
      <c r="I34" s="1491" t="s">
        <v>25</v>
      </c>
      <c r="J34" s="1492"/>
      <c r="K34" s="868">
        <f t="shared" si="1"/>
        <v>0</v>
      </c>
    </row>
    <row r="35" spans="1:12" ht="15" customHeight="1" x14ac:dyDescent="0.25">
      <c r="A35" s="1505" t="s">
        <v>29</v>
      </c>
      <c r="B35" s="1545">
        <f>'IFS - Beef (FFS)'!T14</f>
        <v>0</v>
      </c>
      <c r="C35" s="1546"/>
      <c r="D35" s="1466" t="s">
        <v>30</v>
      </c>
      <c r="E35" s="1467"/>
      <c r="F35" s="1467"/>
      <c r="G35" s="1467"/>
      <c r="H35" s="1468"/>
      <c r="I35" s="1549">
        <f>'IFS - Beef (FFS)'!V14</f>
        <v>0</v>
      </c>
      <c r="J35" s="1550"/>
      <c r="K35" s="868">
        <f t="shared" si="1"/>
        <v>0</v>
      </c>
    </row>
    <row r="36" spans="1:12" ht="15" customHeight="1" x14ac:dyDescent="0.25">
      <c r="A36" s="1507"/>
      <c r="B36" s="1545">
        <f>'J.T.M. - Beef (FFS)'!T24</f>
        <v>0</v>
      </c>
      <c r="C36" s="1546"/>
      <c r="D36" s="1495" t="s">
        <v>31</v>
      </c>
      <c r="E36" s="1495"/>
      <c r="F36" s="1495"/>
      <c r="G36" s="1495"/>
      <c r="H36" s="1495"/>
      <c r="I36" s="1549">
        <f>'J.T.M. - Beef (FFS)'!V24</f>
        <v>0</v>
      </c>
      <c r="J36" s="1550"/>
      <c r="K36" s="868">
        <f t="shared" si="1"/>
        <v>0</v>
      </c>
    </row>
    <row r="37" spans="1:12" ht="15.75" x14ac:dyDescent="0.25">
      <c r="A37" s="361"/>
      <c r="B37" s="364"/>
      <c r="C37" s="364"/>
      <c r="D37" s="362"/>
      <c r="E37" s="362"/>
      <c r="F37" s="362"/>
      <c r="G37" s="362"/>
      <c r="H37" s="362"/>
      <c r="I37" s="362"/>
      <c r="J37" s="363"/>
      <c r="K37" s="868">
        <f t="shared" si="1"/>
        <v>0</v>
      </c>
    </row>
    <row r="38" spans="1:12" ht="15" customHeight="1" x14ac:dyDescent="0.25">
      <c r="A38" s="1505" t="s">
        <v>33</v>
      </c>
      <c r="B38" s="1545">
        <f>'Brookwood - Pork (FFS)'!T13</f>
        <v>0</v>
      </c>
      <c r="C38" s="1546"/>
      <c r="D38" s="1466" t="s">
        <v>34</v>
      </c>
      <c r="E38" s="1467"/>
      <c r="F38" s="1467"/>
      <c r="G38" s="1467"/>
      <c r="H38" s="1468"/>
      <c r="I38" s="1549">
        <f>'Brookwood - Pork (FFS)'!V13</f>
        <v>0</v>
      </c>
      <c r="J38" s="1550"/>
      <c r="K38" s="868">
        <f t="shared" si="1"/>
        <v>0</v>
      </c>
    </row>
    <row r="39" spans="1:12" ht="15" customHeight="1" x14ac:dyDescent="0.25">
      <c r="A39" s="1506"/>
      <c r="B39" s="1545">
        <f>'J.T.M. - Pork (FFS)'!T16</f>
        <v>0</v>
      </c>
      <c r="C39" s="1546"/>
      <c r="D39" s="1466" t="s">
        <v>31</v>
      </c>
      <c r="E39" s="1467"/>
      <c r="F39" s="1467"/>
      <c r="G39" s="1467"/>
      <c r="H39" s="1468"/>
      <c r="I39" s="1549">
        <f>'J.T.M. - Pork (FFS)'!V16</f>
        <v>0</v>
      </c>
      <c r="J39" s="1550"/>
      <c r="K39" s="868">
        <f t="shared" si="1"/>
        <v>0</v>
      </c>
    </row>
    <row r="40" spans="1:12" ht="15" customHeight="1" x14ac:dyDescent="0.25">
      <c r="A40" s="1507"/>
      <c r="B40" s="1545">
        <f>'Nick''s Famous BBQ (FFS)'!T13</f>
        <v>0</v>
      </c>
      <c r="C40" s="1546"/>
      <c r="D40" s="1466" t="s">
        <v>35</v>
      </c>
      <c r="E40" s="1467"/>
      <c r="F40" s="1467"/>
      <c r="G40" s="1467"/>
      <c r="H40" s="1468"/>
      <c r="I40" s="1547">
        <f>'Nick''s Famous BBQ (FFS)'!V13</f>
        <v>0</v>
      </c>
      <c r="J40" s="1548"/>
      <c r="K40" s="868">
        <f t="shared" si="1"/>
        <v>0</v>
      </c>
    </row>
    <row r="41" spans="1:12" ht="15" customHeight="1" x14ac:dyDescent="0.25">
      <c r="A41" s="361"/>
      <c r="B41" s="364"/>
      <c r="C41" s="364"/>
      <c r="D41" s="362"/>
      <c r="E41" s="362"/>
      <c r="F41" s="362"/>
      <c r="G41" s="362"/>
      <c r="H41" s="362"/>
      <c r="I41" s="362"/>
      <c r="J41" s="363"/>
      <c r="K41" s="868">
        <f t="shared" si="1"/>
        <v>0</v>
      </c>
    </row>
    <row r="42" spans="1:12" ht="15.75" customHeight="1" x14ac:dyDescent="0.25">
      <c r="A42" s="1505" t="s">
        <v>36</v>
      </c>
      <c r="B42" s="1555">
        <f>'IFS - 100103 Chicken (FFS)'!T18</f>
        <v>0</v>
      </c>
      <c r="C42" s="1556"/>
      <c r="D42" s="1557" t="s">
        <v>37</v>
      </c>
      <c r="E42" s="1557"/>
      <c r="F42" s="1557"/>
      <c r="G42" s="1557"/>
      <c r="H42" s="1557"/>
      <c r="I42" s="1558">
        <f>'IFS - 100103 Chicken (FFS)'!V18</f>
        <v>0</v>
      </c>
      <c r="J42" s="1559"/>
      <c r="K42" s="868">
        <f t="shared" si="1"/>
        <v>0</v>
      </c>
    </row>
    <row r="43" spans="1:12" ht="15" customHeight="1" x14ac:dyDescent="0.25">
      <c r="A43" s="1506"/>
      <c r="B43" s="1545">
        <f>'IFS - 100113 Chicken (FFS)'!T22</f>
        <v>0</v>
      </c>
      <c r="C43" s="1546"/>
      <c r="D43" s="1466" t="s">
        <v>38</v>
      </c>
      <c r="E43" s="1467"/>
      <c r="F43" s="1467"/>
      <c r="G43" s="1467"/>
      <c r="H43" s="1468"/>
      <c r="I43" s="1549">
        <f>'IFS - 100113 Chicken (FFS)'!V22</f>
        <v>0</v>
      </c>
      <c r="J43" s="1550"/>
      <c r="K43" s="868">
        <f t="shared" si="1"/>
        <v>0</v>
      </c>
    </row>
    <row r="44" spans="1:12" ht="15" customHeight="1" x14ac:dyDescent="0.25">
      <c r="A44" s="1506"/>
      <c r="B44" s="1545">
        <f>'Gold Creek (FFS)'!T40</f>
        <v>0</v>
      </c>
      <c r="C44" s="1546"/>
      <c r="D44" s="1466" t="s">
        <v>39</v>
      </c>
      <c r="E44" s="1467"/>
      <c r="F44" s="1467"/>
      <c r="G44" s="1467"/>
      <c r="H44" s="1468"/>
      <c r="I44" s="1549">
        <f>'Gold Creek (FFS)'!V40</f>
        <v>0</v>
      </c>
      <c r="J44" s="1550"/>
      <c r="K44" s="868">
        <f t="shared" si="1"/>
        <v>0</v>
      </c>
      <c r="L44" s="867" t="str">
        <f>IF('Gold Creek (FFS)'!G33="Unbalanced","Please balance your white and dark meat chicken.","")</f>
        <v/>
      </c>
    </row>
    <row r="45" spans="1:12" ht="15" customHeight="1" x14ac:dyDescent="0.25">
      <c r="A45" s="1506"/>
      <c r="B45" s="1545">
        <f>'Rich Chicks (FFS)'!T33</f>
        <v>0</v>
      </c>
      <c r="C45" s="1546"/>
      <c r="D45" s="1466" t="s">
        <v>40</v>
      </c>
      <c r="E45" s="1467"/>
      <c r="F45" s="1467"/>
      <c r="G45" s="1467"/>
      <c r="H45" s="1468"/>
      <c r="I45" s="1549">
        <f>'Rich Chicks (FFS)'!V33</f>
        <v>0</v>
      </c>
      <c r="J45" s="1550"/>
      <c r="K45" s="868">
        <f t="shared" si="1"/>
        <v>0</v>
      </c>
      <c r="L45" s="867" t="str">
        <f>IF('Rich Chicks (FFS)'!G28="Unbalanced","Please balance your white and dark meat chicken.","")</f>
        <v/>
      </c>
    </row>
    <row r="46" spans="1:12" ht="15" customHeight="1" x14ac:dyDescent="0.25">
      <c r="A46" s="1506"/>
      <c r="B46" s="1545">
        <f>'Pilgrims-GoldKist (FFS)'!T35</f>
        <v>0</v>
      </c>
      <c r="C46" s="1546"/>
      <c r="D46" s="1466" t="s">
        <v>41</v>
      </c>
      <c r="E46" s="1467"/>
      <c r="F46" s="1467"/>
      <c r="G46" s="1467"/>
      <c r="H46" s="1468"/>
      <c r="I46" s="1549">
        <f>'Pilgrims-GoldKist (FFS)'!V35</f>
        <v>0</v>
      </c>
      <c r="J46" s="1550"/>
      <c r="K46" s="868">
        <f t="shared" si="1"/>
        <v>0</v>
      </c>
      <c r="L46" s="867" t="str">
        <f>IF('Pilgrims-GoldKist (FFS)'!G28="Unbalanced","Please balance your white and dark meat chicken.","")</f>
        <v/>
      </c>
    </row>
    <row r="47" spans="1:12" ht="15" customHeight="1" x14ac:dyDescent="0.25">
      <c r="A47" s="1507"/>
      <c r="B47" s="1545">
        <f>'Yang''s 5th Taste (FFS)'!T22</f>
        <v>0</v>
      </c>
      <c r="C47" s="1546"/>
      <c r="D47" s="1560" t="s">
        <v>42</v>
      </c>
      <c r="E47" s="1560"/>
      <c r="F47" s="1560"/>
      <c r="G47" s="1560"/>
      <c r="H47" s="1560"/>
      <c r="I47" s="1547">
        <f>'Yang''s 5th Taste (FFS)'!V22</f>
        <v>0</v>
      </c>
      <c r="J47" s="1548"/>
      <c r="K47" s="868">
        <f t="shared" si="1"/>
        <v>0</v>
      </c>
    </row>
    <row r="48" spans="1:12" ht="15" customHeight="1" x14ac:dyDescent="0.25">
      <c r="A48" s="16"/>
      <c r="B48" s="365"/>
      <c r="C48" s="365"/>
      <c r="D48" s="17"/>
      <c r="E48" s="17"/>
      <c r="F48" s="17"/>
      <c r="G48" s="17"/>
      <c r="H48" s="17"/>
      <c r="I48" s="17"/>
      <c r="J48" s="18"/>
      <c r="K48" s="868">
        <f t="shared" si="1"/>
        <v>0</v>
      </c>
    </row>
    <row r="49" spans="1:12" ht="15" customHeight="1" x14ac:dyDescent="0.25">
      <c r="A49" s="1505" t="s">
        <v>43</v>
      </c>
      <c r="B49" s="1545">
        <f>'Brookwood - Turkey (FFS)'!T11</f>
        <v>0</v>
      </c>
      <c r="C49" s="1546"/>
      <c r="D49" s="1466" t="s">
        <v>34</v>
      </c>
      <c r="E49" s="1467"/>
      <c r="F49" s="1467"/>
      <c r="G49" s="1467"/>
      <c r="H49" s="1468"/>
      <c r="I49" s="1549">
        <f>'Brookwood - Turkey (FFS)'!V11</f>
        <v>0</v>
      </c>
      <c r="J49" s="1550"/>
      <c r="K49" s="868">
        <f t="shared" si="1"/>
        <v>0</v>
      </c>
    </row>
    <row r="50" spans="1:12" ht="15" customHeight="1" x14ac:dyDescent="0.25">
      <c r="A50" s="1506"/>
      <c r="B50" s="1545">
        <f>'Butterball (FFS)'!T31</f>
        <v>0</v>
      </c>
      <c r="C50" s="1546"/>
      <c r="D50" s="1466" t="s">
        <v>72</v>
      </c>
      <c r="E50" s="1467"/>
      <c r="F50" s="1467"/>
      <c r="G50" s="1467"/>
      <c r="H50" s="1468"/>
      <c r="I50" s="1549">
        <f>'Butterball (FFS)'!V31</f>
        <v>0</v>
      </c>
      <c r="J50" s="1550"/>
      <c r="K50" s="868">
        <f t="shared" si="1"/>
        <v>0</v>
      </c>
      <c r="L50" s="867" t="str">
        <f>IF('Butterball (FFS)'!G24="Unbalanced","Please balance your white and dark meat turkey.","")</f>
        <v/>
      </c>
    </row>
    <row r="51" spans="1:12" ht="15" customHeight="1" x14ac:dyDescent="0.25">
      <c r="A51" s="1506"/>
      <c r="B51" s="1545">
        <f>'Hormel-Jennie-O (FFS)'!T48</f>
        <v>0</v>
      </c>
      <c r="C51" s="1546"/>
      <c r="D51" s="1466" t="s">
        <v>44</v>
      </c>
      <c r="E51" s="1467"/>
      <c r="F51" s="1467"/>
      <c r="G51" s="1467"/>
      <c r="H51" s="1468"/>
      <c r="I51" s="1549">
        <f>'Hormel-Jennie-O (FFS)'!V48</f>
        <v>0</v>
      </c>
      <c r="J51" s="1550"/>
      <c r="K51" s="868">
        <f t="shared" si="1"/>
        <v>0</v>
      </c>
      <c r="L51" s="867" t="str">
        <f>IF('Hormel-Jennie-O (FFS)'!G40="Unbalanced","Please balance your white and dark meat turkey.","")</f>
        <v/>
      </c>
    </row>
    <row r="52" spans="1:12" ht="15" customHeight="1" x14ac:dyDescent="0.25">
      <c r="A52" s="1507"/>
      <c r="B52" s="1545">
        <f>'J.T.M. - Turkey (FFS)'!T14</f>
        <v>0</v>
      </c>
      <c r="C52" s="1546"/>
      <c r="D52" s="1466" t="s">
        <v>31</v>
      </c>
      <c r="E52" s="1467"/>
      <c r="F52" s="1467"/>
      <c r="G52" s="1467"/>
      <c r="H52" s="1468"/>
      <c r="I52" s="1549">
        <f>'J.T.M. - Turkey (FFS)'!V14</f>
        <v>0</v>
      </c>
      <c r="J52" s="1550"/>
      <c r="K52" s="868">
        <f t="shared" si="1"/>
        <v>0</v>
      </c>
    </row>
    <row r="53" spans="1:12" ht="15" customHeight="1" x14ac:dyDescent="0.25">
      <c r="A53" s="16"/>
      <c r="B53" s="365"/>
      <c r="C53" s="365"/>
      <c r="D53" s="17"/>
      <c r="E53" s="17"/>
      <c r="F53" s="17"/>
      <c r="G53" s="17"/>
      <c r="H53" s="17"/>
      <c r="I53" s="17"/>
      <c r="J53" s="18"/>
      <c r="K53" s="868">
        <f t="shared" si="1"/>
        <v>0</v>
      </c>
    </row>
    <row r="54" spans="1:12" ht="18.75" x14ac:dyDescent="0.25">
      <c r="A54" s="837" t="s">
        <v>45</v>
      </c>
      <c r="B54" s="1545">
        <f>'Cargill-Sunny Fresh (FFS)'!T17</f>
        <v>0</v>
      </c>
      <c r="C54" s="1546"/>
      <c r="D54" s="1495" t="s">
        <v>1379</v>
      </c>
      <c r="E54" s="1495"/>
      <c r="F54" s="1495"/>
      <c r="G54" s="1495"/>
      <c r="H54" s="1495"/>
      <c r="I54" s="1549">
        <f>'Cargill-Sunny Fresh (FFS)'!V17</f>
        <v>0</v>
      </c>
      <c r="J54" s="1550"/>
      <c r="K54" s="868">
        <f t="shared" si="1"/>
        <v>0</v>
      </c>
    </row>
    <row r="55" spans="1:12" ht="15" customHeight="1" x14ac:dyDescent="0.25">
      <c r="A55" s="19"/>
      <c r="B55" s="366"/>
      <c r="C55" s="366"/>
      <c r="D55" s="20"/>
      <c r="E55" s="20"/>
      <c r="F55" s="20"/>
      <c r="G55" s="20"/>
      <c r="H55" s="20"/>
      <c r="I55" s="20"/>
      <c r="J55" s="21"/>
      <c r="K55" s="868">
        <f t="shared" si="1"/>
        <v>0</v>
      </c>
    </row>
    <row r="56" spans="1:12" ht="13.5" customHeight="1" x14ac:dyDescent="0.25">
      <c r="A56" s="837" t="s">
        <v>46</v>
      </c>
      <c r="B56" s="1545">
        <f>'High Liner (FFS)'!T20</f>
        <v>0</v>
      </c>
      <c r="C56" s="1546"/>
      <c r="D56" s="1495" t="s">
        <v>47</v>
      </c>
      <c r="E56" s="1495"/>
      <c r="F56" s="1495"/>
      <c r="G56" s="1495"/>
      <c r="H56" s="1495"/>
      <c r="I56" s="1549">
        <f>'High Liner (FFS)'!V20</f>
        <v>0</v>
      </c>
      <c r="J56" s="1550"/>
      <c r="K56" s="868">
        <f t="shared" si="1"/>
        <v>0</v>
      </c>
    </row>
    <row r="57" spans="1:12" ht="15" customHeight="1" x14ac:dyDescent="0.25">
      <c r="A57" s="19"/>
      <c r="B57" s="366"/>
      <c r="C57" s="366"/>
      <c r="D57" s="20"/>
      <c r="E57" s="20"/>
      <c r="F57" s="20"/>
      <c r="G57" s="20"/>
      <c r="H57" s="20"/>
      <c r="I57" s="20"/>
      <c r="J57" s="21"/>
      <c r="K57" s="868">
        <f t="shared" si="1"/>
        <v>0</v>
      </c>
    </row>
    <row r="58" spans="1:12" ht="15" customHeight="1" x14ac:dyDescent="0.25">
      <c r="A58" s="1505" t="s">
        <v>48</v>
      </c>
      <c r="B58" s="1545">
        <f>'Alpha (FFS)'!T27</f>
        <v>0</v>
      </c>
      <c r="C58" s="1546"/>
      <c r="D58" s="1466" t="s">
        <v>49</v>
      </c>
      <c r="E58" s="1467"/>
      <c r="F58" s="1467"/>
      <c r="G58" s="1467"/>
      <c r="H58" s="1468"/>
      <c r="I58" s="1549">
        <f>'Alpha (FFS)'!V27</f>
        <v>0</v>
      </c>
      <c r="J58" s="1550"/>
      <c r="K58" s="868">
        <f t="shared" si="1"/>
        <v>0</v>
      </c>
    </row>
    <row r="59" spans="1:12" ht="15" customHeight="1" x14ac:dyDescent="0.25">
      <c r="A59" s="1506"/>
      <c r="B59" s="1545">
        <f>'Bongards (FFS)'!T28</f>
        <v>0</v>
      </c>
      <c r="C59" s="1546"/>
      <c r="D59" s="1466" t="s">
        <v>50</v>
      </c>
      <c r="E59" s="1467"/>
      <c r="F59" s="1467"/>
      <c r="G59" s="1467"/>
      <c r="H59" s="1468"/>
      <c r="I59" s="1549">
        <f>'Bongards (FFS)'!V28</f>
        <v>0</v>
      </c>
      <c r="J59" s="1550"/>
      <c r="K59" s="868">
        <f t="shared" si="1"/>
        <v>0</v>
      </c>
    </row>
    <row r="60" spans="1:12" ht="15" customHeight="1" x14ac:dyDescent="0.25">
      <c r="A60" s="1506"/>
      <c r="B60" s="1545">
        <f>'J.T.M.  - Cheese (FFS)'!T21</f>
        <v>0</v>
      </c>
      <c r="C60" s="1546"/>
      <c r="D60" s="1466" t="s">
        <v>31</v>
      </c>
      <c r="E60" s="1467"/>
      <c r="F60" s="1467"/>
      <c r="G60" s="1467"/>
      <c r="H60" s="1468"/>
      <c r="I60" s="1549">
        <f>'J.T.M.  - Cheese (FFS)'!V21</f>
        <v>0</v>
      </c>
      <c r="J60" s="1550"/>
      <c r="K60" s="868">
        <f t="shared" si="1"/>
        <v>0</v>
      </c>
    </row>
    <row r="61" spans="1:12" ht="15" customHeight="1" x14ac:dyDescent="0.25">
      <c r="A61" s="1506"/>
      <c r="B61" s="1545">
        <f>'Los Cabos (FFS)'!T28</f>
        <v>0</v>
      </c>
      <c r="C61" s="1546"/>
      <c r="D61" s="1466" t="s">
        <v>51</v>
      </c>
      <c r="E61" s="1467"/>
      <c r="F61" s="1467"/>
      <c r="G61" s="1467"/>
      <c r="H61" s="1468"/>
      <c r="I61" s="1549">
        <f>'Los Cabos (FFS)'!V28</f>
        <v>0</v>
      </c>
      <c r="J61" s="1550"/>
      <c r="K61" s="868">
        <f t="shared" si="1"/>
        <v>0</v>
      </c>
    </row>
    <row r="62" spans="1:12" ht="15" customHeight="1" x14ac:dyDescent="0.25">
      <c r="A62" s="1506"/>
      <c r="B62" s="1545">
        <f>'Nardone Bros (FFS)'!T20</f>
        <v>0</v>
      </c>
      <c r="C62" s="1546"/>
      <c r="D62" s="1466" t="s">
        <v>52</v>
      </c>
      <c r="E62" s="1467"/>
      <c r="F62" s="1467"/>
      <c r="G62" s="1467"/>
      <c r="H62" s="1468"/>
      <c r="I62" s="1549">
        <f>'Nardone Bros (FFS)'!V20</f>
        <v>0</v>
      </c>
      <c r="J62" s="1550"/>
      <c r="K62" s="868">
        <f t="shared" si="1"/>
        <v>0</v>
      </c>
    </row>
    <row r="63" spans="1:12" ht="15" customHeight="1" x14ac:dyDescent="0.25">
      <c r="A63" s="1506"/>
      <c r="B63" s="1545">
        <f>'Rich''s (FFS)'!T16</f>
        <v>0</v>
      </c>
      <c r="C63" s="1546"/>
      <c r="D63" s="1466" t="s">
        <v>4820</v>
      </c>
      <c r="E63" s="1467"/>
      <c r="F63" s="1467"/>
      <c r="G63" s="1467"/>
      <c r="H63" s="1468"/>
      <c r="I63" s="1549">
        <f>'Rich''s (FFS)'!V16</f>
        <v>0</v>
      </c>
      <c r="J63" s="1550"/>
      <c r="K63" s="868">
        <f t="shared" si="1"/>
        <v>0</v>
      </c>
    </row>
    <row r="64" spans="1:12" ht="15" customHeight="1" x14ac:dyDescent="0.25">
      <c r="A64" s="1507"/>
      <c r="B64" s="1545">
        <f>'Tasty Brands (FFS)'!T28</f>
        <v>0</v>
      </c>
      <c r="C64" s="1546"/>
      <c r="D64" s="1466" t="s">
        <v>54</v>
      </c>
      <c r="E64" s="1467"/>
      <c r="F64" s="1467"/>
      <c r="G64" s="1467"/>
      <c r="H64" s="1468"/>
      <c r="I64" s="1549">
        <f>'Tasty Brands (FFS)'!V28</f>
        <v>0</v>
      </c>
      <c r="J64" s="1550"/>
      <c r="K64" s="868">
        <f t="shared" si="1"/>
        <v>0</v>
      </c>
    </row>
    <row r="65" spans="1:14" ht="15" customHeight="1" x14ac:dyDescent="0.25">
      <c r="A65" s="22"/>
      <c r="B65" s="367"/>
      <c r="C65" s="367"/>
      <c r="D65" s="23"/>
      <c r="E65" s="23"/>
      <c r="F65" s="23"/>
      <c r="G65" s="23"/>
      <c r="H65" s="23"/>
      <c r="I65" s="23"/>
      <c r="J65" s="24"/>
      <c r="K65" s="868">
        <f t="shared" si="1"/>
        <v>0</v>
      </c>
    </row>
    <row r="66" spans="1:14" ht="15" customHeight="1" x14ac:dyDescent="0.25">
      <c r="A66" s="1505" t="s">
        <v>55</v>
      </c>
      <c r="B66" s="1574">
        <f>'NFG - Apples (FFS)'!T20</f>
        <v>0</v>
      </c>
      <c r="C66" s="1575"/>
      <c r="D66" s="1576" t="s">
        <v>56</v>
      </c>
      <c r="E66" s="1576"/>
      <c r="F66" s="1576"/>
      <c r="G66" s="1576"/>
      <c r="H66" s="1576"/>
      <c r="I66" s="1577">
        <f>'NFG - Apples (FFS)'!V20</f>
        <v>0</v>
      </c>
      <c r="J66" s="1578"/>
      <c r="K66" s="868">
        <f t="shared" si="1"/>
        <v>0</v>
      </c>
    </row>
    <row r="67" spans="1:14" ht="15" customHeight="1" x14ac:dyDescent="0.25">
      <c r="A67" s="1506"/>
      <c r="B67" s="1545">
        <f>'NFG - Pears (FFS)'!T11</f>
        <v>0</v>
      </c>
      <c r="C67" s="1546"/>
      <c r="D67" s="1467" t="s">
        <v>57</v>
      </c>
      <c r="E67" s="1467"/>
      <c r="F67" s="1467"/>
      <c r="G67" s="1467"/>
      <c r="H67" s="1467"/>
      <c r="I67" s="1549">
        <f>'NFG - Pears (FFS)'!V11</f>
        <v>0</v>
      </c>
      <c r="J67" s="1550"/>
      <c r="K67" s="868">
        <f t="shared" si="1"/>
        <v>0</v>
      </c>
    </row>
    <row r="68" spans="1:14" ht="15" customHeight="1" x14ac:dyDescent="0.25">
      <c r="A68" s="1506"/>
      <c r="B68" s="1545">
        <f>'NFG - Peaches (FFS)'!T11</f>
        <v>0</v>
      </c>
      <c r="C68" s="1546"/>
      <c r="D68" s="1467" t="s">
        <v>58</v>
      </c>
      <c r="E68" s="1467"/>
      <c r="F68" s="1467"/>
      <c r="G68" s="1467"/>
      <c r="H68" s="1467"/>
      <c r="I68" s="1549">
        <f>'NFG - Peaches (FFS)'!V11</f>
        <v>0</v>
      </c>
      <c r="J68" s="1550"/>
      <c r="K68" s="868">
        <f t="shared" si="1"/>
        <v>0</v>
      </c>
    </row>
    <row r="69" spans="1:14" ht="15" customHeight="1" x14ac:dyDescent="0.25">
      <c r="A69" s="1506"/>
      <c r="B69" s="1545">
        <f>'Ott''s (FFS)'!T22</f>
        <v>0</v>
      </c>
      <c r="C69" s="1546"/>
      <c r="D69" s="1467" t="s">
        <v>2820</v>
      </c>
      <c r="E69" s="1467"/>
      <c r="F69" s="1467"/>
      <c r="G69" s="1467"/>
      <c r="H69" s="1467"/>
      <c r="I69" s="1549">
        <f>'Ott''s (FFS)'!V22</f>
        <v>0</v>
      </c>
      <c r="J69" s="1550"/>
      <c r="K69" s="868">
        <f t="shared" si="1"/>
        <v>0</v>
      </c>
    </row>
    <row r="70" spans="1:14" ht="15" customHeight="1" x14ac:dyDescent="0.25">
      <c r="A70" s="1506"/>
      <c r="B70" s="1545">
        <f>'Cherry Central - Apples (FFS)'!T18</f>
        <v>0</v>
      </c>
      <c r="C70" s="1546"/>
      <c r="D70" s="1466" t="s">
        <v>60</v>
      </c>
      <c r="E70" s="1467"/>
      <c r="F70" s="1467"/>
      <c r="G70" s="1467"/>
      <c r="H70" s="1468"/>
      <c r="I70" s="1549">
        <f>'Cherry Central - Apples (FFS)'!V18</f>
        <v>0</v>
      </c>
      <c r="J70" s="1550"/>
      <c r="K70" s="868">
        <f t="shared" si="1"/>
        <v>0</v>
      </c>
    </row>
    <row r="71" spans="1:14" ht="15" customHeight="1" x14ac:dyDescent="0.25">
      <c r="A71" s="1506"/>
      <c r="B71" s="1545">
        <f>'Cherry Central - Cherries (FFS)'!T11</f>
        <v>0</v>
      </c>
      <c r="C71" s="1546"/>
      <c r="D71" s="1467" t="s">
        <v>61</v>
      </c>
      <c r="E71" s="1467"/>
      <c r="F71" s="1467"/>
      <c r="G71" s="1467"/>
      <c r="H71" s="1467"/>
      <c r="I71" s="1549">
        <f>'Cherry Central - Cherries (FFS)'!V11</f>
        <v>0</v>
      </c>
      <c r="J71" s="1550"/>
      <c r="K71" s="868">
        <f t="shared" si="1"/>
        <v>0</v>
      </c>
    </row>
    <row r="72" spans="1:14" ht="15" customHeight="1" thickBot="1" x14ac:dyDescent="0.3">
      <c r="A72" s="1506"/>
      <c r="B72" s="1561">
        <f>'Red Gold (FFS)'!T28</f>
        <v>0</v>
      </c>
      <c r="C72" s="1562"/>
      <c r="D72" s="1563" t="s">
        <v>62</v>
      </c>
      <c r="E72" s="1564"/>
      <c r="F72" s="1564"/>
      <c r="G72" s="1564"/>
      <c r="H72" s="1565"/>
      <c r="I72" s="1566">
        <f>'Red Gold (FFS)'!V28</f>
        <v>0</v>
      </c>
      <c r="J72" s="1567"/>
      <c r="K72" s="868">
        <f t="shared" si="1"/>
        <v>0</v>
      </c>
    </row>
    <row r="73" spans="1:14" ht="28.5" customHeight="1" thickTop="1" x14ac:dyDescent="0.45">
      <c r="A73" s="1568" t="s">
        <v>63</v>
      </c>
      <c r="B73" s="1569"/>
      <c r="C73" s="1569"/>
      <c r="D73" s="1569"/>
      <c r="E73" s="1569"/>
      <c r="F73" s="1569"/>
      <c r="G73" s="1569"/>
      <c r="H73" s="1569"/>
      <c r="I73" s="1569"/>
      <c r="J73" s="1570"/>
      <c r="K73" s="868">
        <f t="shared" si="1"/>
        <v>0</v>
      </c>
      <c r="L73" s="1504" t="str">
        <f>IF(SUM(K87:K99)&gt;0,"Please balance your white and dark meat NOI poultry.","")</f>
        <v/>
      </c>
    </row>
    <row r="74" spans="1:14" ht="33.75" customHeight="1" thickBot="1" x14ac:dyDescent="0.3">
      <c r="A74" s="1571" t="s">
        <v>4848</v>
      </c>
      <c r="B74" s="1572"/>
      <c r="C74" s="1572"/>
      <c r="D74" s="1572"/>
      <c r="E74" s="1572"/>
      <c r="F74" s="1572"/>
      <c r="G74" s="1572"/>
      <c r="H74" s="1572"/>
      <c r="I74" s="1572"/>
      <c r="J74" s="1573"/>
      <c r="K74" s="868">
        <f t="shared" si="1"/>
        <v>0</v>
      </c>
      <c r="L74" s="1504"/>
    </row>
    <row r="75" spans="1:14" ht="16.899999999999999" customHeight="1" thickTop="1" thickBot="1" x14ac:dyDescent="0.3">
      <c r="A75" s="45"/>
      <c r="B75" s="46"/>
      <c r="C75" s="46"/>
      <c r="D75" s="46"/>
      <c r="E75" s="46"/>
      <c r="F75" s="46"/>
      <c r="G75" s="46"/>
      <c r="H75" s="46"/>
      <c r="I75" s="46"/>
      <c r="J75" s="47"/>
      <c r="K75" s="868">
        <f t="shared" si="1"/>
        <v>0</v>
      </c>
    </row>
    <row r="76" spans="1:14" ht="18" customHeight="1" thickBot="1" x14ac:dyDescent="0.3">
      <c r="A76" s="1616" t="s">
        <v>87</v>
      </c>
      <c r="B76" s="1617"/>
      <c r="C76" s="1617"/>
      <c r="D76" s="1617"/>
      <c r="E76" s="1617"/>
      <c r="F76" s="1617"/>
      <c r="G76" s="1617"/>
      <c r="H76" s="1617"/>
      <c r="I76" s="1617"/>
      <c r="J76" s="1618"/>
      <c r="K76" s="868">
        <f t="shared" ref="K76:K135" si="3">IF(L76="",0,1)</f>
        <v>0</v>
      </c>
    </row>
    <row r="77" spans="1:14" ht="28.15" customHeight="1" thickBot="1" x14ac:dyDescent="0.4">
      <c r="A77" s="659"/>
      <c r="B77" s="1462" t="s">
        <v>88</v>
      </c>
      <c r="C77" s="1462"/>
      <c r="D77" s="1462"/>
      <c r="E77" s="1463"/>
      <c r="F77" s="1459"/>
      <c r="G77" s="1460"/>
      <c r="H77" s="1460"/>
      <c r="I77" s="1460"/>
      <c r="J77" s="1461"/>
      <c r="K77" s="868">
        <f>IF(L77="",0,1)</f>
        <v>0</v>
      </c>
      <c r="L77" s="874" t="str">
        <f>IF(AND(F77="",SUM(I80:J82,I84:J85,I87:J95,I97:J99,I101,I103:J117,I119:J126,I128:J130)&gt;0),"&lt;-- PLEASE ENTER YOUR DISTRIBUTOR","")</f>
        <v/>
      </c>
      <c r="M77" s="875"/>
      <c r="N77" s="875"/>
    </row>
    <row r="78" spans="1:14" ht="18" customHeight="1" thickTop="1" thickBot="1" x14ac:dyDescent="0.3">
      <c r="A78" s="42"/>
      <c r="B78" s="43"/>
      <c r="C78" s="43"/>
      <c r="D78" s="43"/>
      <c r="E78" s="43"/>
      <c r="F78" s="43"/>
      <c r="G78" s="43"/>
      <c r="H78" s="43"/>
      <c r="I78" s="43"/>
      <c r="J78" s="44"/>
      <c r="K78" s="868">
        <f t="shared" si="3"/>
        <v>0</v>
      </c>
    </row>
    <row r="79" spans="1:14" ht="15.75" thickTop="1" x14ac:dyDescent="0.25">
      <c r="A79" s="25" t="s">
        <v>64</v>
      </c>
      <c r="B79" s="1503" t="s">
        <v>26</v>
      </c>
      <c r="C79" s="1490"/>
      <c r="D79" s="1490" t="s">
        <v>24</v>
      </c>
      <c r="E79" s="1490"/>
      <c r="F79" s="1490"/>
      <c r="G79" s="1490"/>
      <c r="H79" s="1490"/>
      <c r="I79" s="1491" t="s">
        <v>25</v>
      </c>
      <c r="J79" s="1492"/>
      <c r="K79" s="868">
        <f t="shared" si="3"/>
        <v>0</v>
      </c>
    </row>
    <row r="80" spans="1:14" x14ac:dyDescent="0.25">
      <c r="A80" s="1505" t="s">
        <v>29</v>
      </c>
      <c r="B80" s="1464">
        <f>'IFS - Beef (NOI)'!L8</f>
        <v>0</v>
      </c>
      <c r="C80" s="1465"/>
      <c r="D80" s="1466" t="s">
        <v>65</v>
      </c>
      <c r="E80" s="1467"/>
      <c r="F80" s="1467"/>
      <c r="G80" s="1467"/>
      <c r="H80" s="1468"/>
      <c r="I80" s="1469">
        <f>'IFS - Beef (NOI)'!S8</f>
        <v>0</v>
      </c>
      <c r="J80" s="1470"/>
      <c r="K80" s="868">
        <f t="shared" si="3"/>
        <v>0</v>
      </c>
    </row>
    <row r="81" spans="1:12" ht="15" customHeight="1" x14ac:dyDescent="0.25">
      <c r="A81" s="1506"/>
      <c r="B81" s="1585">
        <f>'J.T.M - Beef (NOI)'!L8</f>
        <v>0</v>
      </c>
      <c r="C81" s="1464"/>
      <c r="D81" s="1466" t="s">
        <v>66</v>
      </c>
      <c r="E81" s="1467"/>
      <c r="F81" s="1467"/>
      <c r="G81" s="1467"/>
      <c r="H81" s="1468"/>
      <c r="I81" s="1586">
        <f>'J.T.M - Beef (NOI)'!S8</f>
        <v>0</v>
      </c>
      <c r="J81" s="1587"/>
      <c r="K81" s="868">
        <f t="shared" si="3"/>
        <v>0</v>
      </c>
    </row>
    <row r="82" spans="1:12" ht="15" customHeight="1" x14ac:dyDescent="0.25">
      <c r="A82" s="1507"/>
      <c r="B82" s="1464">
        <f>'Tyson - Beef (NOI)'!L8</f>
        <v>0</v>
      </c>
      <c r="C82" s="1465"/>
      <c r="D82" s="1466" t="s">
        <v>32</v>
      </c>
      <c r="E82" s="1467"/>
      <c r="F82" s="1467"/>
      <c r="G82" s="1467"/>
      <c r="H82" s="1468"/>
      <c r="I82" s="1469">
        <f>'Tyson - Beef (NOI)'!S8</f>
        <v>0</v>
      </c>
      <c r="J82" s="1470"/>
      <c r="K82" s="868">
        <f t="shared" si="3"/>
        <v>0</v>
      </c>
    </row>
    <row r="83" spans="1:12" ht="15" customHeight="1" x14ac:dyDescent="0.25">
      <c r="A83" s="26"/>
      <c r="B83" s="368"/>
      <c r="C83" s="368"/>
      <c r="D83" s="27"/>
      <c r="E83" s="27"/>
      <c r="F83" s="27"/>
      <c r="G83" s="27"/>
      <c r="H83" s="27"/>
      <c r="I83" s="28"/>
      <c r="J83" s="29"/>
      <c r="K83" s="868">
        <f t="shared" si="3"/>
        <v>0</v>
      </c>
    </row>
    <row r="84" spans="1:12" ht="15" customHeight="1" x14ac:dyDescent="0.25">
      <c r="A84" s="1505" t="s">
        <v>33</v>
      </c>
      <c r="B84" s="1579">
        <f>'J.T.M. - Pork (NOI)'!L8</f>
        <v>0</v>
      </c>
      <c r="C84" s="1580"/>
      <c r="D84" s="1466" t="s">
        <v>66</v>
      </c>
      <c r="E84" s="1467"/>
      <c r="F84" s="1467"/>
      <c r="G84" s="1467"/>
      <c r="H84" s="1468"/>
      <c r="I84" s="1581">
        <f>'J.T.M. - Pork (NOI)'!S8</f>
        <v>0</v>
      </c>
      <c r="J84" s="1582"/>
      <c r="K84" s="868">
        <f t="shared" si="3"/>
        <v>0</v>
      </c>
    </row>
    <row r="85" spans="1:12" x14ac:dyDescent="0.25">
      <c r="A85" s="1507"/>
      <c r="B85" s="1464">
        <f>'Tyson - Pork (NOI)'!L8</f>
        <v>0</v>
      </c>
      <c r="C85" s="1465"/>
      <c r="D85" s="1467" t="s">
        <v>32</v>
      </c>
      <c r="E85" s="1467"/>
      <c r="F85" s="1467"/>
      <c r="G85" s="1467"/>
      <c r="H85" s="1467"/>
      <c r="I85" s="1583">
        <f>'Tyson - Pork (NOI)'!S8</f>
        <v>0</v>
      </c>
      <c r="J85" s="1584"/>
      <c r="K85" s="868">
        <f t="shared" si="3"/>
        <v>0</v>
      </c>
    </row>
    <row r="86" spans="1:12" ht="15" customHeight="1" x14ac:dyDescent="0.25">
      <c r="A86" s="30"/>
      <c r="B86" s="369"/>
      <c r="C86" s="369"/>
      <c r="D86" s="31"/>
      <c r="E86" s="31"/>
      <c r="F86" s="31"/>
      <c r="G86" s="31"/>
      <c r="H86" s="31"/>
      <c r="I86" s="32"/>
      <c r="J86" s="33"/>
      <c r="K86" s="868">
        <f t="shared" si="3"/>
        <v>0</v>
      </c>
    </row>
    <row r="87" spans="1:12" ht="15" customHeight="1" x14ac:dyDescent="0.25">
      <c r="A87" s="1588" t="s">
        <v>36</v>
      </c>
      <c r="B87" s="1591">
        <f>'Foster Farms (NOI)'!L8</f>
        <v>0</v>
      </c>
      <c r="C87" s="1592"/>
      <c r="D87" s="1560" t="s">
        <v>67</v>
      </c>
      <c r="E87" s="1560"/>
      <c r="F87" s="1560"/>
      <c r="G87" s="1560"/>
      <c r="H87" s="1560"/>
      <c r="I87" s="1593">
        <f>'Foster Farms (NOI)'!S8</f>
        <v>0</v>
      </c>
      <c r="J87" s="1594"/>
      <c r="K87" s="868">
        <f t="shared" si="3"/>
        <v>0</v>
      </c>
      <c r="L87" s="867" t="str">
        <f>IF('Foster Farms (NOI)'!G30="Unbalanced","Please balance your white and dark meat chicken.","")</f>
        <v/>
      </c>
    </row>
    <row r="88" spans="1:12" ht="15.75" customHeight="1" x14ac:dyDescent="0.25">
      <c r="A88" s="1589"/>
      <c r="B88" s="1595">
        <f>'Gold Creek (NOI)'!L8</f>
        <v>0</v>
      </c>
      <c r="C88" s="1596"/>
      <c r="D88" s="1466" t="s">
        <v>39</v>
      </c>
      <c r="E88" s="1467"/>
      <c r="F88" s="1467"/>
      <c r="G88" s="1467"/>
      <c r="H88" s="1468"/>
      <c r="I88" s="1597">
        <f>'Gold Creek (NOI)'!S8</f>
        <v>0</v>
      </c>
      <c r="J88" s="1598"/>
      <c r="K88" s="868">
        <f t="shared" si="3"/>
        <v>0</v>
      </c>
      <c r="L88" s="867" t="str">
        <f>IF('Gold Creek (NOI)'!G43="Unbalanced","Please balance your white and dark meat chicken.","")</f>
        <v/>
      </c>
    </row>
    <row r="89" spans="1:12" x14ac:dyDescent="0.25">
      <c r="A89" s="1589"/>
      <c r="B89" s="1464">
        <f>'IFS - 100103 Chicken (NOI)'!L8</f>
        <v>0</v>
      </c>
      <c r="C89" s="1465"/>
      <c r="D89" s="1466" t="s">
        <v>68</v>
      </c>
      <c r="E89" s="1467"/>
      <c r="F89" s="1467"/>
      <c r="G89" s="1467"/>
      <c r="H89" s="1468"/>
      <c r="I89" s="1469">
        <f>'IFS - 100103 Chicken (NOI)'!S8</f>
        <v>0</v>
      </c>
      <c r="J89" s="1470"/>
      <c r="K89" s="868">
        <f t="shared" si="3"/>
        <v>0</v>
      </c>
    </row>
    <row r="90" spans="1:12" ht="15.75" customHeight="1" x14ac:dyDescent="0.25">
      <c r="A90" s="1589"/>
      <c r="B90" s="1585">
        <f>'IFS - 100113 Chicken (NOI)'!L8</f>
        <v>0</v>
      </c>
      <c r="C90" s="1464"/>
      <c r="D90" s="1466" t="s">
        <v>69</v>
      </c>
      <c r="E90" s="1467"/>
      <c r="F90" s="1467"/>
      <c r="G90" s="1467"/>
      <c r="H90" s="1468"/>
      <c r="I90" s="1586">
        <f>'IFS - 100113 Chicken (NOI)'!S8</f>
        <v>0</v>
      </c>
      <c r="J90" s="1587"/>
      <c r="K90" s="868">
        <f t="shared" si="3"/>
        <v>0</v>
      </c>
    </row>
    <row r="91" spans="1:12" ht="15.75" customHeight="1" x14ac:dyDescent="0.25">
      <c r="A91" s="1589"/>
      <c r="B91" s="1464">
        <f>'Schwan''s - Chicken (NOI)'!L8</f>
        <v>0</v>
      </c>
      <c r="C91" s="1465"/>
      <c r="D91" s="1466" t="s">
        <v>70</v>
      </c>
      <c r="E91" s="1467"/>
      <c r="F91" s="1467"/>
      <c r="G91" s="1467"/>
      <c r="H91" s="1468"/>
      <c r="I91" s="1469">
        <f>'Schwan''s - Chicken (NOI)'!S8</f>
        <v>0</v>
      </c>
      <c r="J91" s="1470"/>
      <c r="K91" s="868">
        <f t="shared" si="3"/>
        <v>0</v>
      </c>
    </row>
    <row r="92" spans="1:12" x14ac:dyDescent="0.25">
      <c r="A92" s="1589"/>
      <c r="B92" s="1464">
        <f>'Pilgrims-GoldKist (NOI)'!L8</f>
        <v>0</v>
      </c>
      <c r="C92" s="1465"/>
      <c r="D92" s="1466" t="s">
        <v>41</v>
      </c>
      <c r="E92" s="1467"/>
      <c r="F92" s="1467"/>
      <c r="G92" s="1467"/>
      <c r="H92" s="1468"/>
      <c r="I92" s="1469">
        <f>'Pilgrims-GoldKist (NOI)'!S8</f>
        <v>0</v>
      </c>
      <c r="J92" s="1470"/>
      <c r="K92" s="868">
        <f t="shared" si="3"/>
        <v>0</v>
      </c>
      <c r="L92" s="867" t="str">
        <f>IF('Pilgrims-GoldKist (NOI)'!G35="Unbalanced","Please balance your white and dark meat chicken.","")</f>
        <v/>
      </c>
    </row>
    <row r="93" spans="1:12" x14ac:dyDescent="0.25">
      <c r="A93" s="1589"/>
      <c r="B93" s="1585">
        <f>'Rich Chicks (NOI)'!L8</f>
        <v>0</v>
      </c>
      <c r="C93" s="1464"/>
      <c r="D93" s="1466" t="s">
        <v>40</v>
      </c>
      <c r="E93" s="1467"/>
      <c r="F93" s="1467"/>
      <c r="G93" s="1467"/>
      <c r="H93" s="1468"/>
      <c r="I93" s="1586">
        <f>'Rich Chicks (NOI)'!S8</f>
        <v>0</v>
      </c>
      <c r="J93" s="1587"/>
      <c r="K93" s="868">
        <f t="shared" si="3"/>
        <v>0</v>
      </c>
      <c r="L93" s="867" t="str">
        <f>IF('Rich Chicks (NOI)'!G35="Unbalanced","Please balance your white and dark meat chicken.","")</f>
        <v/>
      </c>
    </row>
    <row r="94" spans="1:12" x14ac:dyDescent="0.25">
      <c r="A94" s="1589"/>
      <c r="B94" s="1464">
        <f>'Tyson - Chicken (NOI)'!L8</f>
        <v>0</v>
      </c>
      <c r="C94" s="1465"/>
      <c r="D94" s="1466" t="s">
        <v>32</v>
      </c>
      <c r="E94" s="1467"/>
      <c r="F94" s="1467"/>
      <c r="G94" s="1467"/>
      <c r="H94" s="1468"/>
      <c r="I94" s="1469">
        <f>'Tyson - Chicken (NOI)'!S8</f>
        <v>0</v>
      </c>
      <c r="J94" s="1470"/>
      <c r="K94" s="868">
        <f t="shared" si="3"/>
        <v>0</v>
      </c>
      <c r="L94" s="867" t="str">
        <f>IF('Tyson - Chicken (NOI)'!G91="Unbalanced","Please balance your white and dark meat chicken.","")</f>
        <v/>
      </c>
    </row>
    <row r="95" spans="1:12" x14ac:dyDescent="0.25">
      <c r="A95" s="1590"/>
      <c r="B95" s="1464">
        <f>'Yang''s 5th Taste (NOI)'!L8</f>
        <v>0</v>
      </c>
      <c r="C95" s="1465"/>
      <c r="D95" s="1466" t="s">
        <v>71</v>
      </c>
      <c r="E95" s="1467"/>
      <c r="F95" s="1467"/>
      <c r="G95" s="1467"/>
      <c r="H95" s="1468"/>
      <c r="I95" s="1469">
        <f>'Yang''s 5th Taste (NOI)'!S8</f>
        <v>0</v>
      </c>
      <c r="J95" s="1470"/>
      <c r="K95" s="868">
        <f t="shared" si="3"/>
        <v>0</v>
      </c>
    </row>
    <row r="96" spans="1:12" x14ac:dyDescent="0.25">
      <c r="A96" s="30"/>
      <c r="B96" s="369"/>
      <c r="C96" s="369"/>
      <c r="D96" s="31"/>
      <c r="E96" s="31"/>
      <c r="F96" s="31"/>
      <c r="G96" s="31"/>
      <c r="H96" s="31"/>
      <c r="I96" s="32"/>
      <c r="J96" s="33"/>
      <c r="K96" s="868">
        <f t="shared" si="3"/>
        <v>0</v>
      </c>
    </row>
    <row r="97" spans="1:12" ht="15" customHeight="1" x14ac:dyDescent="0.25">
      <c r="A97" s="1505" t="s">
        <v>43</v>
      </c>
      <c r="B97" s="1464">
        <f>'Butterball (NOI)'!L8</f>
        <v>0</v>
      </c>
      <c r="C97" s="1465"/>
      <c r="D97" s="1466" t="s">
        <v>72</v>
      </c>
      <c r="E97" s="1467"/>
      <c r="F97" s="1467"/>
      <c r="G97" s="1467"/>
      <c r="H97" s="1468"/>
      <c r="I97" s="1469">
        <f>'Butterball (NOI)'!S8</f>
        <v>0</v>
      </c>
      <c r="J97" s="1470"/>
      <c r="K97" s="868">
        <f t="shared" si="3"/>
        <v>0</v>
      </c>
      <c r="L97" s="867" t="str">
        <f>IF('Butterball (NOI)'!G31="Unbalanced","Please balance your white and dark meat turkey.","")</f>
        <v/>
      </c>
    </row>
    <row r="98" spans="1:12" ht="15" customHeight="1" x14ac:dyDescent="0.25">
      <c r="A98" s="1506"/>
      <c r="B98" s="1585">
        <f>'Hormel-Jennie-O (NOI)'!L8</f>
        <v>0</v>
      </c>
      <c r="C98" s="1464"/>
      <c r="D98" s="1466" t="s">
        <v>44</v>
      </c>
      <c r="E98" s="1467"/>
      <c r="F98" s="1467"/>
      <c r="G98" s="1467"/>
      <c r="H98" s="1468"/>
      <c r="I98" s="1586">
        <f>'Hormel-Jennie-O (NOI)'!S8</f>
        <v>0</v>
      </c>
      <c r="J98" s="1587"/>
      <c r="K98" s="868">
        <f t="shared" si="3"/>
        <v>0</v>
      </c>
      <c r="L98" s="867" t="str">
        <f>IF('Hormel-Jennie-O (NOI)'!G47="Unbalanced","Please balance your white and dark meat turkey.","")</f>
        <v/>
      </c>
    </row>
    <row r="99" spans="1:12" ht="15" customHeight="1" x14ac:dyDescent="0.25">
      <c r="A99" s="1507"/>
      <c r="B99" s="1464">
        <f>'J.T.M. - Turkey (NOI)'!L8</f>
        <v>0</v>
      </c>
      <c r="C99" s="1465"/>
      <c r="D99" s="1466" t="s">
        <v>31</v>
      </c>
      <c r="E99" s="1467"/>
      <c r="F99" s="1467"/>
      <c r="G99" s="1467"/>
      <c r="H99" s="1468"/>
      <c r="I99" s="1469">
        <f>'J.T.M. - Turkey (NOI)'!S8</f>
        <v>0</v>
      </c>
      <c r="J99" s="1470"/>
      <c r="K99" s="868">
        <f t="shared" si="3"/>
        <v>0</v>
      </c>
    </row>
    <row r="100" spans="1:12" x14ac:dyDescent="0.25">
      <c r="A100" s="30"/>
      <c r="B100" s="369"/>
      <c r="C100" s="369"/>
      <c r="D100" s="31"/>
      <c r="E100" s="31"/>
      <c r="F100" s="31"/>
      <c r="G100" s="31"/>
      <c r="H100" s="31"/>
      <c r="I100" s="32"/>
      <c r="J100" s="33"/>
      <c r="K100" s="868">
        <f t="shared" si="3"/>
        <v>0</v>
      </c>
    </row>
    <row r="101" spans="1:12" ht="18.75" x14ac:dyDescent="0.25">
      <c r="A101" s="837" t="s">
        <v>45</v>
      </c>
      <c r="B101" s="1600">
        <f>'Cargill-Sunny Fresh (NOI)'!L8</f>
        <v>0</v>
      </c>
      <c r="C101" s="1601"/>
      <c r="D101" s="1495" t="s">
        <v>1379</v>
      </c>
      <c r="E101" s="1495"/>
      <c r="F101" s="1495"/>
      <c r="G101" s="1495"/>
      <c r="H101" s="1495"/>
      <c r="I101" s="1469">
        <f>'Cargill-Sunny Fresh (NOI)'!S8</f>
        <v>0</v>
      </c>
      <c r="J101" s="1470"/>
      <c r="K101" s="868">
        <f t="shared" si="3"/>
        <v>0</v>
      </c>
    </row>
    <row r="102" spans="1:12" x14ac:dyDescent="0.25">
      <c r="A102" s="30"/>
      <c r="B102" s="369"/>
      <c r="C102" s="369"/>
      <c r="D102" s="31"/>
      <c r="E102" s="31"/>
      <c r="F102" s="31"/>
      <c r="G102" s="31"/>
      <c r="H102" s="31"/>
      <c r="I102" s="32"/>
      <c r="J102" s="33"/>
      <c r="K102" s="868">
        <f t="shared" si="3"/>
        <v>0</v>
      </c>
    </row>
    <row r="103" spans="1:12" x14ac:dyDescent="0.25">
      <c r="A103" s="1599" t="s">
        <v>48</v>
      </c>
      <c r="B103" s="1464">
        <f>'Alpha (NOI)'!L8</f>
        <v>0</v>
      </c>
      <c r="C103" s="1465"/>
      <c r="D103" s="1466" t="s">
        <v>49</v>
      </c>
      <c r="E103" s="1467"/>
      <c r="F103" s="1467"/>
      <c r="G103" s="1467"/>
      <c r="H103" s="1468"/>
      <c r="I103" s="1469">
        <f>'Alpha (NOI)'!S8</f>
        <v>0</v>
      </c>
      <c r="J103" s="1470"/>
      <c r="K103" s="868">
        <f t="shared" si="3"/>
        <v>0</v>
      </c>
    </row>
    <row r="104" spans="1:12" x14ac:dyDescent="0.25">
      <c r="A104" s="1599"/>
      <c r="B104" s="1585">
        <f>'Bake Crafters (NOI)'!L8</f>
        <v>0</v>
      </c>
      <c r="C104" s="1464"/>
      <c r="D104" s="1466" t="s">
        <v>73</v>
      </c>
      <c r="E104" s="1467"/>
      <c r="F104" s="1467"/>
      <c r="G104" s="1467"/>
      <c r="H104" s="1468"/>
      <c r="I104" s="1586">
        <f>'Bake Crafters (NOI)'!S8</f>
        <v>0</v>
      </c>
      <c r="J104" s="1587"/>
      <c r="K104" s="868">
        <f t="shared" si="3"/>
        <v>0</v>
      </c>
    </row>
    <row r="105" spans="1:12" x14ac:dyDescent="0.25">
      <c r="A105" s="1599"/>
      <c r="B105" s="1464">
        <f>'Bongards (NOI)'!L8</f>
        <v>0</v>
      </c>
      <c r="C105" s="1465"/>
      <c r="D105" s="1466" t="s">
        <v>50</v>
      </c>
      <c r="E105" s="1467"/>
      <c r="F105" s="1467"/>
      <c r="G105" s="1467"/>
      <c r="H105" s="1468"/>
      <c r="I105" s="1469">
        <f>'Bongards (NOI)'!S8</f>
        <v>0</v>
      </c>
      <c r="J105" s="1470"/>
      <c r="K105" s="868">
        <f t="shared" si="3"/>
        <v>0</v>
      </c>
    </row>
    <row r="106" spans="1:12" x14ac:dyDescent="0.25">
      <c r="A106" s="1599"/>
      <c r="B106" s="1585">
        <f>'Classic Delight (NOI)'!L8</f>
        <v>0</v>
      </c>
      <c r="C106" s="1464"/>
      <c r="D106" s="1466" t="s">
        <v>74</v>
      </c>
      <c r="E106" s="1467"/>
      <c r="F106" s="1467"/>
      <c r="G106" s="1467"/>
      <c r="H106" s="1468"/>
      <c r="I106" s="1586">
        <f>'Classic Delight (NOI)'!S8</f>
        <v>0</v>
      </c>
      <c r="J106" s="1587"/>
      <c r="K106" s="868">
        <f t="shared" si="3"/>
        <v>0</v>
      </c>
    </row>
    <row r="107" spans="1:12" x14ac:dyDescent="0.25">
      <c r="A107" s="1599"/>
      <c r="B107" s="1464">
        <f>'Conagra (NOI)'!L8</f>
        <v>0</v>
      </c>
      <c r="C107" s="1465"/>
      <c r="D107" s="1466" t="s">
        <v>75</v>
      </c>
      <c r="E107" s="1467"/>
      <c r="F107" s="1467"/>
      <c r="G107" s="1467"/>
      <c r="H107" s="1468"/>
      <c r="I107" s="1469">
        <f>'Conagra (NOI)'!S8</f>
        <v>0</v>
      </c>
      <c r="J107" s="1470"/>
      <c r="K107" s="868">
        <f t="shared" si="3"/>
        <v>0</v>
      </c>
    </row>
    <row r="108" spans="1:12" x14ac:dyDescent="0.25">
      <c r="A108" s="1599"/>
      <c r="B108" s="1464">
        <f>'J.T.M. - Cheese (NOI)'!L8</f>
        <v>0</v>
      </c>
      <c r="C108" s="1465"/>
      <c r="D108" s="1466" t="s">
        <v>31</v>
      </c>
      <c r="E108" s="1467"/>
      <c r="F108" s="1467"/>
      <c r="G108" s="1467"/>
      <c r="H108" s="1468"/>
      <c r="I108" s="1469">
        <f>'J.T.M. - Cheese (NOI)'!S8</f>
        <v>0</v>
      </c>
      <c r="J108" s="1470"/>
      <c r="K108" s="868">
        <f t="shared" si="3"/>
        <v>0</v>
      </c>
    </row>
    <row r="109" spans="1:12" x14ac:dyDescent="0.25">
      <c r="A109" s="1599"/>
      <c r="B109" s="1464">
        <f>'Land O Lakes (NOI)'!L8</f>
        <v>0</v>
      </c>
      <c r="C109" s="1465"/>
      <c r="D109" s="1466" t="s">
        <v>76</v>
      </c>
      <c r="E109" s="1467"/>
      <c r="F109" s="1467"/>
      <c r="G109" s="1467"/>
      <c r="H109" s="1468"/>
      <c r="I109" s="1469">
        <f>'Land O Lakes (NOI)'!S8</f>
        <v>0</v>
      </c>
      <c r="J109" s="1470"/>
      <c r="K109" s="868">
        <f t="shared" si="3"/>
        <v>0</v>
      </c>
    </row>
    <row r="110" spans="1:12" x14ac:dyDescent="0.25">
      <c r="A110" s="1599"/>
      <c r="B110" s="1464">
        <f>'Los Cabos (NOI)'!L8</f>
        <v>0</v>
      </c>
      <c r="C110" s="1465"/>
      <c r="D110" s="1466" t="s">
        <v>51</v>
      </c>
      <c r="E110" s="1467"/>
      <c r="F110" s="1467"/>
      <c r="G110" s="1467"/>
      <c r="H110" s="1468"/>
      <c r="I110" s="1469">
        <f>'Los Cabos (NOI)'!S8</f>
        <v>0</v>
      </c>
      <c r="J110" s="1470"/>
      <c r="K110" s="868">
        <f t="shared" si="3"/>
        <v>0</v>
      </c>
    </row>
    <row r="111" spans="1:12" x14ac:dyDescent="0.25">
      <c r="A111" s="1599"/>
      <c r="B111" s="1585">
        <f>'Nardone Bros (NOI)'!L8</f>
        <v>0</v>
      </c>
      <c r="C111" s="1464"/>
      <c r="D111" s="1466" t="s">
        <v>52</v>
      </c>
      <c r="E111" s="1467"/>
      <c r="F111" s="1467"/>
      <c r="G111" s="1467"/>
      <c r="H111" s="1468"/>
      <c r="I111" s="1586">
        <f>'Nardone Bros (NOI)'!S8</f>
        <v>0</v>
      </c>
      <c r="J111" s="1587"/>
      <c r="K111" s="868">
        <f t="shared" si="3"/>
        <v>0</v>
      </c>
    </row>
    <row r="112" spans="1:12" x14ac:dyDescent="0.25">
      <c r="A112" s="1599"/>
      <c r="B112" s="1464">
        <f>'Rich''s (NOI)'!L8</f>
        <v>0</v>
      </c>
      <c r="C112" s="1465"/>
      <c r="D112" s="1466" t="s">
        <v>4820</v>
      </c>
      <c r="E112" s="1467"/>
      <c r="F112" s="1467"/>
      <c r="G112" s="1467"/>
      <c r="H112" s="1468"/>
      <c r="I112" s="1469">
        <f>'Rich''s (NOI)'!S8</f>
        <v>0</v>
      </c>
      <c r="J112" s="1470"/>
      <c r="K112" s="868">
        <f t="shared" si="3"/>
        <v>0</v>
      </c>
    </row>
    <row r="113" spans="1:11" x14ac:dyDescent="0.25">
      <c r="A113" s="1599"/>
      <c r="B113" s="1464">
        <f>'S&amp;F Foods (NOI)'!L8</f>
        <v>0</v>
      </c>
      <c r="C113" s="1465"/>
      <c r="D113" s="1466" t="s">
        <v>1405</v>
      </c>
      <c r="E113" s="1467"/>
      <c r="F113" s="1467"/>
      <c r="G113" s="1467"/>
      <c r="H113" s="1468"/>
      <c r="I113" s="1469">
        <f>'S&amp;F Foods (NOI)'!S8</f>
        <v>0</v>
      </c>
      <c r="J113" s="1470"/>
      <c r="K113" s="868">
        <f t="shared" si="3"/>
        <v>0</v>
      </c>
    </row>
    <row r="114" spans="1:11" x14ac:dyDescent="0.25">
      <c r="A114" s="1599"/>
      <c r="B114" s="1464">
        <f>'S.A. Piazza (NOI)'!L8</f>
        <v>0</v>
      </c>
      <c r="C114" s="1465"/>
      <c r="D114" s="1466" t="s">
        <v>77</v>
      </c>
      <c r="E114" s="1467"/>
      <c r="F114" s="1467"/>
      <c r="G114" s="1467"/>
      <c r="H114" s="1468"/>
      <c r="I114" s="1469">
        <f>'S.A. Piazza (NOI)'!S8</f>
        <v>0</v>
      </c>
      <c r="J114" s="1470"/>
      <c r="K114" s="868">
        <f t="shared" si="3"/>
        <v>0</v>
      </c>
    </row>
    <row r="115" spans="1:11" x14ac:dyDescent="0.25">
      <c r="A115" s="1599"/>
      <c r="B115" s="1464">
        <f>'Schwan''s - Cheese (NOI)'!L8</f>
        <v>0</v>
      </c>
      <c r="C115" s="1465"/>
      <c r="D115" s="1466" t="s">
        <v>70</v>
      </c>
      <c r="E115" s="1467"/>
      <c r="F115" s="1467"/>
      <c r="G115" s="1467"/>
      <c r="H115" s="1468"/>
      <c r="I115" s="1469">
        <f>'Schwan''s - Cheese (NOI)'!S8</f>
        <v>0</v>
      </c>
      <c r="J115" s="1470"/>
      <c r="K115" s="868">
        <f t="shared" si="3"/>
        <v>0</v>
      </c>
    </row>
    <row r="116" spans="1:11" x14ac:dyDescent="0.25">
      <c r="A116" s="1599"/>
      <c r="B116" s="1464">
        <f>'Tasty Brands (NOI)'!L8</f>
        <v>0</v>
      </c>
      <c r="C116" s="1465"/>
      <c r="D116" s="1466" t="s">
        <v>54</v>
      </c>
      <c r="E116" s="1467"/>
      <c r="F116" s="1467"/>
      <c r="G116" s="1467"/>
      <c r="H116" s="1468"/>
      <c r="I116" s="1469">
        <f>'Tasty Brands (NOI)'!S8</f>
        <v>0</v>
      </c>
      <c r="J116" s="1470"/>
      <c r="K116" s="868">
        <f t="shared" si="3"/>
        <v>0</v>
      </c>
    </row>
    <row r="117" spans="1:11" x14ac:dyDescent="0.25">
      <c r="A117" s="1599"/>
      <c r="B117" s="1464">
        <f>'Tyson - Cheese (NOI)'!L8</f>
        <v>0</v>
      </c>
      <c r="C117" s="1465"/>
      <c r="D117" s="1466" t="s">
        <v>32</v>
      </c>
      <c r="E117" s="1467"/>
      <c r="F117" s="1467"/>
      <c r="G117" s="1467"/>
      <c r="H117" s="1468"/>
      <c r="I117" s="1469">
        <f>'Tyson - Cheese (NOI)'!S8</f>
        <v>0</v>
      </c>
      <c r="J117" s="1470"/>
      <c r="K117" s="868">
        <f t="shared" si="3"/>
        <v>0</v>
      </c>
    </row>
    <row r="118" spans="1:11" ht="17.25" customHeight="1" x14ac:dyDescent="0.25">
      <c r="A118" s="30"/>
      <c r="B118" s="369"/>
      <c r="C118" s="369"/>
      <c r="D118" s="31"/>
      <c r="E118" s="31"/>
      <c r="F118" s="31"/>
      <c r="G118" s="31"/>
      <c r="H118" s="31"/>
      <c r="I118" s="32"/>
      <c r="J118" s="33"/>
      <c r="K118" s="868">
        <f t="shared" si="3"/>
        <v>0</v>
      </c>
    </row>
    <row r="119" spans="1:11" ht="14.45" customHeight="1" x14ac:dyDescent="0.25">
      <c r="A119" s="656" t="s">
        <v>4844</v>
      </c>
      <c r="B119" s="1464">
        <f>'Red Gold (NOI)'!L8</f>
        <v>0</v>
      </c>
      <c r="C119" s="1465"/>
      <c r="D119" s="1466" t="s">
        <v>62</v>
      </c>
      <c r="E119" s="1467"/>
      <c r="F119" s="1467"/>
      <c r="G119" s="1467"/>
      <c r="H119" s="1468"/>
      <c r="I119" s="1469">
        <f>'Red Gold (NOI)'!S8</f>
        <v>0</v>
      </c>
      <c r="J119" s="1470"/>
      <c r="K119" s="868">
        <f t="shared" si="3"/>
        <v>0</v>
      </c>
    </row>
    <row r="120" spans="1:11" ht="15" customHeight="1" x14ac:dyDescent="0.25">
      <c r="A120" s="1626" t="s">
        <v>313</v>
      </c>
      <c r="B120" s="1464">
        <f>'Peterson Farms (NOI)'!L8</f>
        <v>0</v>
      </c>
      <c r="C120" s="1465"/>
      <c r="D120" s="1466" t="s">
        <v>78</v>
      </c>
      <c r="E120" s="1467"/>
      <c r="F120" s="1467"/>
      <c r="G120" s="1467"/>
      <c r="H120" s="1468"/>
      <c r="I120" s="1469">
        <f>'Peterson Farms (NOI)'!S8</f>
        <v>0</v>
      </c>
      <c r="J120" s="1470"/>
      <c r="K120" s="868">
        <f t="shared" si="3"/>
        <v>0</v>
      </c>
    </row>
    <row r="121" spans="1:11" ht="15" customHeight="1" x14ac:dyDescent="0.25">
      <c r="A121" s="1626"/>
      <c r="B121" s="1464">
        <f>'Richland Hills (NOI)'!L8</f>
        <v>0</v>
      </c>
      <c r="C121" s="1465"/>
      <c r="D121" s="1466" t="s">
        <v>79</v>
      </c>
      <c r="E121" s="1467"/>
      <c r="F121" s="1467"/>
      <c r="G121" s="1467"/>
      <c r="H121" s="1468"/>
      <c r="I121" s="1469">
        <f>'Richland Hills (NOI)'!S8</f>
        <v>0</v>
      </c>
      <c r="J121" s="1470"/>
      <c r="K121" s="868">
        <f t="shared" si="3"/>
        <v>0</v>
      </c>
    </row>
    <row r="122" spans="1:11" ht="15" customHeight="1" x14ac:dyDescent="0.25">
      <c r="A122" s="1626"/>
      <c r="B122" s="1464">
        <f>'NFG - Apples (NOI)'!L8</f>
        <v>0</v>
      </c>
      <c r="C122" s="1465"/>
      <c r="D122" s="1576" t="s">
        <v>56</v>
      </c>
      <c r="E122" s="1576"/>
      <c r="F122" s="1576"/>
      <c r="G122" s="1576"/>
      <c r="H122" s="1576"/>
      <c r="I122" s="1469">
        <f>'NFG - Apples (NOI)'!S8</f>
        <v>0</v>
      </c>
      <c r="J122" s="1470"/>
      <c r="K122" s="868">
        <f t="shared" ref="K122:K124" si="4">IF(L122="",0,1)</f>
        <v>0</v>
      </c>
    </row>
    <row r="123" spans="1:11" ht="15" customHeight="1" x14ac:dyDescent="0.25">
      <c r="A123" s="836" t="s">
        <v>1353</v>
      </c>
      <c r="B123" s="1464">
        <f>'NFG - Pears (NOI)'!L8</f>
        <v>0</v>
      </c>
      <c r="C123" s="1465"/>
      <c r="D123" s="1467" t="s">
        <v>57</v>
      </c>
      <c r="E123" s="1467"/>
      <c r="F123" s="1467"/>
      <c r="G123" s="1467"/>
      <c r="H123" s="1467"/>
      <c r="I123" s="1469">
        <f>'NFG - Pears (NOI)'!S8</f>
        <v>0</v>
      </c>
      <c r="J123" s="1470"/>
      <c r="K123" s="868">
        <f t="shared" si="4"/>
        <v>0</v>
      </c>
    </row>
    <row r="124" spans="1:11" ht="15" customHeight="1" x14ac:dyDescent="0.25">
      <c r="A124" s="836" t="s">
        <v>1354</v>
      </c>
      <c r="B124" s="1464">
        <f>'NFG - Peaches (NOI)'!L8</f>
        <v>0</v>
      </c>
      <c r="C124" s="1465"/>
      <c r="D124" s="1467" t="s">
        <v>58</v>
      </c>
      <c r="E124" s="1467"/>
      <c r="F124" s="1467"/>
      <c r="G124" s="1467"/>
      <c r="H124" s="1467"/>
      <c r="I124" s="1469">
        <f>'NFG - Peaches (NOI)'!S8</f>
        <v>0</v>
      </c>
      <c r="J124" s="1470"/>
      <c r="K124" s="868">
        <f t="shared" si="4"/>
        <v>0</v>
      </c>
    </row>
    <row r="125" spans="1:11" ht="15" customHeight="1" x14ac:dyDescent="0.25">
      <c r="A125" s="836" t="s">
        <v>46</v>
      </c>
      <c r="B125" s="1585">
        <f>'High Liner (NOI)'!L8</f>
        <v>0</v>
      </c>
      <c r="C125" s="1464"/>
      <c r="D125" s="1466" t="s">
        <v>47</v>
      </c>
      <c r="E125" s="1467"/>
      <c r="F125" s="1467"/>
      <c r="G125" s="1467"/>
      <c r="H125" s="1468"/>
      <c r="I125" s="1586">
        <f>'High Liner (NOI)'!S8</f>
        <v>0</v>
      </c>
      <c r="J125" s="1587"/>
      <c r="K125" s="868">
        <f t="shared" si="3"/>
        <v>0</v>
      </c>
    </row>
    <row r="126" spans="1:11" ht="15" customHeight="1" x14ac:dyDescent="0.25">
      <c r="A126" s="657" t="s">
        <v>4845</v>
      </c>
      <c r="B126" s="1464">
        <f>'Ott''s (NOI)'!L8</f>
        <v>0</v>
      </c>
      <c r="C126" s="1465"/>
      <c r="D126" s="1466" t="s">
        <v>2820</v>
      </c>
      <c r="E126" s="1467"/>
      <c r="F126" s="1467"/>
      <c r="G126" s="1467"/>
      <c r="H126" s="1468"/>
      <c r="I126" s="1469">
        <f>'Ott''s (NOI)'!S8</f>
        <v>0</v>
      </c>
      <c r="J126" s="1470"/>
      <c r="K126" s="868">
        <f t="shared" si="3"/>
        <v>0</v>
      </c>
    </row>
    <row r="127" spans="1:11" ht="16.5" customHeight="1" x14ac:dyDescent="0.25">
      <c r="A127" s="658" t="s">
        <v>4846</v>
      </c>
      <c r="B127" s="1464">
        <f>'Smuckers (NOI)'!L8</f>
        <v>0</v>
      </c>
      <c r="C127" s="1465"/>
      <c r="D127" s="1466" t="s">
        <v>80</v>
      </c>
      <c r="E127" s="1467"/>
      <c r="F127" s="1467"/>
      <c r="G127" s="1467"/>
      <c r="H127" s="1468"/>
      <c r="I127" s="1469">
        <f>'Smuckers (NOI)'!S8</f>
        <v>0</v>
      </c>
      <c r="J127" s="1470"/>
      <c r="K127" s="868">
        <f t="shared" si="3"/>
        <v>0</v>
      </c>
    </row>
    <row r="128" spans="1:11" x14ac:dyDescent="0.25">
      <c r="A128" s="1619" t="s">
        <v>81</v>
      </c>
      <c r="B128" s="1464">
        <f>'Cavendish (NOI)'!L8</f>
        <v>0</v>
      </c>
      <c r="C128" s="1465"/>
      <c r="D128" s="1466" t="s">
        <v>82</v>
      </c>
      <c r="E128" s="1467"/>
      <c r="F128" s="1467"/>
      <c r="G128" s="1467"/>
      <c r="H128" s="1468"/>
      <c r="I128" s="1469">
        <f>'Cavendish (NOI)'!S8</f>
        <v>0</v>
      </c>
      <c r="J128" s="1470"/>
      <c r="K128" s="868">
        <f t="shared" si="3"/>
        <v>0</v>
      </c>
    </row>
    <row r="129" spans="1:11" x14ac:dyDescent="0.25">
      <c r="A129" s="1620"/>
      <c r="B129" s="1585">
        <f>'McCain - Sweet Potatoes (NOI)'!L8</f>
        <v>0</v>
      </c>
      <c r="C129" s="1464"/>
      <c r="D129" s="1466" t="s">
        <v>83</v>
      </c>
      <c r="E129" s="1467"/>
      <c r="F129" s="1467"/>
      <c r="G129" s="1467"/>
      <c r="H129" s="1468"/>
      <c r="I129" s="1586">
        <f>'McCain - Sweet Potatoes (NOI)'!S8</f>
        <v>0</v>
      </c>
      <c r="J129" s="1587"/>
      <c r="K129" s="868">
        <f t="shared" si="3"/>
        <v>0</v>
      </c>
    </row>
    <row r="130" spans="1:11" ht="15.75" thickBot="1" x14ac:dyDescent="0.3">
      <c r="A130" s="1621"/>
      <c r="B130" s="1622">
        <f>'McCain - Potatoes (NOI)'!L8</f>
        <v>0</v>
      </c>
      <c r="C130" s="1623"/>
      <c r="D130" s="1563" t="s">
        <v>84</v>
      </c>
      <c r="E130" s="1564"/>
      <c r="F130" s="1564"/>
      <c r="G130" s="1564"/>
      <c r="H130" s="1565"/>
      <c r="I130" s="1624">
        <f>'McCain - Potatoes (NOI)'!S8</f>
        <v>0</v>
      </c>
      <c r="J130" s="1625"/>
      <c r="K130" s="868">
        <f t="shared" si="3"/>
        <v>0</v>
      </c>
    </row>
    <row r="131" spans="1:11" ht="15.75" customHeight="1" thickTop="1" thickBot="1" x14ac:dyDescent="0.3">
      <c r="A131" s="34"/>
      <c r="B131" s="35"/>
      <c r="C131" s="35"/>
      <c r="D131" s="35"/>
      <c r="E131" s="35"/>
      <c r="F131" s="35"/>
      <c r="G131" s="35"/>
      <c r="H131" s="35"/>
      <c r="I131" s="36"/>
      <c r="J131" s="37"/>
      <c r="K131" s="868">
        <f t="shared" si="3"/>
        <v>0</v>
      </c>
    </row>
    <row r="132" spans="1:11" ht="24.75" customHeight="1" thickTop="1" x14ac:dyDescent="0.25">
      <c r="A132" s="1603" t="s">
        <v>85</v>
      </c>
      <c r="B132" s="1604"/>
      <c r="C132" s="1604"/>
      <c r="D132" s="1604"/>
      <c r="E132" s="1604"/>
      <c r="F132" s="1604"/>
      <c r="G132" s="1604"/>
      <c r="H132" s="1605"/>
      <c r="I132" s="1609">
        <f>SUM(I80:J130,I35:J72,I31,I27)</f>
        <v>0</v>
      </c>
      <c r="J132" s="1610"/>
      <c r="K132" s="868">
        <f t="shared" si="3"/>
        <v>0</v>
      </c>
    </row>
    <row r="133" spans="1:11" ht="5.25" customHeight="1" thickBot="1" x14ac:dyDescent="0.3">
      <c r="A133" s="1606"/>
      <c r="B133" s="1607"/>
      <c r="C133" s="1607"/>
      <c r="D133" s="1607"/>
      <c r="E133" s="1607"/>
      <c r="F133" s="1607"/>
      <c r="G133" s="1607"/>
      <c r="H133" s="1608"/>
      <c r="I133" s="1611"/>
      <c r="J133" s="1612"/>
      <c r="K133" s="868">
        <f t="shared" si="3"/>
        <v>0</v>
      </c>
    </row>
    <row r="134" spans="1:11" ht="63.75" customHeight="1" thickTop="1" x14ac:dyDescent="0.25">
      <c r="A134" s="1613" t="s">
        <v>86</v>
      </c>
      <c r="B134" s="1614"/>
      <c r="C134" s="1614"/>
      <c r="D134" s="1614"/>
      <c r="E134" s="1614"/>
      <c r="F134" s="1614"/>
      <c r="G134" s="1614"/>
      <c r="H134" s="1614"/>
      <c r="I134" s="1614"/>
      <c r="J134" s="1615"/>
      <c r="K134" s="868">
        <f t="shared" si="3"/>
        <v>0</v>
      </c>
    </row>
    <row r="135" spans="1:11" ht="15.75" thickBot="1" x14ac:dyDescent="0.3">
      <c r="A135" s="38"/>
      <c r="B135" s="39"/>
      <c r="C135" s="39"/>
      <c r="D135" s="39"/>
      <c r="E135" s="39"/>
      <c r="F135" s="39"/>
      <c r="G135" s="39"/>
      <c r="H135" s="39"/>
      <c r="I135" s="39"/>
      <c r="J135" s="40"/>
      <c r="K135" s="868">
        <f t="shared" si="3"/>
        <v>0</v>
      </c>
    </row>
    <row r="136" spans="1:11" ht="15.75" thickTop="1" x14ac:dyDescent="0.25">
      <c r="A136" s="41"/>
      <c r="B136" s="41"/>
      <c r="C136" s="41"/>
      <c r="D136" s="41"/>
      <c r="E136" s="41"/>
      <c r="F136" s="41"/>
      <c r="G136" s="41"/>
      <c r="H136" s="41"/>
      <c r="I136" s="41"/>
      <c r="J136" s="41"/>
    </row>
  </sheetData>
  <sheetProtection algorithmName="SHA-512" hashValue="vEUhmqJcUyD/+J+sr215H2OtmU4dohuAyqPY48MacgTSw0Xd0I8kab8y/zZoIYxt7/eA0wtIoqazy7lOwo4mlw==" saltValue="PDIFJlQI+Piq5vW6ghXsyw==" spinCount="100000" sheet="1" objects="1" scenarios="1"/>
  <mergeCells count="315">
    <mergeCell ref="D126:H126"/>
    <mergeCell ref="A120:A122"/>
    <mergeCell ref="I126:J126"/>
    <mergeCell ref="B119:C119"/>
    <mergeCell ref="D119:H119"/>
    <mergeCell ref="B121:C121"/>
    <mergeCell ref="D121:H121"/>
    <mergeCell ref="I121:J121"/>
    <mergeCell ref="B122:C122"/>
    <mergeCell ref="B123:C123"/>
    <mergeCell ref="A1:J1"/>
    <mergeCell ref="A132:H133"/>
    <mergeCell ref="I132:J133"/>
    <mergeCell ref="A134:J134"/>
    <mergeCell ref="A76:J76"/>
    <mergeCell ref="A128:A130"/>
    <mergeCell ref="B128:C128"/>
    <mergeCell ref="D128:H128"/>
    <mergeCell ref="I128:J128"/>
    <mergeCell ref="B129:C129"/>
    <mergeCell ref="D129:H129"/>
    <mergeCell ref="I129:J129"/>
    <mergeCell ref="B130:C130"/>
    <mergeCell ref="D130:H130"/>
    <mergeCell ref="I130:J130"/>
    <mergeCell ref="B125:C125"/>
    <mergeCell ref="D125:H125"/>
    <mergeCell ref="I125:J125"/>
    <mergeCell ref="B126:C126"/>
    <mergeCell ref="B115:C115"/>
    <mergeCell ref="D115:H115"/>
    <mergeCell ref="I115:J115"/>
    <mergeCell ref="I111:J111"/>
    <mergeCell ref="B112:C112"/>
    <mergeCell ref="D112:H112"/>
    <mergeCell ref="I112:J112"/>
    <mergeCell ref="B124:C124"/>
    <mergeCell ref="I122:J122"/>
    <mergeCell ref="I123:J123"/>
    <mergeCell ref="I124:J124"/>
    <mergeCell ref="D122:H122"/>
    <mergeCell ref="D123:H123"/>
    <mergeCell ref="D124:H124"/>
    <mergeCell ref="B116:C116"/>
    <mergeCell ref="D116:H116"/>
    <mergeCell ref="I116:J116"/>
    <mergeCell ref="B117:C117"/>
    <mergeCell ref="D117:H117"/>
    <mergeCell ref="I117:J117"/>
    <mergeCell ref="I119:J119"/>
    <mergeCell ref="B120:C120"/>
    <mergeCell ref="D120:H120"/>
    <mergeCell ref="I120:J120"/>
    <mergeCell ref="B110:C110"/>
    <mergeCell ref="D110:H110"/>
    <mergeCell ref="I110:J110"/>
    <mergeCell ref="B101:C101"/>
    <mergeCell ref="D101:H101"/>
    <mergeCell ref="I101:J101"/>
    <mergeCell ref="B114:C114"/>
    <mergeCell ref="D114:H114"/>
    <mergeCell ref="I114:J114"/>
    <mergeCell ref="A103:A117"/>
    <mergeCell ref="B103:C103"/>
    <mergeCell ref="D103:H103"/>
    <mergeCell ref="I103:J103"/>
    <mergeCell ref="B104:C104"/>
    <mergeCell ref="D104:H104"/>
    <mergeCell ref="I104:J104"/>
    <mergeCell ref="B107:C107"/>
    <mergeCell ref="D107:H107"/>
    <mergeCell ref="I107:J107"/>
    <mergeCell ref="B108:C108"/>
    <mergeCell ref="D108:H108"/>
    <mergeCell ref="I108:J108"/>
    <mergeCell ref="B105:C105"/>
    <mergeCell ref="D105:H105"/>
    <mergeCell ref="I105:J105"/>
    <mergeCell ref="B106:C106"/>
    <mergeCell ref="D106:H106"/>
    <mergeCell ref="I106:J106"/>
    <mergeCell ref="B111:C111"/>
    <mergeCell ref="D111:H111"/>
    <mergeCell ref="B109:C109"/>
    <mergeCell ref="D109:H109"/>
    <mergeCell ref="I109:J109"/>
    <mergeCell ref="I92:J92"/>
    <mergeCell ref="B93:C93"/>
    <mergeCell ref="D93:H93"/>
    <mergeCell ref="I93:J93"/>
    <mergeCell ref="A97:A99"/>
    <mergeCell ref="B97:C97"/>
    <mergeCell ref="D97:H97"/>
    <mergeCell ref="I97:J97"/>
    <mergeCell ref="B98:C98"/>
    <mergeCell ref="D98:H98"/>
    <mergeCell ref="I98:J98"/>
    <mergeCell ref="B99:C99"/>
    <mergeCell ref="D99:H99"/>
    <mergeCell ref="I99:J99"/>
    <mergeCell ref="B90:C90"/>
    <mergeCell ref="D90:H90"/>
    <mergeCell ref="I90:J90"/>
    <mergeCell ref="B91:C91"/>
    <mergeCell ref="D91:H91"/>
    <mergeCell ref="I91:J91"/>
    <mergeCell ref="A87:A95"/>
    <mergeCell ref="B87:C87"/>
    <mergeCell ref="D87:H87"/>
    <mergeCell ref="I87:J87"/>
    <mergeCell ref="B88:C88"/>
    <mergeCell ref="D88:H88"/>
    <mergeCell ref="I88:J88"/>
    <mergeCell ref="B89:C89"/>
    <mergeCell ref="D89:H89"/>
    <mergeCell ref="I89:J89"/>
    <mergeCell ref="B94:C94"/>
    <mergeCell ref="D94:H94"/>
    <mergeCell ref="I94:J94"/>
    <mergeCell ref="B95:C95"/>
    <mergeCell ref="D95:H95"/>
    <mergeCell ref="I95:J95"/>
    <mergeCell ref="B92:C92"/>
    <mergeCell ref="D92:H92"/>
    <mergeCell ref="A84:A85"/>
    <mergeCell ref="B84:C84"/>
    <mergeCell ref="D84:H84"/>
    <mergeCell ref="I84:J84"/>
    <mergeCell ref="B85:C85"/>
    <mergeCell ref="D85:H85"/>
    <mergeCell ref="I85:J85"/>
    <mergeCell ref="A80:A82"/>
    <mergeCell ref="B80:C80"/>
    <mergeCell ref="D80:H80"/>
    <mergeCell ref="I80:J80"/>
    <mergeCell ref="B81:C81"/>
    <mergeCell ref="D81:H81"/>
    <mergeCell ref="I81:J81"/>
    <mergeCell ref="B82:C82"/>
    <mergeCell ref="D82:H82"/>
    <mergeCell ref="I82:J82"/>
    <mergeCell ref="A73:J73"/>
    <mergeCell ref="A74:J74"/>
    <mergeCell ref="B79:C79"/>
    <mergeCell ref="D79:H79"/>
    <mergeCell ref="I79:J79"/>
    <mergeCell ref="B70:C70"/>
    <mergeCell ref="D70:H70"/>
    <mergeCell ref="I70:J70"/>
    <mergeCell ref="B71:C71"/>
    <mergeCell ref="D71:H71"/>
    <mergeCell ref="I71:J71"/>
    <mergeCell ref="A66:A72"/>
    <mergeCell ref="B68:C68"/>
    <mergeCell ref="D68:H68"/>
    <mergeCell ref="I68:J68"/>
    <mergeCell ref="B69:C69"/>
    <mergeCell ref="D69:H69"/>
    <mergeCell ref="I69:J69"/>
    <mergeCell ref="B66:C66"/>
    <mergeCell ref="D66:H66"/>
    <mergeCell ref="I66:J66"/>
    <mergeCell ref="B67:C67"/>
    <mergeCell ref="D67:H67"/>
    <mergeCell ref="I67:J67"/>
    <mergeCell ref="B72:C72"/>
    <mergeCell ref="D72:H72"/>
    <mergeCell ref="I72:J72"/>
    <mergeCell ref="B63:C63"/>
    <mergeCell ref="D63:H63"/>
    <mergeCell ref="I63:J63"/>
    <mergeCell ref="B64:C64"/>
    <mergeCell ref="D64:H64"/>
    <mergeCell ref="I64:J64"/>
    <mergeCell ref="B61:C61"/>
    <mergeCell ref="D61:H61"/>
    <mergeCell ref="I61:J61"/>
    <mergeCell ref="B62:C62"/>
    <mergeCell ref="D62:H62"/>
    <mergeCell ref="I62:J62"/>
    <mergeCell ref="B58:C58"/>
    <mergeCell ref="D58:H58"/>
    <mergeCell ref="I58:J58"/>
    <mergeCell ref="B59:C59"/>
    <mergeCell ref="D59:H59"/>
    <mergeCell ref="I59:J59"/>
    <mergeCell ref="B60:C60"/>
    <mergeCell ref="D60:H60"/>
    <mergeCell ref="I60:J60"/>
    <mergeCell ref="B54:C54"/>
    <mergeCell ref="D54:H54"/>
    <mergeCell ref="I54:J54"/>
    <mergeCell ref="B56:C56"/>
    <mergeCell ref="D56:H56"/>
    <mergeCell ref="I56:J56"/>
    <mergeCell ref="B47:C47"/>
    <mergeCell ref="D47:H47"/>
    <mergeCell ref="I47:J47"/>
    <mergeCell ref="B49:C49"/>
    <mergeCell ref="D49:H49"/>
    <mergeCell ref="I49:J49"/>
    <mergeCell ref="B51:C51"/>
    <mergeCell ref="D51:H51"/>
    <mergeCell ref="I51:J51"/>
    <mergeCell ref="B52:C52"/>
    <mergeCell ref="D52:H52"/>
    <mergeCell ref="I52:J52"/>
    <mergeCell ref="B46:C46"/>
    <mergeCell ref="D46:H46"/>
    <mergeCell ref="I46:J46"/>
    <mergeCell ref="A49:A52"/>
    <mergeCell ref="B45:C45"/>
    <mergeCell ref="D45:H45"/>
    <mergeCell ref="I45:J45"/>
    <mergeCell ref="A42:A47"/>
    <mergeCell ref="B42:C42"/>
    <mergeCell ref="D42:H42"/>
    <mergeCell ref="I42:J42"/>
    <mergeCell ref="B43:C43"/>
    <mergeCell ref="D43:H43"/>
    <mergeCell ref="I50:J50"/>
    <mergeCell ref="B50:C50"/>
    <mergeCell ref="D50:H50"/>
    <mergeCell ref="I43:J43"/>
    <mergeCell ref="B44:C44"/>
    <mergeCell ref="D44:H44"/>
    <mergeCell ref="I44:J44"/>
    <mergeCell ref="A35:A36"/>
    <mergeCell ref="B40:C40"/>
    <mergeCell ref="D40:H40"/>
    <mergeCell ref="I40:J40"/>
    <mergeCell ref="D36:H36"/>
    <mergeCell ref="I36:J36"/>
    <mergeCell ref="A38:A40"/>
    <mergeCell ref="B27:C27"/>
    <mergeCell ref="D27:H27"/>
    <mergeCell ref="I27:J27"/>
    <mergeCell ref="B38:C38"/>
    <mergeCell ref="D38:H38"/>
    <mergeCell ref="I38:J38"/>
    <mergeCell ref="B39:C39"/>
    <mergeCell ref="D39:H39"/>
    <mergeCell ref="I39:J39"/>
    <mergeCell ref="B35:C35"/>
    <mergeCell ref="D35:H35"/>
    <mergeCell ref="I35:J35"/>
    <mergeCell ref="B36:C36"/>
    <mergeCell ref="D26:H26"/>
    <mergeCell ref="I26:J26"/>
    <mergeCell ref="A32:J32"/>
    <mergeCell ref="A33:J33"/>
    <mergeCell ref="B34:C34"/>
    <mergeCell ref="D34:H34"/>
    <mergeCell ref="I34:J34"/>
    <mergeCell ref="A2:J2"/>
    <mergeCell ref="A3:J3"/>
    <mergeCell ref="A8:J8"/>
    <mergeCell ref="A9:A10"/>
    <mergeCell ref="B9:C9"/>
    <mergeCell ref="D9:E9"/>
    <mergeCell ref="F9:G9"/>
    <mergeCell ref="H9:J9"/>
    <mergeCell ref="B10:C10"/>
    <mergeCell ref="E10:F10"/>
    <mergeCell ref="H10:I10"/>
    <mergeCell ref="F4:J4"/>
    <mergeCell ref="A4:E4"/>
    <mergeCell ref="L73:L74"/>
    <mergeCell ref="A58:A64"/>
    <mergeCell ref="L32:L33"/>
    <mergeCell ref="A5:E5"/>
    <mergeCell ref="A6:E6"/>
    <mergeCell ref="F5:J5"/>
    <mergeCell ref="A7:E7"/>
    <mergeCell ref="F7:J7"/>
    <mergeCell ref="F6:J6"/>
    <mergeCell ref="A14:A15"/>
    <mergeCell ref="B14:C14"/>
    <mergeCell ref="D14:F14"/>
    <mergeCell ref="H14:J14"/>
    <mergeCell ref="B15:C15"/>
    <mergeCell ref="D15:F15"/>
    <mergeCell ref="B11:J11"/>
    <mergeCell ref="A12:A13"/>
    <mergeCell ref="B12:C12"/>
    <mergeCell ref="D12:F12"/>
    <mergeCell ref="A24:J24"/>
    <mergeCell ref="A28:J28"/>
    <mergeCell ref="A29:J29"/>
    <mergeCell ref="A30:A31"/>
    <mergeCell ref="B30:C30"/>
    <mergeCell ref="F77:J77"/>
    <mergeCell ref="B77:E77"/>
    <mergeCell ref="B127:C127"/>
    <mergeCell ref="D127:H127"/>
    <mergeCell ref="I127:J127"/>
    <mergeCell ref="H12:J12"/>
    <mergeCell ref="B13:C13"/>
    <mergeCell ref="D13:F13"/>
    <mergeCell ref="I113:J113"/>
    <mergeCell ref="B113:C113"/>
    <mergeCell ref="D113:H113"/>
    <mergeCell ref="A17:J17"/>
    <mergeCell ref="A21:J21"/>
    <mergeCell ref="A22:A23"/>
    <mergeCell ref="B22:J22"/>
    <mergeCell ref="B23:J23"/>
    <mergeCell ref="D30:H30"/>
    <mergeCell ref="I30:J30"/>
    <mergeCell ref="B31:C31"/>
    <mergeCell ref="D31:H31"/>
    <mergeCell ref="I31:J31"/>
    <mergeCell ref="A25:J25"/>
    <mergeCell ref="A26:A27"/>
    <mergeCell ref="B26:C26"/>
  </mergeCells>
  <conditionalFormatting sqref="B18:J18">
    <cfRule type="expression" dxfId="109" priority="3">
      <formula>AND(B20&gt;0,B20&lt;10)</formula>
    </cfRule>
    <cfRule type="expression" dxfId="108" priority="4">
      <formula>B20&gt;9</formula>
    </cfRule>
  </conditionalFormatting>
  <conditionalFormatting sqref="L3:L1048576">
    <cfRule type="containsText" dxfId="107" priority="2" operator="containsText" text="Please">
      <formula>NOT(ISERROR(SEARCH("Please",L3)))</formula>
    </cfRule>
  </conditionalFormatting>
  <conditionalFormatting sqref="A3:J5 A6:A7 F6:J7">
    <cfRule type="expression" dxfId="106" priority="1">
      <formula>$A$3="Warnings"</formula>
    </cfRule>
  </conditionalFormatting>
  <dataValidations count="3">
    <dataValidation allowBlank="1" showInputMessage="1" showErrorMessage="1" promptTitle="Required" prompt="Required Cell_x000a_" sqref="H13" xr:uid="{00000000-0002-0000-0400-000000000000}"/>
    <dataValidation allowBlank="1" showInputMessage="1" showErrorMessage="1" promptTitle="Required" prompt="Required Cell" sqref="D12:F13" xr:uid="{00000000-0002-0000-0400-000001000000}"/>
    <dataValidation allowBlank="1" showInputMessage="1" showErrorMessage="1" promptTitle="Required" sqref="G12:G13 I12:J13 H12" xr:uid="{00000000-0002-0000-0400-000002000000}"/>
  </dataValidations>
  <hyperlinks>
    <hyperlink ref="D27:H27" location="'Direct Delivery (Brown Box)'!A1" display="USDA Direct Delivery" xr:uid="{00000000-0004-0000-0400-000000000000}"/>
    <hyperlink ref="D35:H35" location="'IFS - Beef (FFS)'!A1" display="International Food Solutions " xr:uid="{00000000-0004-0000-0400-000001000000}"/>
    <hyperlink ref="D36:H36" location="'J.T.M. - Beef (FFS)'!A1" display="J.T.M." xr:uid="{00000000-0004-0000-0400-000002000000}"/>
    <hyperlink ref="D38:H38" location="'Brookwood - Pork (FFS)'!A1" display="Brookwood Farms" xr:uid="{00000000-0004-0000-0400-000003000000}"/>
    <hyperlink ref="D39:H39" location="'J.T.M. - Pork (FFS)'!A1" display="J.T.M." xr:uid="{00000000-0004-0000-0400-000004000000}"/>
    <hyperlink ref="D40:H40" location="'Nick''s Famous BBQ (FFS)'!A1" display="Nick's Famous BBQ" xr:uid="{00000000-0004-0000-0400-000005000000}"/>
    <hyperlink ref="D46:H46" location="'Pilgrims-GoldKist (FFS)'!A1" display="Pilgrim's Pride" xr:uid="{00000000-0004-0000-0400-000006000000}"/>
    <hyperlink ref="D47:H47" location="'Yang''s 5th Taste (FFS)'!A1" display="Yangs 5th Taste" xr:uid="{00000000-0004-0000-0400-000007000000}"/>
    <hyperlink ref="D51:H51" location="'Hormel-Jennie-O (FFS)'!A1" display="Hormel/Jennie-O" xr:uid="{00000000-0004-0000-0400-000008000000}"/>
    <hyperlink ref="D52:H52" location="'J.T.M. - Turkey (FFS)'!A1" display="J.T.M." xr:uid="{00000000-0004-0000-0400-000009000000}"/>
    <hyperlink ref="D54:H54" location="'Cargill-Sunny Fresh (FFS)'!A1" display="Sunny Fresh" xr:uid="{00000000-0004-0000-0400-00000A000000}"/>
    <hyperlink ref="D56:H56" location="'High Liner (FFS)'!A1" display="High Liner Foods" xr:uid="{00000000-0004-0000-0400-00000B000000}"/>
    <hyperlink ref="D58:H58" location="'Alpha (FFS)'!A1" display="Alpha Foods" xr:uid="{00000000-0004-0000-0400-00000C000000}"/>
    <hyperlink ref="D59:H59" location="'Bongards (FFS)'!A1" display="Bongards Creamery" xr:uid="{00000000-0004-0000-0400-00000D000000}"/>
    <hyperlink ref="D60:H60" location="'J.T.M.  - Cheese (FFS)'!A1" display="J.T.M." xr:uid="{00000000-0004-0000-0400-00000E000000}"/>
    <hyperlink ref="D61:H61" location="'Los Cabos (FFS)'!A1" display="Los Cabos" xr:uid="{00000000-0004-0000-0400-00000F000000}"/>
    <hyperlink ref="D62:H62" location="'Nardone Bros (FFS)'!A1" display="Nardones" xr:uid="{00000000-0004-0000-0400-000010000000}"/>
    <hyperlink ref="D63:H63" location="'Rich''s (FFS)'!A1" display="Richs" xr:uid="{00000000-0004-0000-0400-000011000000}"/>
    <hyperlink ref="D64:H64" location="'Tasty Brands (FFS)'!A1" display="Tasty Brands" xr:uid="{00000000-0004-0000-0400-000012000000}"/>
    <hyperlink ref="D66:H66" location="'NFG - Apples (FFS)'!A1" display="National Food Group - Apple Products Only " xr:uid="{00000000-0004-0000-0400-000013000000}"/>
    <hyperlink ref="D67:H67" location="'NFG - Pears (FFS)'!A1" display="National Food Group - Pear Products Only" xr:uid="{00000000-0004-0000-0400-000014000000}"/>
    <hyperlink ref="D68:H68" location="'NFG - Peaches (FFS)'!A1" display="National Food Group - Peach Products Only" xr:uid="{00000000-0004-0000-0400-000015000000}"/>
    <hyperlink ref="D69:H69" location="'Ott''s (FFS)'!A1" display="Otts" xr:uid="{00000000-0004-0000-0400-000016000000}"/>
    <hyperlink ref="D71:H71" location="'Cherry Central - Cherries (FFS)'!A1" display="Cherry Central - Cherry Products Only " xr:uid="{00000000-0004-0000-0400-000017000000}"/>
    <hyperlink ref="D72:H72" location="'Red Gold (FFS)'!A1" display="Red Gold" xr:uid="{00000000-0004-0000-0400-000018000000}"/>
    <hyperlink ref="D80:H80" location="'IFS - Beef (NOI)'!A1" display="International Food Solutions" xr:uid="{00000000-0004-0000-0400-000019000000}"/>
    <hyperlink ref="D81:H81" location="'J.T.M - Beef (NOI)'!A1" display="J.T.M" xr:uid="{00000000-0004-0000-0400-00001A000000}"/>
    <hyperlink ref="D82:H82" location="'Tyson - Beef (NOI)'!A1" display="Tyson" xr:uid="{00000000-0004-0000-0400-00001B000000}"/>
    <hyperlink ref="D84:H84" location="'J.T.M. - Pork (NOI)'!A1" display="J.T.M" xr:uid="{00000000-0004-0000-0400-00001C000000}"/>
    <hyperlink ref="D85:H85" location="'Tyson - Pork (NOI)'!A1" display="Tyson" xr:uid="{00000000-0004-0000-0400-00001D000000}"/>
    <hyperlink ref="D87:H87" location="'Foster Farms (NOI)'!A1" display="Foster Farms" xr:uid="{00000000-0004-0000-0400-00001E000000}"/>
    <hyperlink ref="D88:H88" location="'Gold Creek (NOI)'!A1" display="Gold Creek" xr:uid="{00000000-0004-0000-0400-00001F000000}"/>
    <hyperlink ref="D89:H89" location="'IFS - 100103 Chicken (NOI)'!A1" display="International Food Solutions 100103 Products Only" xr:uid="{00000000-0004-0000-0400-000020000000}"/>
    <hyperlink ref="D90:H90" location="'IFS - 100113 Chicken (NOI)'!A1" display="International Food Solutions - 100113 Products Only" xr:uid="{00000000-0004-0000-0400-000021000000}"/>
    <hyperlink ref="D91:H91" location="'Schwan''s - Chicken (NOI)'!A1" display="Schwan's Food " xr:uid="{00000000-0004-0000-0400-000022000000}"/>
    <hyperlink ref="D92:H92" location="'Pilgrims-GoldKist (NOI)'!A1" display="Pilgrim's Pride" xr:uid="{00000000-0004-0000-0400-000023000000}"/>
    <hyperlink ref="D94:H94" location="'Tyson - Chicken (NOI)'!A1" display="Tyson" xr:uid="{00000000-0004-0000-0400-000024000000}"/>
    <hyperlink ref="D95:H95" location="'Yang''s 5th Taste (NOI)'!A1" display="Yang's 5th Taste" xr:uid="{00000000-0004-0000-0400-000025000000}"/>
    <hyperlink ref="D97:H97" location="'Butterball (NOI)'!A1" display="Butterball" xr:uid="{00000000-0004-0000-0400-000026000000}"/>
    <hyperlink ref="D98:H98" location="'Hormel-Jennie-O (NOI)'!A1" display="Hormel/Jennie-O" xr:uid="{00000000-0004-0000-0400-000027000000}"/>
    <hyperlink ref="D101:H101" location="'Cargill-Sunny Fresh (NOI)'!A1" display="Sunny Fresh" xr:uid="{00000000-0004-0000-0400-000028000000}"/>
    <hyperlink ref="D103:H103" location="'Alpha (NOI)'!A1" display="Alpha Foods" xr:uid="{00000000-0004-0000-0400-000029000000}"/>
    <hyperlink ref="D104:H104" location="'Bake Crafters (NOI)'!A1" display="Bake Crafters" xr:uid="{00000000-0004-0000-0400-00002A000000}"/>
    <hyperlink ref="D105:H105" location="'Bongards (NOI)'!A1" display="Bongards Creamery" xr:uid="{00000000-0004-0000-0400-00002B000000}"/>
    <hyperlink ref="D106:H106" location="'Classic Delight (NOI)'!A1" display="Classic Delight " xr:uid="{00000000-0004-0000-0400-00002C000000}"/>
    <hyperlink ref="D107:H107" location="'Conagra (NOI)'!A1" display="ConAgra Foods" xr:uid="{00000000-0004-0000-0400-00002D000000}"/>
    <hyperlink ref="D108:H108" location="'J.T.M. - Cheese (NOI)'!A1" display="J.T.M." xr:uid="{00000000-0004-0000-0400-00002E000000}"/>
    <hyperlink ref="D109:H109" location="'Land O Lakes (NOI)'!A1" display="Land O Lakes" xr:uid="{00000000-0004-0000-0400-00002F000000}"/>
    <hyperlink ref="D110:H110" location="'Los Cabos (NOI)'!A1" display="Los Cabos" xr:uid="{00000000-0004-0000-0400-000030000000}"/>
    <hyperlink ref="D111:H111" location="'Nardone Bros (NOI)'!A1" display="Nardones" xr:uid="{00000000-0004-0000-0400-000031000000}"/>
    <hyperlink ref="D114:H114" location="'S.A. Piazza (NOI)'!A1" display="S.A. Piazza" xr:uid="{00000000-0004-0000-0400-000032000000}"/>
    <hyperlink ref="D115:H115" location="'Schwan''s - Cheese (NOI)'!A1" display="Schwan's Food " xr:uid="{00000000-0004-0000-0400-000033000000}"/>
    <hyperlink ref="D116:H116" location="'Tasty Brands (NOI)'!A1" display="Tasty Brands" xr:uid="{00000000-0004-0000-0400-000034000000}"/>
    <hyperlink ref="D117:H117" location="'Tyson - Cheese (NOI)'!A1" display="Tyson" xr:uid="{00000000-0004-0000-0400-000035000000}"/>
    <hyperlink ref="D119:H119" location="'Red Gold (NOI)'!A1" display="Red Gold" xr:uid="{00000000-0004-0000-0400-000036000000}"/>
    <hyperlink ref="D120:H120" location="'Peterson Farms (NOI)'!A1" display="Peterson Farms" xr:uid="{00000000-0004-0000-0400-000037000000}"/>
    <hyperlink ref="D121:H121" location="'Richland Hills (NOI)'!A1" display="Richland Hills Farms" xr:uid="{00000000-0004-0000-0400-000038000000}"/>
    <hyperlink ref="D126:H126" location="'Ott''s (NOI)'!A1" display="Ott's" xr:uid="{00000000-0004-0000-0400-000039000000}"/>
    <hyperlink ref="D128:H128" location="'Cavendish (NOI)'!A1" display="Cavendish" xr:uid="{00000000-0004-0000-0400-00003A000000}"/>
    <hyperlink ref="D129:H129" location="'McCain - Sweet Potatoes (NOI)'!A1" display="McCain Foods - Sweet Potatoes" xr:uid="{00000000-0004-0000-0400-00003B000000}"/>
    <hyperlink ref="D130:H130" location="'McCain - Potatoes (NOI)'!A1" display="McCain Foods  - White Potatoes" xr:uid="{00000000-0004-0000-0400-00003C000000}"/>
    <hyperlink ref="D31:H31" location="'DoD Fresh'!A1" display="D.o.D. Fresh" xr:uid="{00000000-0004-0000-0400-00003D000000}"/>
    <hyperlink ref="D42:H42" location="'IFS - 100103 Chicken (FFS)'!A1" display="International Food Solutions -- 100103 Products Only " xr:uid="{00000000-0004-0000-0400-00003E000000}"/>
    <hyperlink ref="D43:H43" location="'IFS - 100113 Chicken (FFS)'!A1" display="International Food Solutions -- 100113 Products Only " xr:uid="{00000000-0004-0000-0400-00003F000000}"/>
    <hyperlink ref="D44:H44" location="'Gold Creek (FFS)'!A1" display="Gold Creek" xr:uid="{00000000-0004-0000-0400-000040000000}"/>
    <hyperlink ref="D45:H45" location="'Rich Chicks (FFS)'!A1" display="Rich Chick's" xr:uid="{00000000-0004-0000-0400-000041000000}"/>
    <hyperlink ref="D93" location="'Rich Chick''s (NOI)'!A1" display="Rich Chick's" xr:uid="{00000000-0004-0000-0400-000042000000}"/>
    <hyperlink ref="D70" location="'Cherry Central Apples (FFS)'!A1" display="Cherry Central-Apple Products Only" xr:uid="{00000000-0004-0000-0400-000043000000}"/>
    <hyperlink ref="D112:H112" location="'Rich''s (NOI)'!A1" display="Richs" xr:uid="{00000000-0004-0000-0400-000044000000}"/>
    <hyperlink ref="D70:H70" location="'Cherry Central - Apples (FFS)'!A1" display="Cherry Central-Apple Products Only" xr:uid="{00000000-0004-0000-0400-000045000000}"/>
    <hyperlink ref="D93:H93" location="'Rich Chicks (NOI)'!A1" display="Rich Chick's" xr:uid="{00000000-0004-0000-0400-000046000000}"/>
    <hyperlink ref="D99:H99" location="'J.T.M. - Turkey (NOI)'!A1" display="J.T.M." xr:uid="{00000000-0004-0000-0400-000047000000}"/>
    <hyperlink ref="D49:H49" location="'Brookwood - Turkey (FFS)'!A1" display="Brookwood Farms" xr:uid="{00000000-0004-0000-0400-000048000000}"/>
    <hyperlink ref="D50:H50" location="'Butterball (FFS)'!A1" display="Butterball" xr:uid="{00000000-0004-0000-0400-000049000000}"/>
    <hyperlink ref="D122:H122" location="'NFG - Apples (NOI)'!A1" display="National Food Group - Apple Products Only " xr:uid="{00000000-0004-0000-0400-00004A000000}"/>
    <hyperlink ref="D123:H123" location="'NFG - Pears (NOI)'!A1" display="National Food Group - Pear Products Only" xr:uid="{00000000-0004-0000-0400-00004B000000}"/>
    <hyperlink ref="D124:H124" location="'NFG - Peaches (NOI)'!A1" display="National Food Group - Peach Products Only" xr:uid="{00000000-0004-0000-0400-00004C000000}"/>
    <hyperlink ref="D125:H125" location="'High Liner (NOI)'!A1" display="High Liner Foods" xr:uid="{00000000-0004-0000-0400-00004D000000}"/>
    <hyperlink ref="D113:H113" location="'S&amp;F Foods (NOI)'!A1" display="S&amp;F Foods" xr:uid="{00000000-0004-0000-0400-00004E000000}"/>
    <hyperlink ref="D127:H127" location="'Smuckers (NOI)'!A1" display="J.M. Smuckers" xr:uid="{00000000-0004-0000-0400-00004F000000}"/>
  </hyperlinks>
  <pageMargins left="0.25" right="0.25" top="0.75" bottom="0.75" header="0.3" footer="0.3"/>
  <pageSetup scale="44" fitToHeight="0" orientation="portrait" r:id="rId1"/>
  <drawing r:id="rId2"/>
  <extLst>
    <ext xmlns:x14="http://schemas.microsoft.com/office/spreadsheetml/2009/9/main" uri="{CCE6A557-97BC-4b89-ADB6-D9C93CAAB3DF}">
      <x14:dataValidations xmlns:xm="http://schemas.microsoft.com/office/excel/2006/main" count="1">
        <x14:dataValidation type="list" errorStyle="warning" allowBlank="1" showDropDown="1" showInputMessage="1" showErrorMessage="1" error="Incorrect Format_x000a_###-### only_x000a_" prompt="Incorrect Format_x000a_###-### only_x000a_" xr:uid="{00000000-0002-0000-0400-000003000000}">
          <x14:formula1>
            <xm:f>'DATA 24 25'!$A:$A</xm:f>
          </x14:formula1>
          <xm:sqref>D9:E9</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1:Y22"/>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21.5703125" style="41" customWidth="1"/>
    <col min="3" max="3" width="49.7109375" style="41" customWidth="1"/>
    <col min="4" max="4" width="9.140625" style="41" customWidth="1"/>
    <col min="5" max="5" width="9.85546875" style="41" customWidth="1"/>
    <col min="6" max="6" width="15.85546875" style="41" customWidth="1"/>
    <col min="7" max="7" width="10.42578125" style="41" customWidth="1"/>
    <col min="8" max="8" width="13.85546875" style="41" bestFit="1" customWidth="1"/>
    <col min="9" max="9" width="9.140625" style="41" customWidth="1"/>
    <col min="10" max="10" width="9.7109375" style="41" customWidth="1"/>
    <col min="11" max="19" width="11.140625" style="41" customWidth="1"/>
    <col min="20" max="20" width="9.7109375" style="41" customWidth="1"/>
    <col min="21" max="21" width="10.7109375" style="41" customWidth="1"/>
    <col min="22" max="22" width="17.7109375" style="41" bestFit="1" customWidth="1"/>
    <col min="23" max="23" width="12.7109375" style="41" customWidth="1"/>
    <col min="24" max="24" width="12"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7.45" customHeight="1" thickTop="1" thickBot="1" x14ac:dyDescent="0.3">
      <c r="B5" s="1697"/>
      <c r="C5" s="1698"/>
      <c r="D5" s="1698"/>
      <c r="E5" s="1698"/>
      <c r="F5" s="1698"/>
      <c r="G5" s="1698"/>
      <c r="H5" s="1698"/>
      <c r="I5" s="1698"/>
      <c r="J5" s="1699"/>
      <c r="K5" s="876">
        <v>110244</v>
      </c>
      <c r="L5" s="1742" t="s">
        <v>94</v>
      </c>
      <c r="M5" s="1742"/>
      <c r="N5" s="1742"/>
      <c r="O5" s="1743" t="s">
        <v>1356</v>
      </c>
      <c r="P5" s="1900"/>
      <c r="Q5" s="1900"/>
      <c r="R5" s="1900"/>
      <c r="S5" s="955">
        <v>2.0065</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114"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115"/>
      <c r="K7" s="63"/>
      <c r="L7" s="63"/>
      <c r="M7" s="63"/>
      <c r="N7" s="63"/>
      <c r="O7" s="63"/>
      <c r="P7" s="63"/>
      <c r="Q7" s="63"/>
      <c r="R7" s="63"/>
      <c r="S7" s="63"/>
      <c r="T7" s="64"/>
      <c r="U7" s="61"/>
      <c r="V7" s="61"/>
      <c r="W7" s="61"/>
      <c r="X7" s="65"/>
    </row>
    <row r="8" spans="2:25" ht="15.75" thickBot="1" x14ac:dyDescent="0.3">
      <c r="B8" s="1800" t="s">
        <v>111</v>
      </c>
      <c r="C8" s="1801"/>
      <c r="D8" s="1801"/>
      <c r="E8" s="1801"/>
      <c r="F8" s="1801"/>
      <c r="G8" s="1801"/>
      <c r="H8" s="1801"/>
      <c r="I8" s="1801"/>
      <c r="J8" s="1801"/>
      <c r="K8" s="1801"/>
      <c r="L8" s="1801"/>
      <c r="M8" s="1801"/>
      <c r="N8" s="1801"/>
      <c r="O8" s="1801"/>
      <c r="P8" s="1801"/>
      <c r="Q8" s="1801"/>
      <c r="R8" s="1801"/>
      <c r="S8" s="1801"/>
      <c r="T8" s="1801"/>
      <c r="U8" s="1801"/>
      <c r="V8" s="1801"/>
      <c r="W8" s="1801"/>
      <c r="X8" s="1802"/>
    </row>
    <row r="9" spans="2:25" ht="18.75" x14ac:dyDescent="0.25">
      <c r="B9" s="968" t="s">
        <v>764</v>
      </c>
      <c r="C9" s="1109" t="s">
        <v>763</v>
      </c>
      <c r="D9" s="942">
        <v>2</v>
      </c>
      <c r="E9" s="942">
        <v>2</v>
      </c>
      <c r="F9" s="942" t="s">
        <v>744</v>
      </c>
      <c r="G9" s="942">
        <v>32</v>
      </c>
      <c r="H9" s="942">
        <v>96</v>
      </c>
      <c r="I9" s="942">
        <v>12</v>
      </c>
      <c r="J9" s="264">
        <f t="shared" ref="J9:J18" si="0">(I9*2.0065)</f>
        <v>24.077999999999999</v>
      </c>
      <c r="K9" s="1164"/>
      <c r="L9" s="727"/>
      <c r="M9" s="727"/>
      <c r="N9" s="727"/>
      <c r="O9" s="727"/>
      <c r="P9" s="727"/>
      <c r="Q9" s="727"/>
      <c r="R9" s="727"/>
      <c r="S9" s="753"/>
      <c r="T9" s="116">
        <f t="shared" ref="T9:T18" si="1">SUM(K9:S9)</f>
        <v>0</v>
      </c>
      <c r="U9" s="117">
        <f t="shared" ref="U9:U18" si="2">T9*I9</f>
        <v>0</v>
      </c>
      <c r="V9" s="382">
        <f t="shared" ref="V9:V18" si="3">U9*$S$5</f>
        <v>0</v>
      </c>
      <c r="W9" s="1804" t="s">
        <v>115</v>
      </c>
      <c r="X9" s="1805"/>
    </row>
    <row r="10" spans="2:25" ht="18.75" x14ac:dyDescent="0.25">
      <c r="B10" s="1160" t="s">
        <v>762</v>
      </c>
      <c r="C10" s="1161" t="s">
        <v>761</v>
      </c>
      <c r="D10" s="947">
        <v>2</v>
      </c>
      <c r="E10" s="947">
        <v>2</v>
      </c>
      <c r="F10" s="947" t="s">
        <v>744</v>
      </c>
      <c r="G10" s="947">
        <v>32</v>
      </c>
      <c r="H10" s="947">
        <v>96</v>
      </c>
      <c r="I10" s="947">
        <v>9</v>
      </c>
      <c r="J10" s="265">
        <f t="shared" si="0"/>
        <v>18.058499999999999</v>
      </c>
      <c r="K10" s="1039"/>
      <c r="L10" s="690"/>
      <c r="M10" s="690"/>
      <c r="N10" s="690"/>
      <c r="O10" s="690"/>
      <c r="P10" s="690"/>
      <c r="Q10" s="690"/>
      <c r="R10" s="690"/>
      <c r="S10" s="717"/>
      <c r="T10" s="119">
        <f t="shared" si="1"/>
        <v>0</v>
      </c>
      <c r="U10" s="120">
        <f t="shared" si="2"/>
        <v>0</v>
      </c>
      <c r="V10" s="383">
        <f t="shared" si="3"/>
        <v>0</v>
      </c>
      <c r="W10" s="1794"/>
      <c r="X10" s="1795"/>
    </row>
    <row r="11" spans="2:25" ht="18.75" x14ac:dyDescent="0.25">
      <c r="B11" s="944" t="s">
        <v>760</v>
      </c>
      <c r="C11" s="1161" t="s">
        <v>759</v>
      </c>
      <c r="D11" s="947">
        <v>2</v>
      </c>
      <c r="E11" s="947">
        <v>2</v>
      </c>
      <c r="F11" s="1162" t="s">
        <v>233</v>
      </c>
      <c r="G11" s="947">
        <v>18.88</v>
      </c>
      <c r="H11" s="947">
        <v>60</v>
      </c>
      <c r="I11" s="947">
        <v>7.5</v>
      </c>
      <c r="J11" s="265">
        <f t="shared" si="0"/>
        <v>15.04875</v>
      </c>
      <c r="K11" s="1039"/>
      <c r="L11" s="690"/>
      <c r="M11" s="690"/>
      <c r="N11" s="690"/>
      <c r="O11" s="690"/>
      <c r="P11" s="690"/>
      <c r="Q11" s="690"/>
      <c r="R11" s="690"/>
      <c r="S11" s="717"/>
      <c r="T11" s="119">
        <f t="shared" si="1"/>
        <v>0</v>
      </c>
      <c r="U11" s="120">
        <f t="shared" si="2"/>
        <v>0</v>
      </c>
      <c r="V11" s="383">
        <f t="shared" si="3"/>
        <v>0</v>
      </c>
      <c r="W11" s="1794"/>
      <c r="X11" s="1795"/>
    </row>
    <row r="12" spans="2:25" ht="18.75" x14ac:dyDescent="0.25">
      <c r="B12" s="949" t="s">
        <v>758</v>
      </c>
      <c r="C12" s="1161" t="s">
        <v>757</v>
      </c>
      <c r="D12" s="947">
        <v>2</v>
      </c>
      <c r="E12" s="947">
        <v>2</v>
      </c>
      <c r="F12" s="1162" t="s">
        <v>233</v>
      </c>
      <c r="G12" s="947">
        <v>20.399999999999999</v>
      </c>
      <c r="H12" s="947">
        <v>64</v>
      </c>
      <c r="I12" s="947">
        <v>6</v>
      </c>
      <c r="J12" s="265">
        <f t="shared" si="0"/>
        <v>12.039</v>
      </c>
      <c r="K12" s="1039"/>
      <c r="L12" s="690"/>
      <c r="M12" s="690"/>
      <c r="N12" s="690"/>
      <c r="O12" s="690"/>
      <c r="P12" s="690"/>
      <c r="Q12" s="690"/>
      <c r="R12" s="690"/>
      <c r="S12" s="717"/>
      <c r="T12" s="119">
        <f t="shared" si="1"/>
        <v>0</v>
      </c>
      <c r="U12" s="120">
        <f t="shared" si="2"/>
        <v>0</v>
      </c>
      <c r="V12" s="383">
        <f t="shared" si="3"/>
        <v>0</v>
      </c>
      <c r="W12" s="1794"/>
      <c r="X12" s="1795"/>
    </row>
    <row r="13" spans="2:25" ht="18.75" x14ac:dyDescent="0.25">
      <c r="B13" s="944" t="s">
        <v>756</v>
      </c>
      <c r="C13" s="1161" t="s">
        <v>755</v>
      </c>
      <c r="D13" s="947">
        <v>2</v>
      </c>
      <c r="E13" s="947">
        <v>2</v>
      </c>
      <c r="F13" s="947" t="s">
        <v>744</v>
      </c>
      <c r="G13" s="947">
        <v>22</v>
      </c>
      <c r="H13" s="947">
        <v>64</v>
      </c>
      <c r="I13" s="947">
        <v>8</v>
      </c>
      <c r="J13" s="265">
        <f t="shared" si="0"/>
        <v>16.052</v>
      </c>
      <c r="K13" s="1039"/>
      <c r="L13" s="690"/>
      <c r="M13" s="690"/>
      <c r="N13" s="690"/>
      <c r="O13" s="690"/>
      <c r="P13" s="690"/>
      <c r="Q13" s="690"/>
      <c r="R13" s="690"/>
      <c r="S13" s="717"/>
      <c r="T13" s="119">
        <f t="shared" si="1"/>
        <v>0</v>
      </c>
      <c r="U13" s="120">
        <f t="shared" si="2"/>
        <v>0</v>
      </c>
      <c r="V13" s="383">
        <f t="shared" si="3"/>
        <v>0</v>
      </c>
      <c r="W13" s="1794"/>
      <c r="X13" s="1795"/>
    </row>
    <row r="14" spans="2:25" ht="18.75" x14ac:dyDescent="0.25">
      <c r="B14" s="944" t="s">
        <v>754</v>
      </c>
      <c r="C14" s="1161" t="s">
        <v>753</v>
      </c>
      <c r="D14" s="947">
        <v>2</v>
      </c>
      <c r="E14" s="947">
        <v>2</v>
      </c>
      <c r="F14" s="947" t="s">
        <v>744</v>
      </c>
      <c r="G14" s="947">
        <v>23.79</v>
      </c>
      <c r="H14" s="947">
        <v>70</v>
      </c>
      <c r="I14" s="947">
        <v>7.44</v>
      </c>
      <c r="J14" s="265">
        <f t="shared" si="0"/>
        <v>14.92836</v>
      </c>
      <c r="K14" s="1039"/>
      <c r="L14" s="690"/>
      <c r="M14" s="690"/>
      <c r="N14" s="690"/>
      <c r="O14" s="690"/>
      <c r="P14" s="690"/>
      <c r="Q14" s="690"/>
      <c r="R14" s="690"/>
      <c r="S14" s="717"/>
      <c r="T14" s="119">
        <f t="shared" si="1"/>
        <v>0</v>
      </c>
      <c r="U14" s="120">
        <f t="shared" si="2"/>
        <v>0</v>
      </c>
      <c r="V14" s="383">
        <f t="shared" si="3"/>
        <v>0</v>
      </c>
      <c r="W14" s="1794"/>
      <c r="X14" s="1795"/>
    </row>
    <row r="15" spans="2:25" ht="18.75" x14ac:dyDescent="0.25">
      <c r="B15" s="944" t="s">
        <v>752</v>
      </c>
      <c r="C15" s="1161" t="s">
        <v>751</v>
      </c>
      <c r="D15" s="947">
        <v>1</v>
      </c>
      <c r="E15" s="947">
        <v>1</v>
      </c>
      <c r="F15" s="1162" t="s">
        <v>233</v>
      </c>
      <c r="G15" s="947">
        <v>14.35</v>
      </c>
      <c r="H15" s="947">
        <v>80</v>
      </c>
      <c r="I15" s="947">
        <v>2.5</v>
      </c>
      <c r="J15" s="265">
        <f t="shared" si="0"/>
        <v>5.0162499999999994</v>
      </c>
      <c r="K15" s="1039"/>
      <c r="L15" s="690"/>
      <c r="M15" s="690"/>
      <c r="N15" s="690"/>
      <c r="O15" s="690"/>
      <c r="P15" s="690"/>
      <c r="Q15" s="690"/>
      <c r="R15" s="690"/>
      <c r="S15" s="717"/>
      <c r="T15" s="119">
        <f t="shared" si="1"/>
        <v>0</v>
      </c>
      <c r="U15" s="120">
        <f t="shared" si="2"/>
        <v>0</v>
      </c>
      <c r="V15" s="383">
        <f t="shared" si="3"/>
        <v>0</v>
      </c>
      <c r="W15" s="1794"/>
      <c r="X15" s="1795"/>
    </row>
    <row r="16" spans="2:25" ht="18.75" x14ac:dyDescent="0.25">
      <c r="B16" s="949" t="s">
        <v>750</v>
      </c>
      <c r="C16" s="1161" t="s">
        <v>749</v>
      </c>
      <c r="D16" s="947">
        <v>1</v>
      </c>
      <c r="E16" s="947">
        <v>2</v>
      </c>
      <c r="F16" s="1162" t="s">
        <v>233</v>
      </c>
      <c r="G16" s="947">
        <v>22.52</v>
      </c>
      <c r="H16" s="947">
        <v>96</v>
      </c>
      <c r="I16" s="947">
        <v>3</v>
      </c>
      <c r="J16" s="265">
        <f t="shared" si="0"/>
        <v>6.0194999999999999</v>
      </c>
      <c r="K16" s="1039"/>
      <c r="L16" s="690"/>
      <c r="M16" s="690"/>
      <c r="N16" s="690"/>
      <c r="O16" s="690"/>
      <c r="P16" s="690"/>
      <c r="Q16" s="690"/>
      <c r="R16" s="690"/>
      <c r="S16" s="717"/>
      <c r="T16" s="119">
        <f t="shared" si="1"/>
        <v>0</v>
      </c>
      <c r="U16" s="120">
        <f t="shared" si="2"/>
        <v>0</v>
      </c>
      <c r="V16" s="383">
        <f t="shared" si="3"/>
        <v>0</v>
      </c>
      <c r="W16" s="1794"/>
      <c r="X16" s="1795"/>
    </row>
    <row r="17" spans="2:24" ht="18.75" x14ac:dyDescent="0.25">
      <c r="B17" s="1160" t="s">
        <v>748</v>
      </c>
      <c r="C17" s="1161" t="s">
        <v>747</v>
      </c>
      <c r="D17" s="947">
        <v>2</v>
      </c>
      <c r="E17" s="947">
        <v>2</v>
      </c>
      <c r="F17" s="947" t="s">
        <v>744</v>
      </c>
      <c r="G17" s="947">
        <v>22.25</v>
      </c>
      <c r="H17" s="947">
        <v>60</v>
      </c>
      <c r="I17" s="947">
        <v>6</v>
      </c>
      <c r="J17" s="265">
        <f t="shared" si="0"/>
        <v>12.039</v>
      </c>
      <c r="K17" s="1039"/>
      <c r="L17" s="690"/>
      <c r="M17" s="690"/>
      <c r="N17" s="690"/>
      <c r="O17" s="690"/>
      <c r="P17" s="690"/>
      <c r="Q17" s="690"/>
      <c r="R17" s="690"/>
      <c r="S17" s="717"/>
      <c r="T17" s="119">
        <f t="shared" si="1"/>
        <v>0</v>
      </c>
      <c r="U17" s="120">
        <f t="shared" si="2"/>
        <v>0</v>
      </c>
      <c r="V17" s="383">
        <f t="shared" si="3"/>
        <v>0</v>
      </c>
      <c r="W17" s="1794"/>
      <c r="X17" s="1795"/>
    </row>
    <row r="18" spans="2:24" ht="19.5" thickBot="1" x14ac:dyDescent="0.3">
      <c r="B18" s="961" t="s">
        <v>746</v>
      </c>
      <c r="C18" s="1163" t="s">
        <v>745</v>
      </c>
      <c r="D18" s="953">
        <v>2</v>
      </c>
      <c r="E18" s="953">
        <v>2</v>
      </c>
      <c r="F18" s="953" t="s">
        <v>744</v>
      </c>
      <c r="G18" s="953">
        <v>22.06</v>
      </c>
      <c r="H18" s="953">
        <v>60</v>
      </c>
      <c r="I18" s="953">
        <v>7.5</v>
      </c>
      <c r="J18" s="266">
        <f t="shared" si="0"/>
        <v>15.04875</v>
      </c>
      <c r="K18" s="1122"/>
      <c r="L18" s="913"/>
      <c r="M18" s="913"/>
      <c r="N18" s="913"/>
      <c r="O18" s="913"/>
      <c r="P18" s="913"/>
      <c r="Q18" s="913"/>
      <c r="R18" s="913"/>
      <c r="S18" s="914"/>
      <c r="T18" s="161">
        <f t="shared" si="1"/>
        <v>0</v>
      </c>
      <c r="U18" s="122">
        <f t="shared" si="2"/>
        <v>0</v>
      </c>
      <c r="V18" s="411">
        <f t="shared" si="3"/>
        <v>0</v>
      </c>
      <c r="W18" s="1796"/>
      <c r="X18" s="1797"/>
    </row>
    <row r="19" spans="2:24" ht="71.099999999999994" customHeight="1" thickBot="1" x14ac:dyDescent="0.3">
      <c r="B19" s="1036"/>
      <c r="C19" s="1037"/>
      <c r="D19" s="1038"/>
      <c r="E19" s="1038"/>
      <c r="F19" s="1038"/>
      <c r="G19" s="1038"/>
      <c r="H19" s="1038"/>
      <c r="I19" s="1038"/>
      <c r="J19" s="1077"/>
      <c r="K19" s="412"/>
      <c r="L19" s="412"/>
      <c r="M19" s="412"/>
      <c r="N19" s="412"/>
      <c r="O19" s="412"/>
      <c r="P19" s="412"/>
      <c r="Q19" s="412"/>
      <c r="R19" s="412"/>
      <c r="S19" s="412"/>
      <c r="T19" s="413"/>
      <c r="U19" s="405"/>
      <c r="V19" s="406"/>
      <c r="W19" s="406"/>
      <c r="X19" s="407"/>
    </row>
    <row r="20" spans="2:24" ht="15.75" thickTop="1" x14ac:dyDescent="0.25">
      <c r="K20" s="69">
        <f t="shared" ref="K20:S20" si="4">SUM(K9:K18)</f>
        <v>0</v>
      </c>
      <c r="L20" s="69">
        <f t="shared" si="4"/>
        <v>0</v>
      </c>
      <c r="M20" s="69">
        <f t="shared" si="4"/>
        <v>0</v>
      </c>
      <c r="N20" s="69">
        <f t="shared" si="4"/>
        <v>0</v>
      </c>
      <c r="O20" s="69">
        <f t="shared" si="4"/>
        <v>0</v>
      </c>
      <c r="P20" s="69">
        <f>SUM(P9:P18)</f>
        <v>0</v>
      </c>
      <c r="Q20" s="69">
        <f t="shared" si="4"/>
        <v>0</v>
      </c>
      <c r="R20" s="69">
        <f t="shared" si="4"/>
        <v>0</v>
      </c>
      <c r="S20" s="69">
        <f t="shared" si="4"/>
        <v>0</v>
      </c>
      <c r="T20" s="69">
        <f>SUM(T9:T18)</f>
        <v>0</v>
      </c>
      <c r="U20" s="70">
        <f>SUM(U9:U18)</f>
        <v>0</v>
      </c>
      <c r="V20" s="71">
        <f>SUM(V9:V18)</f>
        <v>0</v>
      </c>
    </row>
    <row r="22" spans="2:24" ht="21" customHeight="1" x14ac:dyDescent="0.25"/>
  </sheetData>
  <sheetProtection password="D140" sheet="1" selectLockedCells="1"/>
  <mergeCells count="14">
    <mergeCell ref="W9:X18"/>
    <mergeCell ref="B4:X4"/>
    <mergeCell ref="B5:J5"/>
    <mergeCell ref="L5:N5"/>
    <mergeCell ref="O5:R5"/>
    <mergeCell ref="T5:X5"/>
    <mergeCell ref="B8:X8"/>
    <mergeCell ref="B1:P1"/>
    <mergeCell ref="Q1:X3"/>
    <mergeCell ref="B2:P2"/>
    <mergeCell ref="B3:C3"/>
    <mergeCell ref="D3:J3"/>
    <mergeCell ref="K3:M3"/>
    <mergeCell ref="N3:P3"/>
  </mergeCells>
  <conditionalFormatting sqref="B1:B1048576">
    <cfRule type="duplicateValues" dxfId="43" priority="2"/>
  </conditionalFormatting>
  <pageMargins left="0.25" right="0.25" top="0.75" bottom="0.75" header="0.3" footer="0.3"/>
  <pageSetup scale="50" fitToHeight="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Y46"/>
  <sheetViews>
    <sheetView showGridLines="0" zoomScale="60" zoomScaleNormal="60" workbookViewId="0">
      <selection activeCell="K13" sqref="K13"/>
    </sheetView>
  </sheetViews>
  <sheetFormatPr defaultColWidth="9.140625" defaultRowHeight="15" x14ac:dyDescent="0.25"/>
  <cols>
    <col min="1" max="1" width="3.28515625" style="41" customWidth="1"/>
    <col min="2" max="2" width="19.140625" style="41" customWidth="1"/>
    <col min="3" max="3" width="48.5703125" style="41" customWidth="1"/>
    <col min="4" max="5" width="10.140625" style="41" customWidth="1"/>
    <col min="6" max="6" width="16.42578125" style="41" customWidth="1"/>
    <col min="7" max="10" width="10.140625" style="41" customWidth="1"/>
    <col min="11" max="13" width="12" style="41" customWidth="1"/>
    <col min="14" max="14" width="15.85546875" style="41" customWidth="1"/>
    <col min="15" max="19" width="12" style="41" customWidth="1"/>
    <col min="20" max="21" width="12.85546875" style="41" customWidth="1"/>
    <col min="22" max="22" width="18.4257812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876">
        <v>110244</v>
      </c>
      <c r="L6" s="1755" t="s">
        <v>94</v>
      </c>
      <c r="M6" s="1755"/>
      <c r="N6" s="1755"/>
      <c r="O6" s="1743" t="s">
        <v>1356</v>
      </c>
      <c r="P6" s="1743"/>
      <c r="Q6" s="1743"/>
      <c r="R6" s="1743"/>
      <c r="S6" s="938">
        <v>2.0065</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SUM(U13:U36)</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19.5" customHeight="1" x14ac:dyDescent="0.25">
      <c r="B13" s="968" t="s">
        <v>764</v>
      </c>
      <c r="C13" s="1165" t="s">
        <v>763</v>
      </c>
      <c r="D13" s="941">
        <v>2</v>
      </c>
      <c r="E13" s="942">
        <v>2</v>
      </c>
      <c r="F13" s="942" t="s">
        <v>744</v>
      </c>
      <c r="G13" s="942">
        <v>32</v>
      </c>
      <c r="H13" s="942">
        <v>96</v>
      </c>
      <c r="I13" s="942">
        <v>12</v>
      </c>
      <c r="J13" s="264">
        <f t="shared" ref="J13:J36" si="0">(I13*2.0065)</f>
        <v>24.077999999999999</v>
      </c>
      <c r="K13" s="910"/>
      <c r="L13" s="727"/>
      <c r="M13" s="727"/>
      <c r="N13" s="727"/>
      <c r="O13" s="727"/>
      <c r="P13" s="727"/>
      <c r="Q13" s="727"/>
      <c r="R13" s="727"/>
      <c r="S13" s="753"/>
      <c r="T13" s="447">
        <f t="shared" ref="T13:T36" si="1">SUM(K13:S13)</f>
        <v>0</v>
      </c>
      <c r="U13" s="87">
        <f t="shared" ref="U13:U36" si="2">T13*I13</f>
        <v>0</v>
      </c>
      <c r="V13" s="428">
        <f t="shared" ref="V13:V36" si="3">U13*$S$6</f>
        <v>0</v>
      </c>
      <c r="W13" s="1804" t="s">
        <v>115</v>
      </c>
      <c r="X13" s="1805"/>
    </row>
    <row r="14" spans="1:25" ht="19.5" customHeight="1" x14ac:dyDescent="0.25">
      <c r="B14" s="949" t="s">
        <v>762</v>
      </c>
      <c r="C14" s="1166" t="s">
        <v>761</v>
      </c>
      <c r="D14" s="946">
        <v>2</v>
      </c>
      <c r="E14" s="947">
        <v>2</v>
      </c>
      <c r="F14" s="947" t="s">
        <v>744</v>
      </c>
      <c r="G14" s="947">
        <v>32</v>
      </c>
      <c r="H14" s="947">
        <v>96</v>
      </c>
      <c r="I14" s="947">
        <v>9</v>
      </c>
      <c r="J14" s="265">
        <f t="shared" si="0"/>
        <v>18.058499999999999</v>
      </c>
      <c r="K14" s="911"/>
      <c r="L14" s="690"/>
      <c r="M14" s="690"/>
      <c r="N14" s="690"/>
      <c r="O14" s="690"/>
      <c r="P14" s="690"/>
      <c r="Q14" s="690"/>
      <c r="R14" s="690"/>
      <c r="S14" s="717"/>
      <c r="T14" s="240">
        <f t="shared" si="1"/>
        <v>0</v>
      </c>
      <c r="U14" s="89">
        <f t="shared" si="2"/>
        <v>0</v>
      </c>
      <c r="V14" s="112">
        <f t="shared" si="3"/>
        <v>0</v>
      </c>
      <c r="W14" s="1794"/>
      <c r="X14" s="1795"/>
    </row>
    <row r="15" spans="1:25" ht="19.5" customHeight="1" x14ac:dyDescent="0.25">
      <c r="B15" s="944" t="s">
        <v>760</v>
      </c>
      <c r="C15" s="1166" t="s">
        <v>759</v>
      </c>
      <c r="D15" s="946">
        <v>2</v>
      </c>
      <c r="E15" s="947">
        <v>2</v>
      </c>
      <c r="F15" s="947" t="s">
        <v>233</v>
      </c>
      <c r="G15" s="947">
        <v>18.88</v>
      </c>
      <c r="H15" s="947">
        <v>60</v>
      </c>
      <c r="I15" s="947">
        <v>7.5</v>
      </c>
      <c r="J15" s="265">
        <f t="shared" si="0"/>
        <v>15.04875</v>
      </c>
      <c r="K15" s="911"/>
      <c r="L15" s="690"/>
      <c r="M15" s="690"/>
      <c r="N15" s="690"/>
      <c r="O15" s="690"/>
      <c r="P15" s="690"/>
      <c r="Q15" s="690"/>
      <c r="R15" s="690"/>
      <c r="S15" s="717"/>
      <c r="T15" s="240">
        <f t="shared" si="1"/>
        <v>0</v>
      </c>
      <c r="U15" s="89">
        <f t="shared" si="2"/>
        <v>0</v>
      </c>
      <c r="V15" s="112">
        <f t="shared" si="3"/>
        <v>0</v>
      </c>
      <c r="W15" s="1794"/>
      <c r="X15" s="1795"/>
    </row>
    <row r="16" spans="1:25" ht="19.5" customHeight="1" x14ac:dyDescent="0.25">
      <c r="B16" s="949" t="s">
        <v>758</v>
      </c>
      <c r="C16" s="1166" t="s">
        <v>757</v>
      </c>
      <c r="D16" s="946">
        <v>2</v>
      </c>
      <c r="E16" s="947">
        <v>2</v>
      </c>
      <c r="F16" s="947" t="s">
        <v>233</v>
      </c>
      <c r="G16" s="947">
        <v>20.399999999999999</v>
      </c>
      <c r="H16" s="947">
        <v>64</v>
      </c>
      <c r="I16" s="947">
        <v>6</v>
      </c>
      <c r="J16" s="265">
        <f t="shared" si="0"/>
        <v>12.039</v>
      </c>
      <c r="K16" s="911"/>
      <c r="L16" s="690"/>
      <c r="M16" s="690"/>
      <c r="N16" s="690"/>
      <c r="O16" s="690"/>
      <c r="P16" s="690"/>
      <c r="Q16" s="690"/>
      <c r="R16" s="690"/>
      <c r="S16" s="717"/>
      <c r="T16" s="240">
        <f t="shared" si="1"/>
        <v>0</v>
      </c>
      <c r="U16" s="89">
        <f t="shared" si="2"/>
        <v>0</v>
      </c>
      <c r="V16" s="112">
        <f t="shared" si="3"/>
        <v>0</v>
      </c>
      <c r="W16" s="1794"/>
      <c r="X16" s="1795"/>
    </row>
    <row r="17" spans="2:24" ht="19.5" customHeight="1" x14ac:dyDescent="0.25">
      <c r="B17" s="949" t="s">
        <v>756</v>
      </c>
      <c r="C17" s="1166" t="s">
        <v>794</v>
      </c>
      <c r="D17" s="946">
        <v>2</v>
      </c>
      <c r="E17" s="947">
        <v>2</v>
      </c>
      <c r="F17" s="947" t="s">
        <v>744</v>
      </c>
      <c r="G17" s="947">
        <v>22</v>
      </c>
      <c r="H17" s="947">
        <v>64</v>
      </c>
      <c r="I17" s="947">
        <v>8</v>
      </c>
      <c r="J17" s="265">
        <f t="shared" si="0"/>
        <v>16.052</v>
      </c>
      <c r="K17" s="911"/>
      <c r="L17" s="690"/>
      <c r="M17" s="690"/>
      <c r="N17" s="690"/>
      <c r="O17" s="690"/>
      <c r="P17" s="690"/>
      <c r="Q17" s="690"/>
      <c r="R17" s="690"/>
      <c r="S17" s="717"/>
      <c r="T17" s="240">
        <f t="shared" si="1"/>
        <v>0</v>
      </c>
      <c r="U17" s="89">
        <f t="shared" si="2"/>
        <v>0</v>
      </c>
      <c r="V17" s="112">
        <f t="shared" si="3"/>
        <v>0</v>
      </c>
      <c r="W17" s="1794"/>
      <c r="X17" s="1795"/>
    </row>
    <row r="18" spans="2:24" ht="19.5" customHeight="1" x14ac:dyDescent="0.25">
      <c r="B18" s="949" t="s">
        <v>793</v>
      </c>
      <c r="C18" s="1166" t="s">
        <v>792</v>
      </c>
      <c r="D18" s="946">
        <v>2</v>
      </c>
      <c r="E18" s="947">
        <v>2</v>
      </c>
      <c r="F18" s="947" t="s">
        <v>744</v>
      </c>
      <c r="G18" s="947">
        <v>22.32</v>
      </c>
      <c r="H18" s="947">
        <v>64</v>
      </c>
      <c r="I18" s="947">
        <v>6.31</v>
      </c>
      <c r="J18" s="265">
        <f t="shared" si="0"/>
        <v>12.661014999999999</v>
      </c>
      <c r="K18" s="911"/>
      <c r="L18" s="690"/>
      <c r="M18" s="690"/>
      <c r="N18" s="690"/>
      <c r="O18" s="690"/>
      <c r="P18" s="690"/>
      <c r="Q18" s="690"/>
      <c r="R18" s="690"/>
      <c r="S18" s="717"/>
      <c r="T18" s="240">
        <f t="shared" si="1"/>
        <v>0</v>
      </c>
      <c r="U18" s="89">
        <f t="shared" si="2"/>
        <v>0</v>
      </c>
      <c r="V18" s="112">
        <f t="shared" si="3"/>
        <v>0</v>
      </c>
      <c r="W18" s="1794"/>
      <c r="X18" s="1795"/>
    </row>
    <row r="19" spans="2:24" ht="19.5" customHeight="1" x14ac:dyDescent="0.25">
      <c r="B19" s="944" t="s">
        <v>752</v>
      </c>
      <c r="C19" s="1166" t="s">
        <v>751</v>
      </c>
      <c r="D19" s="946">
        <v>1</v>
      </c>
      <c r="E19" s="947">
        <v>1</v>
      </c>
      <c r="F19" s="947" t="s">
        <v>233</v>
      </c>
      <c r="G19" s="947">
        <v>14.35</v>
      </c>
      <c r="H19" s="947">
        <v>80</v>
      </c>
      <c r="I19" s="947">
        <v>2.5</v>
      </c>
      <c r="J19" s="265">
        <f t="shared" si="0"/>
        <v>5.0162499999999994</v>
      </c>
      <c r="K19" s="911"/>
      <c r="L19" s="690"/>
      <c r="M19" s="690"/>
      <c r="N19" s="690"/>
      <c r="O19" s="690"/>
      <c r="P19" s="690"/>
      <c r="Q19" s="690"/>
      <c r="R19" s="690"/>
      <c r="S19" s="717"/>
      <c r="T19" s="240">
        <f t="shared" si="1"/>
        <v>0</v>
      </c>
      <c r="U19" s="89">
        <f t="shared" si="2"/>
        <v>0</v>
      </c>
      <c r="V19" s="112">
        <f t="shared" si="3"/>
        <v>0</v>
      </c>
      <c r="W19" s="1794"/>
      <c r="X19" s="1795"/>
    </row>
    <row r="20" spans="2:24" ht="19.5" customHeight="1" x14ac:dyDescent="0.25">
      <c r="B20" s="949" t="s">
        <v>750</v>
      </c>
      <c r="C20" s="1166" t="s">
        <v>749</v>
      </c>
      <c r="D20" s="946">
        <v>1</v>
      </c>
      <c r="E20" s="947">
        <v>2</v>
      </c>
      <c r="F20" s="947" t="s">
        <v>233</v>
      </c>
      <c r="G20" s="947">
        <v>22.52</v>
      </c>
      <c r="H20" s="947">
        <v>96</v>
      </c>
      <c r="I20" s="947">
        <v>3</v>
      </c>
      <c r="J20" s="265">
        <f t="shared" si="0"/>
        <v>6.0194999999999999</v>
      </c>
      <c r="K20" s="911"/>
      <c r="L20" s="690"/>
      <c r="M20" s="690"/>
      <c r="N20" s="690"/>
      <c r="O20" s="690"/>
      <c r="P20" s="690"/>
      <c r="Q20" s="690"/>
      <c r="R20" s="690"/>
      <c r="S20" s="717"/>
      <c r="T20" s="240">
        <f t="shared" si="1"/>
        <v>0</v>
      </c>
      <c r="U20" s="89">
        <f t="shared" si="2"/>
        <v>0</v>
      </c>
      <c r="V20" s="112">
        <f t="shared" si="3"/>
        <v>0</v>
      </c>
      <c r="W20" s="1794"/>
      <c r="X20" s="1795"/>
    </row>
    <row r="21" spans="2:24" ht="19.5" customHeight="1" x14ac:dyDescent="0.25">
      <c r="B21" s="949" t="s">
        <v>791</v>
      </c>
      <c r="C21" s="1166" t="s">
        <v>790</v>
      </c>
      <c r="D21" s="946">
        <v>1</v>
      </c>
      <c r="E21" s="947">
        <v>2</v>
      </c>
      <c r="F21" s="1162" t="s">
        <v>233</v>
      </c>
      <c r="G21" s="947">
        <v>22.52</v>
      </c>
      <c r="H21" s="947">
        <v>96</v>
      </c>
      <c r="I21" s="947">
        <v>3</v>
      </c>
      <c r="J21" s="265">
        <f t="shared" si="0"/>
        <v>6.0194999999999999</v>
      </c>
      <c r="K21" s="911"/>
      <c r="L21" s="690"/>
      <c r="M21" s="690"/>
      <c r="N21" s="690"/>
      <c r="O21" s="690"/>
      <c r="P21" s="690"/>
      <c r="Q21" s="690"/>
      <c r="R21" s="690"/>
      <c r="S21" s="717"/>
      <c r="T21" s="240">
        <f t="shared" si="1"/>
        <v>0</v>
      </c>
      <c r="U21" s="89">
        <f t="shared" si="2"/>
        <v>0</v>
      </c>
      <c r="V21" s="112">
        <f t="shared" si="3"/>
        <v>0</v>
      </c>
      <c r="W21" s="1794"/>
      <c r="X21" s="1795"/>
    </row>
    <row r="22" spans="2:24" ht="19.5" customHeight="1" x14ac:dyDescent="0.25">
      <c r="B22" s="949" t="s">
        <v>746</v>
      </c>
      <c r="C22" s="1166" t="s">
        <v>745</v>
      </c>
      <c r="D22" s="946">
        <v>2</v>
      </c>
      <c r="E22" s="947">
        <v>2</v>
      </c>
      <c r="F22" s="947" t="s">
        <v>744</v>
      </c>
      <c r="G22" s="947">
        <v>22.06</v>
      </c>
      <c r="H22" s="947">
        <v>60</v>
      </c>
      <c r="I22" s="947">
        <v>7.5</v>
      </c>
      <c r="J22" s="265">
        <f t="shared" si="0"/>
        <v>15.04875</v>
      </c>
      <c r="K22" s="911"/>
      <c r="L22" s="690"/>
      <c r="M22" s="690"/>
      <c r="N22" s="690"/>
      <c r="O22" s="690"/>
      <c r="P22" s="690"/>
      <c r="Q22" s="690"/>
      <c r="R22" s="690"/>
      <c r="S22" s="717"/>
      <c r="T22" s="240">
        <f t="shared" si="1"/>
        <v>0</v>
      </c>
      <c r="U22" s="89">
        <f t="shared" si="2"/>
        <v>0</v>
      </c>
      <c r="V22" s="112">
        <f t="shared" si="3"/>
        <v>0</v>
      </c>
      <c r="W22" s="1794"/>
      <c r="X22" s="1795"/>
    </row>
    <row r="23" spans="2:24" ht="19.5" customHeight="1" x14ac:dyDescent="0.25">
      <c r="B23" s="949" t="s">
        <v>789</v>
      </c>
      <c r="C23" s="1166" t="s">
        <v>788</v>
      </c>
      <c r="D23" s="946">
        <v>2</v>
      </c>
      <c r="E23" s="947">
        <v>2</v>
      </c>
      <c r="F23" s="947" t="s">
        <v>744</v>
      </c>
      <c r="G23" s="947">
        <v>32</v>
      </c>
      <c r="H23" s="947">
        <v>96</v>
      </c>
      <c r="I23" s="947">
        <v>12</v>
      </c>
      <c r="J23" s="265">
        <f t="shared" si="0"/>
        <v>24.077999999999999</v>
      </c>
      <c r="K23" s="911"/>
      <c r="L23" s="690"/>
      <c r="M23" s="690"/>
      <c r="N23" s="690"/>
      <c r="O23" s="690"/>
      <c r="P23" s="690"/>
      <c r="Q23" s="690"/>
      <c r="R23" s="690"/>
      <c r="S23" s="717"/>
      <c r="T23" s="240">
        <f t="shared" si="1"/>
        <v>0</v>
      </c>
      <c r="U23" s="89">
        <f t="shared" si="2"/>
        <v>0</v>
      </c>
      <c r="V23" s="112">
        <f t="shared" si="3"/>
        <v>0</v>
      </c>
      <c r="W23" s="1794"/>
      <c r="X23" s="1795"/>
    </row>
    <row r="24" spans="2:24" ht="19.5" customHeight="1" x14ac:dyDescent="0.25">
      <c r="B24" s="944" t="s">
        <v>787</v>
      </c>
      <c r="C24" s="1166" t="s">
        <v>786</v>
      </c>
      <c r="D24" s="946">
        <v>2</v>
      </c>
      <c r="E24" s="947">
        <v>2</v>
      </c>
      <c r="F24" s="947" t="s">
        <v>744</v>
      </c>
      <c r="G24" s="947">
        <v>23.65</v>
      </c>
      <c r="H24" s="947">
        <v>70</v>
      </c>
      <c r="I24" s="947">
        <v>8.75</v>
      </c>
      <c r="J24" s="265">
        <f t="shared" si="0"/>
        <v>17.556874999999998</v>
      </c>
      <c r="K24" s="911"/>
      <c r="L24" s="690"/>
      <c r="M24" s="690"/>
      <c r="N24" s="690"/>
      <c r="O24" s="690"/>
      <c r="P24" s="690"/>
      <c r="Q24" s="690"/>
      <c r="R24" s="690"/>
      <c r="S24" s="717"/>
      <c r="T24" s="240">
        <f t="shared" si="1"/>
        <v>0</v>
      </c>
      <c r="U24" s="89">
        <f t="shared" si="2"/>
        <v>0</v>
      </c>
      <c r="V24" s="112">
        <f t="shared" si="3"/>
        <v>0</v>
      </c>
      <c r="W24" s="1794"/>
      <c r="X24" s="1795"/>
    </row>
    <row r="25" spans="2:24" ht="19.5" customHeight="1" x14ac:dyDescent="0.25">
      <c r="B25" s="944" t="s">
        <v>754</v>
      </c>
      <c r="C25" s="1166" t="s">
        <v>753</v>
      </c>
      <c r="D25" s="946">
        <v>2</v>
      </c>
      <c r="E25" s="947">
        <v>2</v>
      </c>
      <c r="F25" s="947" t="s">
        <v>744</v>
      </c>
      <c r="G25" s="947">
        <v>23.79</v>
      </c>
      <c r="H25" s="947">
        <v>70</v>
      </c>
      <c r="I25" s="947">
        <v>7.44</v>
      </c>
      <c r="J25" s="265">
        <f t="shared" si="0"/>
        <v>14.92836</v>
      </c>
      <c r="K25" s="911"/>
      <c r="L25" s="690"/>
      <c r="M25" s="690"/>
      <c r="N25" s="690"/>
      <c r="O25" s="690"/>
      <c r="P25" s="690"/>
      <c r="Q25" s="690"/>
      <c r="R25" s="690"/>
      <c r="S25" s="717"/>
      <c r="T25" s="240">
        <f t="shared" si="1"/>
        <v>0</v>
      </c>
      <c r="U25" s="89">
        <f t="shared" si="2"/>
        <v>0</v>
      </c>
      <c r="V25" s="112">
        <f t="shared" si="3"/>
        <v>0</v>
      </c>
      <c r="W25" s="1794"/>
      <c r="X25" s="1795"/>
    </row>
    <row r="26" spans="2:24" ht="19.5" customHeight="1" x14ac:dyDescent="0.25">
      <c r="B26" s="949" t="s">
        <v>748</v>
      </c>
      <c r="C26" s="1166" t="s">
        <v>747</v>
      </c>
      <c r="D26" s="946">
        <v>2</v>
      </c>
      <c r="E26" s="947">
        <v>2</v>
      </c>
      <c r="F26" s="947" t="s">
        <v>744</v>
      </c>
      <c r="G26" s="947">
        <v>22.25</v>
      </c>
      <c r="H26" s="947">
        <v>60</v>
      </c>
      <c r="I26" s="947">
        <v>6</v>
      </c>
      <c r="J26" s="265">
        <f t="shared" si="0"/>
        <v>12.039</v>
      </c>
      <c r="K26" s="911"/>
      <c r="L26" s="690"/>
      <c r="M26" s="690"/>
      <c r="N26" s="690"/>
      <c r="O26" s="690"/>
      <c r="P26" s="690"/>
      <c r="Q26" s="690"/>
      <c r="R26" s="690"/>
      <c r="S26" s="717"/>
      <c r="T26" s="240">
        <f t="shared" si="1"/>
        <v>0</v>
      </c>
      <c r="U26" s="89">
        <f t="shared" si="2"/>
        <v>0</v>
      </c>
      <c r="V26" s="112">
        <f t="shared" si="3"/>
        <v>0</v>
      </c>
      <c r="W26" s="1794"/>
      <c r="X26" s="1795"/>
    </row>
    <row r="27" spans="2:24" ht="19.5" customHeight="1" x14ac:dyDescent="0.25">
      <c r="B27" s="944" t="s">
        <v>785</v>
      </c>
      <c r="C27" s="1166" t="s">
        <v>784</v>
      </c>
      <c r="D27" s="946">
        <v>2</v>
      </c>
      <c r="E27" s="947">
        <v>2</v>
      </c>
      <c r="F27" s="947" t="s">
        <v>765</v>
      </c>
      <c r="G27" s="947">
        <v>22.63</v>
      </c>
      <c r="H27" s="947">
        <v>60</v>
      </c>
      <c r="I27" s="947">
        <v>7.5</v>
      </c>
      <c r="J27" s="265">
        <f t="shared" si="0"/>
        <v>15.04875</v>
      </c>
      <c r="K27" s="911"/>
      <c r="L27" s="690"/>
      <c r="M27" s="690"/>
      <c r="N27" s="690"/>
      <c r="O27" s="690"/>
      <c r="P27" s="690"/>
      <c r="Q27" s="690"/>
      <c r="R27" s="690"/>
      <c r="S27" s="717"/>
      <c r="T27" s="240">
        <f t="shared" si="1"/>
        <v>0</v>
      </c>
      <c r="U27" s="89">
        <f t="shared" si="2"/>
        <v>0</v>
      </c>
      <c r="V27" s="112">
        <f t="shared" si="3"/>
        <v>0</v>
      </c>
      <c r="W27" s="1794"/>
      <c r="X27" s="1795"/>
    </row>
    <row r="28" spans="2:24" ht="19.5" customHeight="1" x14ac:dyDescent="0.25">
      <c r="B28" s="949" t="s">
        <v>783</v>
      </c>
      <c r="C28" s="1166" t="s">
        <v>782</v>
      </c>
      <c r="D28" s="946">
        <v>2</v>
      </c>
      <c r="E28" s="947">
        <v>2</v>
      </c>
      <c r="F28" s="947" t="s">
        <v>765</v>
      </c>
      <c r="G28" s="947">
        <v>22.74</v>
      </c>
      <c r="H28" s="947">
        <v>60</v>
      </c>
      <c r="I28" s="947">
        <v>5.62</v>
      </c>
      <c r="J28" s="265">
        <f t="shared" si="0"/>
        <v>11.276529999999999</v>
      </c>
      <c r="K28" s="911"/>
      <c r="L28" s="690"/>
      <c r="M28" s="690"/>
      <c r="N28" s="690"/>
      <c r="O28" s="690"/>
      <c r="P28" s="690"/>
      <c r="Q28" s="690"/>
      <c r="R28" s="690"/>
      <c r="S28" s="717"/>
      <c r="T28" s="240">
        <f t="shared" si="1"/>
        <v>0</v>
      </c>
      <c r="U28" s="89">
        <f t="shared" si="2"/>
        <v>0</v>
      </c>
      <c r="V28" s="112">
        <f t="shared" si="3"/>
        <v>0</v>
      </c>
      <c r="W28" s="1794"/>
      <c r="X28" s="1795"/>
    </row>
    <row r="29" spans="2:24" ht="19.5" customHeight="1" x14ac:dyDescent="0.25">
      <c r="B29" s="949" t="s">
        <v>781</v>
      </c>
      <c r="C29" s="1166" t="s">
        <v>780</v>
      </c>
      <c r="D29" s="946">
        <v>2</v>
      </c>
      <c r="E29" s="947">
        <v>2</v>
      </c>
      <c r="F29" s="947" t="s">
        <v>233</v>
      </c>
      <c r="G29" s="947">
        <v>20.399999999999999</v>
      </c>
      <c r="H29" s="947">
        <v>64</v>
      </c>
      <c r="I29" s="947">
        <v>6</v>
      </c>
      <c r="J29" s="265">
        <f t="shared" si="0"/>
        <v>12.039</v>
      </c>
      <c r="K29" s="911"/>
      <c r="L29" s="690"/>
      <c r="M29" s="690"/>
      <c r="N29" s="690"/>
      <c r="O29" s="690"/>
      <c r="P29" s="690"/>
      <c r="Q29" s="690"/>
      <c r="R29" s="690"/>
      <c r="S29" s="717"/>
      <c r="T29" s="240">
        <f t="shared" si="1"/>
        <v>0</v>
      </c>
      <c r="U29" s="89">
        <f t="shared" si="2"/>
        <v>0</v>
      </c>
      <c r="V29" s="112">
        <f t="shared" si="3"/>
        <v>0</v>
      </c>
      <c r="W29" s="1794"/>
      <c r="X29" s="1795"/>
    </row>
    <row r="30" spans="2:24" ht="19.5" customHeight="1" x14ac:dyDescent="0.25">
      <c r="B30" s="949" t="s">
        <v>779</v>
      </c>
      <c r="C30" s="1166" t="s">
        <v>778</v>
      </c>
      <c r="D30" s="946">
        <v>1</v>
      </c>
      <c r="E30" s="947">
        <v>1.5</v>
      </c>
      <c r="F30" s="947" t="s">
        <v>233</v>
      </c>
      <c r="G30" s="947">
        <v>17</v>
      </c>
      <c r="H30" s="947">
        <v>80</v>
      </c>
      <c r="I30" s="947">
        <v>1.63</v>
      </c>
      <c r="J30" s="265">
        <f t="shared" si="0"/>
        <v>3.2705949999999997</v>
      </c>
      <c r="K30" s="911"/>
      <c r="L30" s="690"/>
      <c r="M30" s="690"/>
      <c r="N30" s="690"/>
      <c r="O30" s="690"/>
      <c r="P30" s="690"/>
      <c r="Q30" s="690"/>
      <c r="R30" s="690"/>
      <c r="S30" s="717"/>
      <c r="T30" s="240">
        <f t="shared" si="1"/>
        <v>0</v>
      </c>
      <c r="U30" s="89">
        <f t="shared" si="2"/>
        <v>0</v>
      </c>
      <c r="V30" s="112">
        <f t="shared" si="3"/>
        <v>0</v>
      </c>
      <c r="W30" s="1794"/>
      <c r="X30" s="1795"/>
    </row>
    <row r="31" spans="2:24" ht="19.5" customHeight="1" x14ac:dyDescent="0.25">
      <c r="B31" s="944" t="s">
        <v>777</v>
      </c>
      <c r="C31" s="1166" t="s">
        <v>776</v>
      </c>
      <c r="D31" s="946">
        <v>1</v>
      </c>
      <c r="E31" s="947">
        <v>1.5</v>
      </c>
      <c r="F31" s="947" t="s">
        <v>744</v>
      </c>
      <c r="G31" s="947">
        <v>20.149999999999999</v>
      </c>
      <c r="H31" s="947">
        <v>80</v>
      </c>
      <c r="I31" s="947">
        <v>3.9</v>
      </c>
      <c r="J31" s="265">
        <f t="shared" si="0"/>
        <v>7.8253499999999994</v>
      </c>
      <c r="K31" s="911"/>
      <c r="L31" s="690"/>
      <c r="M31" s="690"/>
      <c r="N31" s="690"/>
      <c r="O31" s="690"/>
      <c r="P31" s="690"/>
      <c r="Q31" s="690"/>
      <c r="R31" s="690"/>
      <c r="S31" s="717"/>
      <c r="T31" s="240">
        <f t="shared" si="1"/>
        <v>0</v>
      </c>
      <c r="U31" s="89">
        <f t="shared" si="2"/>
        <v>0</v>
      </c>
      <c r="V31" s="112">
        <f t="shared" si="3"/>
        <v>0</v>
      </c>
      <c r="W31" s="1794"/>
      <c r="X31" s="1795"/>
    </row>
    <row r="32" spans="2:24" ht="19.5" customHeight="1" x14ac:dyDescent="0.25">
      <c r="B32" s="949" t="s">
        <v>775</v>
      </c>
      <c r="C32" s="1166" t="s">
        <v>774</v>
      </c>
      <c r="D32" s="946">
        <v>1</v>
      </c>
      <c r="E32" s="947">
        <v>1.5</v>
      </c>
      <c r="F32" s="947" t="s">
        <v>744</v>
      </c>
      <c r="G32" s="947">
        <v>18.5</v>
      </c>
      <c r="H32" s="947">
        <v>80</v>
      </c>
      <c r="I32" s="947">
        <v>3.75</v>
      </c>
      <c r="J32" s="265">
        <f t="shared" si="0"/>
        <v>7.524375</v>
      </c>
      <c r="K32" s="911"/>
      <c r="L32" s="690"/>
      <c r="M32" s="690"/>
      <c r="N32" s="690"/>
      <c r="O32" s="690"/>
      <c r="P32" s="690"/>
      <c r="Q32" s="690"/>
      <c r="R32" s="690"/>
      <c r="S32" s="717"/>
      <c r="T32" s="240">
        <f t="shared" si="1"/>
        <v>0</v>
      </c>
      <c r="U32" s="89">
        <f t="shared" si="2"/>
        <v>0</v>
      </c>
      <c r="V32" s="112">
        <f t="shared" si="3"/>
        <v>0</v>
      </c>
      <c r="W32" s="1794"/>
      <c r="X32" s="1795"/>
    </row>
    <row r="33" spans="2:24" ht="19.5" customHeight="1" x14ac:dyDescent="0.25">
      <c r="B33" s="949" t="s">
        <v>773</v>
      </c>
      <c r="C33" s="1166" t="s">
        <v>772</v>
      </c>
      <c r="D33" s="946">
        <v>1</v>
      </c>
      <c r="E33" s="947">
        <v>1.5</v>
      </c>
      <c r="F33" s="947" t="s">
        <v>233</v>
      </c>
      <c r="G33" s="947">
        <v>18.25</v>
      </c>
      <c r="H33" s="947">
        <v>80</v>
      </c>
      <c r="I33" s="947">
        <v>3.75</v>
      </c>
      <c r="J33" s="265">
        <f t="shared" si="0"/>
        <v>7.524375</v>
      </c>
      <c r="K33" s="911"/>
      <c r="L33" s="690"/>
      <c r="M33" s="690"/>
      <c r="N33" s="690"/>
      <c r="O33" s="690"/>
      <c r="P33" s="690"/>
      <c r="Q33" s="690"/>
      <c r="R33" s="690"/>
      <c r="S33" s="717"/>
      <c r="T33" s="240">
        <f t="shared" si="1"/>
        <v>0</v>
      </c>
      <c r="U33" s="89">
        <f t="shared" si="2"/>
        <v>0</v>
      </c>
      <c r="V33" s="112">
        <f t="shared" si="3"/>
        <v>0</v>
      </c>
      <c r="W33" s="1794"/>
      <c r="X33" s="1795"/>
    </row>
    <row r="34" spans="2:24" ht="19.5" customHeight="1" x14ac:dyDescent="0.25">
      <c r="B34" s="944" t="s">
        <v>771</v>
      </c>
      <c r="C34" s="1166" t="s">
        <v>770</v>
      </c>
      <c r="D34" s="946">
        <v>2</v>
      </c>
      <c r="E34" s="947">
        <v>2</v>
      </c>
      <c r="F34" s="947" t="s">
        <v>744</v>
      </c>
      <c r="G34" s="947">
        <v>22.9</v>
      </c>
      <c r="H34" s="947">
        <v>64</v>
      </c>
      <c r="I34" s="947">
        <v>6</v>
      </c>
      <c r="J34" s="265">
        <f t="shared" si="0"/>
        <v>12.039</v>
      </c>
      <c r="K34" s="911"/>
      <c r="L34" s="690"/>
      <c r="M34" s="690"/>
      <c r="N34" s="690"/>
      <c r="O34" s="690"/>
      <c r="P34" s="690"/>
      <c r="Q34" s="690"/>
      <c r="R34" s="690"/>
      <c r="S34" s="717"/>
      <c r="T34" s="240">
        <f t="shared" si="1"/>
        <v>0</v>
      </c>
      <c r="U34" s="89">
        <f t="shared" si="2"/>
        <v>0</v>
      </c>
      <c r="V34" s="112">
        <f t="shared" si="3"/>
        <v>0</v>
      </c>
      <c r="W34" s="1794"/>
      <c r="X34" s="1795"/>
    </row>
    <row r="35" spans="2:24" ht="19.5" customHeight="1" x14ac:dyDescent="0.25">
      <c r="B35" s="949" t="s">
        <v>769</v>
      </c>
      <c r="C35" s="1166" t="s">
        <v>768</v>
      </c>
      <c r="D35" s="946">
        <v>2</v>
      </c>
      <c r="E35" s="947">
        <v>2</v>
      </c>
      <c r="F35" s="947" t="s">
        <v>744</v>
      </c>
      <c r="G35" s="947">
        <v>35.200000000000003</v>
      </c>
      <c r="H35" s="947">
        <v>96</v>
      </c>
      <c r="I35" s="947">
        <v>1.8</v>
      </c>
      <c r="J35" s="265">
        <f t="shared" si="0"/>
        <v>3.6116999999999999</v>
      </c>
      <c r="K35" s="911"/>
      <c r="L35" s="690"/>
      <c r="M35" s="690"/>
      <c r="N35" s="690"/>
      <c r="O35" s="690"/>
      <c r="P35" s="690"/>
      <c r="Q35" s="690"/>
      <c r="R35" s="690"/>
      <c r="S35" s="717"/>
      <c r="T35" s="240">
        <f t="shared" si="1"/>
        <v>0</v>
      </c>
      <c r="U35" s="89">
        <f t="shared" si="2"/>
        <v>0</v>
      </c>
      <c r="V35" s="112">
        <f t="shared" si="3"/>
        <v>0</v>
      </c>
      <c r="W35" s="1794"/>
      <c r="X35" s="1795"/>
    </row>
    <row r="36" spans="2:24" ht="19.5" customHeight="1" thickBot="1" x14ac:dyDescent="0.3">
      <c r="B36" s="950" t="s">
        <v>767</v>
      </c>
      <c r="C36" s="1167" t="s">
        <v>766</v>
      </c>
      <c r="D36" s="952">
        <v>2</v>
      </c>
      <c r="E36" s="953">
        <v>2</v>
      </c>
      <c r="F36" s="953" t="s">
        <v>765</v>
      </c>
      <c r="G36" s="953">
        <v>25.89</v>
      </c>
      <c r="H36" s="953">
        <v>60</v>
      </c>
      <c r="I36" s="953">
        <v>4.68</v>
      </c>
      <c r="J36" s="266">
        <f t="shared" si="0"/>
        <v>9.3904199999999989</v>
      </c>
      <c r="K36" s="912"/>
      <c r="L36" s="913"/>
      <c r="M36" s="913"/>
      <c r="N36" s="913"/>
      <c r="O36" s="913"/>
      <c r="P36" s="913"/>
      <c r="Q36" s="913"/>
      <c r="R36" s="913"/>
      <c r="S36" s="914"/>
      <c r="T36" s="410">
        <f t="shared" si="1"/>
        <v>0</v>
      </c>
      <c r="U36" s="90">
        <f t="shared" si="2"/>
        <v>0</v>
      </c>
      <c r="V36" s="409">
        <f t="shared" si="3"/>
        <v>0</v>
      </c>
      <c r="W36" s="1796"/>
      <c r="X36" s="1797"/>
    </row>
    <row r="37" spans="2:24" ht="23.65" customHeight="1" x14ac:dyDescent="0.25">
      <c r="B37" s="1773" t="s">
        <v>156</v>
      </c>
      <c r="C37" s="1791"/>
      <c r="D37" s="1791"/>
      <c r="E37" s="1791"/>
      <c r="F37" s="1791"/>
      <c r="G37" s="1791"/>
      <c r="H37" s="1791"/>
      <c r="I37" s="1791"/>
      <c r="J37" s="1791"/>
      <c r="K37" s="1791"/>
      <c r="L37" s="1791"/>
      <c r="M37" s="1791"/>
      <c r="N37" s="1791"/>
      <c r="O37" s="1791"/>
      <c r="P37" s="1791"/>
      <c r="Q37" s="1791"/>
      <c r="R37" s="1791"/>
      <c r="S37" s="1791"/>
      <c r="T37" s="1791"/>
      <c r="U37" s="1791"/>
      <c r="V37" s="1791"/>
      <c r="W37" s="1791"/>
      <c r="X37" s="1775"/>
    </row>
    <row r="38" spans="2:24" ht="23.65" customHeight="1" x14ac:dyDescent="0.25">
      <c r="B38" s="1773"/>
      <c r="C38" s="1791"/>
      <c r="D38" s="1791"/>
      <c r="E38" s="1791"/>
      <c r="F38" s="1791"/>
      <c r="G38" s="1791"/>
      <c r="H38" s="1791"/>
      <c r="I38" s="1791"/>
      <c r="J38" s="1791"/>
      <c r="K38" s="1791"/>
      <c r="L38" s="1791"/>
      <c r="M38" s="1791"/>
      <c r="N38" s="1791"/>
      <c r="O38" s="1791"/>
      <c r="P38" s="1791"/>
      <c r="Q38" s="1791"/>
      <c r="R38" s="1791"/>
      <c r="S38" s="1791"/>
      <c r="T38" s="1791"/>
      <c r="U38" s="1791"/>
      <c r="V38" s="1791"/>
      <c r="W38" s="1791"/>
      <c r="X38" s="1775"/>
    </row>
    <row r="39" spans="2:24" ht="0.75" customHeight="1" x14ac:dyDescent="0.25">
      <c r="B39" s="1773"/>
      <c r="C39" s="1791"/>
      <c r="D39" s="1791"/>
      <c r="E39" s="1791"/>
      <c r="F39" s="1791"/>
      <c r="G39" s="1791"/>
      <c r="H39" s="1791"/>
      <c r="I39" s="1791"/>
      <c r="J39" s="1791"/>
      <c r="K39" s="1791"/>
      <c r="L39" s="1791"/>
      <c r="M39" s="1791"/>
      <c r="N39" s="1791"/>
      <c r="O39" s="1791"/>
      <c r="P39" s="1791"/>
      <c r="Q39" s="1791"/>
      <c r="R39" s="1791"/>
      <c r="S39" s="1791"/>
      <c r="T39" s="1791"/>
      <c r="U39" s="1791"/>
      <c r="V39" s="1791"/>
      <c r="W39" s="1791"/>
      <c r="X39" s="1775"/>
    </row>
    <row r="40" spans="2:24" ht="33.75" customHeight="1" thickBot="1" x14ac:dyDescent="0.3">
      <c r="B40" s="1762"/>
      <c r="C40" s="1763"/>
      <c r="D40" s="1763"/>
      <c r="E40" s="1763"/>
      <c r="F40" s="1763"/>
      <c r="G40" s="1763"/>
      <c r="H40" s="1763"/>
      <c r="I40" s="1763"/>
      <c r="J40" s="1763"/>
      <c r="K40" s="1763"/>
      <c r="L40" s="1763"/>
      <c r="M40" s="1763"/>
      <c r="N40" s="1763"/>
      <c r="O40" s="1763"/>
      <c r="P40" s="1763"/>
      <c r="Q40" s="1763"/>
      <c r="R40" s="1763"/>
      <c r="S40" s="1763"/>
      <c r="T40" s="1763"/>
      <c r="U40" s="1763"/>
      <c r="V40" s="1763"/>
      <c r="W40" s="1763"/>
      <c r="X40" s="1764"/>
    </row>
    <row r="41" spans="2:24" ht="58.5" customHeight="1" thickTop="1" thickBot="1" x14ac:dyDescent="0.3">
      <c r="B41" s="1790"/>
      <c r="C41" s="1790"/>
      <c r="D41" s="1790"/>
      <c r="E41" s="1790"/>
      <c r="F41" s="1790"/>
      <c r="G41" s="1790"/>
      <c r="H41" s="1790"/>
      <c r="I41" s="1790"/>
      <c r="J41" s="1790"/>
      <c r="K41" s="1790"/>
      <c r="L41" s="1790"/>
      <c r="M41" s="1790"/>
      <c r="N41" s="1790"/>
      <c r="O41" s="1790"/>
      <c r="P41" s="1790"/>
      <c r="Q41" s="1790"/>
      <c r="R41" s="1790"/>
      <c r="S41" s="1790"/>
      <c r="T41" s="1790"/>
      <c r="U41" s="1790"/>
      <c r="V41" s="1790"/>
      <c r="W41" s="1790"/>
      <c r="X41" s="1790"/>
    </row>
    <row r="42" spans="2:24" ht="23.25" x14ac:dyDescent="0.35">
      <c r="C42" s="930" t="s">
        <v>157</v>
      </c>
      <c r="D42" s="931"/>
      <c r="E42" s="931"/>
      <c r="F42" s="931"/>
      <c r="G42" s="932"/>
    </row>
    <row r="43" spans="2:24" x14ac:dyDescent="0.25">
      <c r="C43" s="933"/>
      <c r="D43" s="1"/>
      <c r="E43" s="1"/>
      <c r="F43" s="1"/>
      <c r="G43" s="934"/>
    </row>
    <row r="44" spans="2:24" x14ac:dyDescent="0.25">
      <c r="C44" s="933"/>
      <c r="D44" s="1"/>
      <c r="E44" s="1"/>
      <c r="F44" s="1"/>
      <c r="G44" s="934"/>
    </row>
    <row r="45" spans="2:24" x14ac:dyDescent="0.25">
      <c r="C45" s="933"/>
      <c r="D45" s="1"/>
      <c r="E45" s="1"/>
      <c r="F45" s="1"/>
      <c r="G45" s="934"/>
    </row>
    <row r="46" spans="2:24" ht="15.75" thickBot="1" x14ac:dyDescent="0.3">
      <c r="C46" s="935"/>
      <c r="D46" s="936"/>
      <c r="E46" s="936"/>
      <c r="F46" s="936"/>
      <c r="G46" s="937"/>
    </row>
  </sheetData>
  <sheetProtection password="D140" sheet="1" selectLockedCells="1"/>
  <mergeCells count="26">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41:X41"/>
    <mergeCell ref="B9:X9"/>
    <mergeCell ref="B10:X10"/>
    <mergeCell ref="B37:X38"/>
    <mergeCell ref="B39:X40"/>
    <mergeCell ref="W13:X36"/>
  </mergeCells>
  <conditionalFormatting sqref="B1:B1048576">
    <cfRule type="duplicateValues" dxfId="42" priority="2"/>
  </conditionalFormatting>
  <pageMargins left="0.25" right="0.25" top="0.75" bottom="0.75" header="0.3" footer="0.3"/>
  <pageSetup scale="50" fitToHeight="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1:Y22"/>
  <sheetViews>
    <sheetView showGridLines="0" zoomScale="60" zoomScaleNormal="60" workbookViewId="0">
      <selection activeCell="K10" sqref="K10:K11"/>
    </sheetView>
  </sheetViews>
  <sheetFormatPr defaultColWidth="9.140625" defaultRowHeight="15" x14ac:dyDescent="0.25"/>
  <cols>
    <col min="1" max="1" width="1.28515625" style="41" customWidth="1"/>
    <col min="2" max="2" width="13.42578125" style="41" customWidth="1"/>
    <col min="3" max="3" width="61" style="41" customWidth="1"/>
    <col min="4" max="4" width="9.140625" style="41" customWidth="1"/>
    <col min="5" max="5" width="9.85546875" style="41" customWidth="1"/>
    <col min="6" max="6" width="10.85546875" style="41" customWidth="1"/>
    <col min="7" max="7" width="10.42578125" style="41" customWidth="1"/>
    <col min="8" max="8" width="13.85546875" style="41" bestFit="1" customWidth="1"/>
    <col min="9" max="9" width="9.140625" style="41" customWidth="1"/>
    <col min="10" max="10" width="8.85546875" style="235" bestFit="1" customWidth="1"/>
    <col min="11" max="19" width="11.140625" style="41" customWidth="1"/>
    <col min="20" max="20" width="9.7109375" style="41" customWidth="1"/>
    <col min="21" max="21" width="10.7109375" style="41" customWidth="1"/>
    <col min="22" max="22" width="17.7109375" style="41" bestFit="1" customWidth="1"/>
    <col min="23" max="23" width="12.7109375" style="41" customWidth="1"/>
    <col min="24" max="24" width="12"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t="s">
        <v>254</v>
      </c>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7.45" customHeight="1" thickTop="1" thickBot="1" x14ac:dyDescent="0.3">
      <c r="B5" s="1697"/>
      <c r="C5" s="1698"/>
      <c r="D5" s="1698"/>
      <c r="E5" s="1698"/>
      <c r="F5" s="1698"/>
      <c r="G5" s="1698"/>
      <c r="H5" s="1698"/>
      <c r="I5" s="1698"/>
      <c r="J5" s="1699"/>
      <c r="K5" s="876">
        <v>110149</v>
      </c>
      <c r="L5" s="1742" t="s">
        <v>94</v>
      </c>
      <c r="M5" s="1742"/>
      <c r="N5" s="1742"/>
      <c r="O5" s="1743" t="s">
        <v>1355</v>
      </c>
      <c r="P5" s="1743"/>
      <c r="Q5" s="1743"/>
      <c r="R5" s="1743"/>
      <c r="S5" s="955">
        <v>0.33200000000000002</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238"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237"/>
      <c r="K7" s="63"/>
      <c r="L7" s="63"/>
      <c r="M7" s="63"/>
      <c r="N7" s="63"/>
      <c r="O7" s="63"/>
      <c r="P7" s="63"/>
      <c r="Q7" s="63"/>
      <c r="R7" s="63"/>
      <c r="S7" s="63"/>
      <c r="T7" s="64"/>
      <c r="U7" s="61"/>
      <c r="V7" s="61"/>
      <c r="W7" s="61"/>
      <c r="X7" s="65"/>
    </row>
    <row r="8" spans="2:25" ht="15.75" thickBot="1" x14ac:dyDescent="0.3">
      <c r="B8" s="1800" t="s">
        <v>111</v>
      </c>
      <c r="C8" s="1801"/>
      <c r="D8" s="1801"/>
      <c r="E8" s="1801"/>
      <c r="F8" s="1801"/>
      <c r="G8" s="1801"/>
      <c r="H8" s="1801"/>
      <c r="I8" s="1801"/>
      <c r="J8" s="1801"/>
      <c r="K8" s="1809"/>
      <c r="L8" s="1809"/>
      <c r="M8" s="1809"/>
      <c r="N8" s="1809"/>
      <c r="O8" s="1809"/>
      <c r="P8" s="1809"/>
      <c r="Q8" s="1809"/>
      <c r="R8" s="1809"/>
      <c r="S8" s="1809"/>
      <c r="T8" s="1809"/>
      <c r="U8" s="1809"/>
      <c r="V8" s="1809"/>
      <c r="W8" s="1809"/>
      <c r="X8" s="1810"/>
    </row>
    <row r="9" spans="2:25" ht="18.75" x14ac:dyDescent="0.25">
      <c r="B9" s="956" t="s">
        <v>814</v>
      </c>
      <c r="C9" s="1010" t="s">
        <v>813</v>
      </c>
      <c r="D9" s="1168" t="s">
        <v>233</v>
      </c>
      <c r="E9" s="1169" t="s">
        <v>233</v>
      </c>
      <c r="F9" s="1169" t="s">
        <v>812</v>
      </c>
      <c r="G9" s="1169" t="s">
        <v>801</v>
      </c>
      <c r="H9" s="1169" t="s">
        <v>795</v>
      </c>
      <c r="I9" s="1169">
        <v>11.77</v>
      </c>
      <c r="J9" s="1425">
        <v>3.91</v>
      </c>
      <c r="K9" s="1011"/>
      <c r="L9" s="727"/>
      <c r="M9" s="727"/>
      <c r="N9" s="727"/>
      <c r="O9" s="727"/>
      <c r="P9" s="727"/>
      <c r="Q9" s="727"/>
      <c r="R9" s="727"/>
      <c r="S9" s="753"/>
      <c r="T9" s="116">
        <f t="shared" ref="T9:T18" si="0">SUM(K9:S9)</f>
        <v>0</v>
      </c>
      <c r="U9" s="117">
        <f t="shared" ref="U9:U18" si="1">T9*I9</f>
        <v>0</v>
      </c>
      <c r="V9" s="382">
        <f t="shared" ref="V9:V18" si="2">U9*$S$5</f>
        <v>0</v>
      </c>
      <c r="W9" s="1804" t="s">
        <v>115</v>
      </c>
      <c r="X9" s="1805"/>
    </row>
    <row r="10" spans="2:25" ht="18.75" x14ac:dyDescent="0.25">
      <c r="B10" s="949" t="s">
        <v>2814</v>
      </c>
      <c r="C10" s="945" t="s">
        <v>2817</v>
      </c>
      <c r="D10" s="1170" t="s">
        <v>233</v>
      </c>
      <c r="E10" s="1171" t="s">
        <v>233</v>
      </c>
      <c r="F10" s="1171" t="s">
        <v>797</v>
      </c>
      <c r="G10" s="1171" t="s">
        <v>801</v>
      </c>
      <c r="H10" s="1171" t="s">
        <v>800</v>
      </c>
      <c r="I10" s="1171">
        <v>10</v>
      </c>
      <c r="J10" s="1426">
        <v>3.32</v>
      </c>
      <c r="K10" s="1039"/>
      <c r="L10" s="690"/>
      <c r="M10" s="690"/>
      <c r="N10" s="690"/>
      <c r="O10" s="690"/>
      <c r="P10" s="690"/>
      <c r="Q10" s="690"/>
      <c r="R10" s="690"/>
      <c r="S10" s="717"/>
      <c r="T10" s="119">
        <f t="shared" si="0"/>
        <v>0</v>
      </c>
      <c r="U10" s="120">
        <f t="shared" si="1"/>
        <v>0</v>
      </c>
      <c r="V10" s="383">
        <f t="shared" si="2"/>
        <v>0</v>
      </c>
      <c r="W10" s="1794"/>
      <c r="X10" s="1795"/>
    </row>
    <row r="11" spans="2:25" ht="18.75" x14ac:dyDescent="0.25">
      <c r="B11" s="949" t="s">
        <v>2815</v>
      </c>
      <c r="C11" s="945" t="s">
        <v>2816</v>
      </c>
      <c r="D11" s="1170" t="s">
        <v>233</v>
      </c>
      <c r="E11" s="1171" t="s">
        <v>233</v>
      </c>
      <c r="F11" s="1171" t="s">
        <v>797</v>
      </c>
      <c r="G11" s="1171" t="s">
        <v>801</v>
      </c>
      <c r="H11" s="1171" t="s">
        <v>800</v>
      </c>
      <c r="I11" s="1171">
        <v>10</v>
      </c>
      <c r="J11" s="1426">
        <v>3.32</v>
      </c>
      <c r="K11" s="1039"/>
      <c r="L11" s="690"/>
      <c r="M11" s="690"/>
      <c r="N11" s="690"/>
      <c r="O11" s="690"/>
      <c r="P11" s="690"/>
      <c r="Q11" s="690"/>
      <c r="R11" s="690"/>
      <c r="S11" s="717"/>
      <c r="T11" s="119">
        <f t="shared" si="0"/>
        <v>0</v>
      </c>
      <c r="U11" s="120">
        <f t="shared" si="1"/>
        <v>0</v>
      </c>
      <c r="V11" s="383">
        <f t="shared" si="2"/>
        <v>0</v>
      </c>
      <c r="W11" s="1794"/>
      <c r="X11" s="1795"/>
    </row>
    <row r="12" spans="2:25" ht="18.75" x14ac:dyDescent="0.25">
      <c r="B12" s="949" t="s">
        <v>811</v>
      </c>
      <c r="C12" s="945" t="s">
        <v>810</v>
      </c>
      <c r="D12" s="1170" t="s">
        <v>233</v>
      </c>
      <c r="E12" s="1171" t="s">
        <v>233</v>
      </c>
      <c r="F12" s="1171" t="s">
        <v>797</v>
      </c>
      <c r="G12" s="1171" t="s">
        <v>801</v>
      </c>
      <c r="H12" s="1171" t="s">
        <v>800</v>
      </c>
      <c r="I12" s="1171">
        <v>10</v>
      </c>
      <c r="J12" s="1426">
        <v>3.32</v>
      </c>
      <c r="K12" s="1039"/>
      <c r="L12" s="690"/>
      <c r="M12" s="690"/>
      <c r="N12" s="690"/>
      <c r="O12" s="690"/>
      <c r="P12" s="690"/>
      <c r="Q12" s="690"/>
      <c r="R12" s="690"/>
      <c r="S12" s="717"/>
      <c r="T12" s="119">
        <f t="shared" si="0"/>
        <v>0</v>
      </c>
      <c r="U12" s="120">
        <f t="shared" si="1"/>
        <v>0</v>
      </c>
      <c r="V12" s="383">
        <f t="shared" si="2"/>
        <v>0</v>
      </c>
      <c r="W12" s="1794"/>
      <c r="X12" s="1795"/>
    </row>
    <row r="13" spans="2:25" ht="18.75" x14ac:dyDescent="0.25">
      <c r="B13" s="949" t="s">
        <v>809</v>
      </c>
      <c r="C13" s="945" t="s">
        <v>808</v>
      </c>
      <c r="D13" s="1170" t="s">
        <v>233</v>
      </c>
      <c r="E13" s="1171" t="s">
        <v>233</v>
      </c>
      <c r="F13" s="1171" t="s">
        <v>797</v>
      </c>
      <c r="G13" s="1171" t="s">
        <v>801</v>
      </c>
      <c r="H13" s="1171" t="s">
        <v>800</v>
      </c>
      <c r="I13" s="1171">
        <v>10</v>
      </c>
      <c r="J13" s="1426">
        <v>3.32</v>
      </c>
      <c r="K13" s="1039"/>
      <c r="L13" s="690"/>
      <c r="M13" s="690"/>
      <c r="N13" s="690"/>
      <c r="O13" s="690"/>
      <c r="P13" s="690"/>
      <c r="Q13" s="690"/>
      <c r="R13" s="690"/>
      <c r="S13" s="717"/>
      <c r="T13" s="119">
        <f t="shared" si="0"/>
        <v>0</v>
      </c>
      <c r="U13" s="120">
        <f t="shared" si="1"/>
        <v>0</v>
      </c>
      <c r="V13" s="383">
        <f t="shared" si="2"/>
        <v>0</v>
      </c>
      <c r="W13" s="1794"/>
      <c r="X13" s="1795"/>
    </row>
    <row r="14" spans="2:25" ht="18.75" x14ac:dyDescent="0.25">
      <c r="B14" s="949" t="s">
        <v>807</v>
      </c>
      <c r="C14" s="945" t="s">
        <v>806</v>
      </c>
      <c r="D14" s="1170" t="s">
        <v>233</v>
      </c>
      <c r="E14" s="1171" t="s">
        <v>233</v>
      </c>
      <c r="F14" s="1171" t="s">
        <v>797</v>
      </c>
      <c r="G14" s="1171" t="s">
        <v>801</v>
      </c>
      <c r="H14" s="1171" t="s">
        <v>800</v>
      </c>
      <c r="I14" s="1171">
        <v>10</v>
      </c>
      <c r="J14" s="1426">
        <v>3.32</v>
      </c>
      <c r="K14" s="1039"/>
      <c r="L14" s="690"/>
      <c r="M14" s="690"/>
      <c r="N14" s="690"/>
      <c r="O14" s="690"/>
      <c r="P14" s="690"/>
      <c r="Q14" s="690"/>
      <c r="R14" s="690"/>
      <c r="S14" s="717"/>
      <c r="T14" s="119">
        <f t="shared" si="0"/>
        <v>0</v>
      </c>
      <c r="U14" s="120">
        <f t="shared" si="1"/>
        <v>0</v>
      </c>
      <c r="V14" s="383">
        <f t="shared" si="2"/>
        <v>0</v>
      </c>
      <c r="W14" s="1794"/>
      <c r="X14" s="1795"/>
    </row>
    <row r="15" spans="2:25" ht="18.75" x14ac:dyDescent="0.25">
      <c r="B15" s="944" t="s">
        <v>805</v>
      </c>
      <c r="C15" s="945" t="s">
        <v>804</v>
      </c>
      <c r="D15" s="1170" t="s">
        <v>233</v>
      </c>
      <c r="E15" s="1171" t="s">
        <v>233</v>
      </c>
      <c r="F15" s="1171" t="s">
        <v>797</v>
      </c>
      <c r="G15" s="1171" t="s">
        <v>801</v>
      </c>
      <c r="H15" s="1171" t="s">
        <v>800</v>
      </c>
      <c r="I15" s="1171">
        <v>10</v>
      </c>
      <c r="J15" s="1426">
        <v>3.32</v>
      </c>
      <c r="K15" s="1039"/>
      <c r="L15" s="690"/>
      <c r="M15" s="690"/>
      <c r="N15" s="690"/>
      <c r="O15" s="690"/>
      <c r="P15" s="690"/>
      <c r="Q15" s="690"/>
      <c r="R15" s="690"/>
      <c r="S15" s="717"/>
      <c r="T15" s="119">
        <f t="shared" si="0"/>
        <v>0</v>
      </c>
      <c r="U15" s="120">
        <f t="shared" si="1"/>
        <v>0</v>
      </c>
      <c r="V15" s="383">
        <f t="shared" si="2"/>
        <v>0</v>
      </c>
      <c r="W15" s="1794"/>
      <c r="X15" s="1795"/>
    </row>
    <row r="16" spans="2:25" ht="18.75" x14ac:dyDescent="0.25">
      <c r="B16" s="944" t="s">
        <v>803</v>
      </c>
      <c r="C16" s="945" t="s">
        <v>802</v>
      </c>
      <c r="D16" s="1170" t="s">
        <v>233</v>
      </c>
      <c r="E16" s="1171" t="s">
        <v>233</v>
      </c>
      <c r="F16" s="1171" t="s">
        <v>797</v>
      </c>
      <c r="G16" s="1171" t="s">
        <v>801</v>
      </c>
      <c r="H16" s="1171" t="s">
        <v>800</v>
      </c>
      <c r="I16" s="1171">
        <v>10</v>
      </c>
      <c r="J16" s="1426">
        <v>3.32</v>
      </c>
      <c r="K16" s="1039"/>
      <c r="L16" s="690"/>
      <c r="M16" s="690"/>
      <c r="N16" s="690"/>
      <c r="O16" s="690"/>
      <c r="P16" s="690"/>
      <c r="Q16" s="690"/>
      <c r="R16" s="690"/>
      <c r="S16" s="717"/>
      <c r="T16" s="119">
        <f t="shared" si="0"/>
        <v>0</v>
      </c>
      <c r="U16" s="120">
        <f t="shared" si="1"/>
        <v>0</v>
      </c>
      <c r="V16" s="383">
        <f t="shared" si="2"/>
        <v>0</v>
      </c>
      <c r="W16" s="1794"/>
      <c r="X16" s="1795"/>
    </row>
    <row r="17" spans="2:24" ht="18.75" x14ac:dyDescent="0.25">
      <c r="B17" s="949">
        <v>1700</v>
      </c>
      <c r="C17" s="945" t="s">
        <v>799</v>
      </c>
      <c r="D17" s="1172" t="s">
        <v>233</v>
      </c>
      <c r="E17" s="1173" t="s">
        <v>233</v>
      </c>
      <c r="F17" s="1171" t="s">
        <v>797</v>
      </c>
      <c r="G17" s="1173" t="s">
        <v>796</v>
      </c>
      <c r="H17" s="1173" t="s">
        <v>795</v>
      </c>
      <c r="I17" s="1173">
        <v>10</v>
      </c>
      <c r="J17" s="1427">
        <v>3.32</v>
      </c>
      <c r="K17" s="1039"/>
      <c r="L17" s="690"/>
      <c r="M17" s="690"/>
      <c r="N17" s="690"/>
      <c r="O17" s="690"/>
      <c r="P17" s="690"/>
      <c r="Q17" s="690"/>
      <c r="R17" s="690"/>
      <c r="S17" s="717"/>
      <c r="T17" s="119">
        <f t="shared" si="0"/>
        <v>0</v>
      </c>
      <c r="U17" s="120">
        <f t="shared" si="1"/>
        <v>0</v>
      </c>
      <c r="V17" s="383">
        <f t="shared" si="2"/>
        <v>0</v>
      </c>
      <c r="W17" s="1794"/>
      <c r="X17" s="1795"/>
    </row>
    <row r="18" spans="2:24" ht="19.5" thickBot="1" x14ac:dyDescent="0.3">
      <c r="B18" s="984">
        <v>1750</v>
      </c>
      <c r="C18" s="945" t="s">
        <v>798</v>
      </c>
      <c r="D18" s="952" t="s">
        <v>233</v>
      </c>
      <c r="E18" s="953" t="s">
        <v>233</v>
      </c>
      <c r="F18" s="1061" t="s">
        <v>797</v>
      </c>
      <c r="G18" s="953" t="s">
        <v>796</v>
      </c>
      <c r="H18" s="953" t="s">
        <v>795</v>
      </c>
      <c r="I18" s="953">
        <v>10</v>
      </c>
      <c r="J18" s="266">
        <v>3.32</v>
      </c>
      <c r="K18" s="1175"/>
      <c r="L18" s="714"/>
      <c r="M18" s="714"/>
      <c r="N18" s="714"/>
      <c r="O18" s="714"/>
      <c r="P18" s="714"/>
      <c r="Q18" s="714"/>
      <c r="R18" s="714"/>
      <c r="S18" s="713"/>
      <c r="T18" s="121">
        <f t="shared" si="0"/>
        <v>0</v>
      </c>
      <c r="U18" s="135">
        <f t="shared" si="1"/>
        <v>0</v>
      </c>
      <c r="V18" s="442">
        <f t="shared" si="2"/>
        <v>0</v>
      </c>
      <c r="W18" s="1796"/>
      <c r="X18" s="1797"/>
    </row>
    <row r="19" spans="2:24" ht="70.900000000000006" customHeight="1" thickBot="1" x14ac:dyDescent="0.3">
      <c r="B19" s="1036"/>
      <c r="C19" s="1037"/>
      <c r="D19" s="1038"/>
      <c r="E19" s="1038"/>
      <c r="F19" s="1038"/>
      <c r="G19" s="1038"/>
      <c r="H19" s="1038"/>
      <c r="I19" s="1038"/>
      <c r="J19" s="1174"/>
      <c r="K19" s="412"/>
      <c r="L19" s="412"/>
      <c r="M19" s="412"/>
      <c r="N19" s="412"/>
      <c r="O19" s="412"/>
      <c r="P19" s="412"/>
      <c r="Q19" s="412"/>
      <c r="R19" s="412"/>
      <c r="S19" s="412"/>
      <c r="T19" s="413"/>
      <c r="U19" s="405"/>
      <c r="V19" s="406"/>
      <c r="W19" s="406"/>
      <c r="X19" s="407"/>
    </row>
    <row r="20" spans="2:24" ht="15.75" thickTop="1" x14ac:dyDescent="0.25">
      <c r="J20" s="69"/>
      <c r="K20" s="69">
        <f t="shared" ref="K20:S20" si="3">SUM(K9:K18)</f>
        <v>0</v>
      </c>
      <c r="L20" s="69">
        <f t="shared" si="3"/>
        <v>0</v>
      </c>
      <c r="M20" s="69">
        <f t="shared" si="3"/>
        <v>0</v>
      </c>
      <c r="N20" s="69">
        <f t="shared" si="3"/>
        <v>0</v>
      </c>
      <c r="O20" s="69">
        <f t="shared" si="3"/>
        <v>0</v>
      </c>
      <c r="P20" s="69">
        <f t="shared" si="3"/>
        <v>0</v>
      </c>
      <c r="Q20" s="69">
        <f t="shared" si="3"/>
        <v>0</v>
      </c>
      <c r="R20" s="69">
        <f t="shared" si="3"/>
        <v>0</v>
      </c>
      <c r="S20" s="69">
        <f t="shared" si="3"/>
        <v>0</v>
      </c>
      <c r="T20" s="69">
        <f>SUM(T9:T18)</f>
        <v>0</v>
      </c>
      <c r="U20" s="70">
        <f>SUM(U9:U18)</f>
        <v>0</v>
      </c>
      <c r="V20" s="71">
        <f>SUM(V9:V18)</f>
        <v>0</v>
      </c>
    </row>
    <row r="22" spans="2:24" ht="21" customHeight="1" x14ac:dyDescent="0.25"/>
  </sheetData>
  <sheetProtection password="D140" sheet="1" selectLockedCells="1"/>
  <mergeCells count="14">
    <mergeCell ref="B1:P1"/>
    <mergeCell ref="Q1:X3"/>
    <mergeCell ref="B2:P2"/>
    <mergeCell ref="B3:C3"/>
    <mergeCell ref="D3:J3"/>
    <mergeCell ref="K3:M3"/>
    <mergeCell ref="N3:P3"/>
    <mergeCell ref="W9:X18"/>
    <mergeCell ref="B4:X4"/>
    <mergeCell ref="B5:J5"/>
    <mergeCell ref="L5:N5"/>
    <mergeCell ref="O5:R5"/>
    <mergeCell ref="T5:X5"/>
    <mergeCell ref="B8:X8"/>
  </mergeCells>
  <conditionalFormatting sqref="B1:B1048576">
    <cfRule type="duplicateValues" dxfId="41" priority="2"/>
  </conditionalFormatting>
  <pageMargins left="0.25" right="0.25" top="0.75" bottom="0.75" header="0.3" footer="0.3"/>
  <pageSetup scale="50" fitToHeight="0" orientation="landscape" r:id="rId1"/>
  <ignoredErrors>
    <ignoredError sqref="T9:T18" formulaRange="1"/>
  </ignoredError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Y33"/>
  <sheetViews>
    <sheetView showGridLines="0" zoomScale="60" zoomScaleNormal="60" workbookViewId="0">
      <selection activeCell="E8" sqref="E8:J8"/>
    </sheetView>
  </sheetViews>
  <sheetFormatPr defaultColWidth="9.140625" defaultRowHeight="15" x14ac:dyDescent="0.25"/>
  <cols>
    <col min="1" max="1" width="3" style="41" customWidth="1"/>
    <col min="2" max="2" width="13.42578125" style="41" customWidth="1"/>
    <col min="3" max="3" width="57" style="41" bestFit="1" customWidth="1"/>
    <col min="4" max="10" width="10.140625" style="41" customWidth="1"/>
    <col min="11" max="13" width="12" style="41" customWidth="1"/>
    <col min="14" max="14" width="15.85546875" style="41" customWidth="1"/>
    <col min="15" max="19" width="12" style="41" customWidth="1"/>
    <col min="20" max="21" width="12.85546875" style="41" customWidth="1"/>
    <col min="22" max="22" width="16.2851562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t="s">
        <v>254</v>
      </c>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110149</v>
      </c>
      <c r="L6" s="1755" t="s">
        <v>94</v>
      </c>
      <c r="M6" s="1755"/>
      <c r="N6" s="1755"/>
      <c r="O6" s="1756" t="s">
        <v>1355</v>
      </c>
      <c r="P6" s="1756"/>
      <c r="Q6" s="1756"/>
      <c r="R6" s="1756"/>
      <c r="S6" s="938">
        <v>0.33200000000000002</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SUM(U13:U22)</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389" t="s">
        <v>97</v>
      </c>
      <c r="C11" s="390" t="s">
        <v>98</v>
      </c>
      <c r="D11" s="391" t="s">
        <v>99</v>
      </c>
      <c r="E11" s="391" t="s">
        <v>100</v>
      </c>
      <c r="F11" s="391" t="s">
        <v>101</v>
      </c>
      <c r="G11" s="391" t="s">
        <v>102</v>
      </c>
      <c r="H11" s="391" t="s">
        <v>103</v>
      </c>
      <c r="I11" s="391" t="s">
        <v>104</v>
      </c>
      <c r="J11" s="392" t="s">
        <v>105</v>
      </c>
      <c r="K11" s="393" t="s">
        <v>12</v>
      </c>
      <c r="L11" s="393" t="s">
        <v>13</v>
      </c>
      <c r="M11" s="393" t="s">
        <v>14</v>
      </c>
      <c r="N11" s="393" t="s">
        <v>15</v>
      </c>
      <c r="O11" s="393" t="s">
        <v>16</v>
      </c>
      <c r="P11" s="393" t="s">
        <v>17</v>
      </c>
      <c r="Q11" s="393" t="s">
        <v>18</v>
      </c>
      <c r="R11" s="393" t="s">
        <v>19</v>
      </c>
      <c r="S11" s="393" t="s">
        <v>20</v>
      </c>
      <c r="T11" s="391" t="s">
        <v>106</v>
      </c>
      <c r="U11" s="391" t="s">
        <v>107</v>
      </c>
      <c r="V11" s="391" t="s">
        <v>108</v>
      </c>
      <c r="W11" s="391" t="s">
        <v>109</v>
      </c>
      <c r="X11" s="394" t="s">
        <v>110</v>
      </c>
    </row>
    <row r="12" spans="1:25" ht="15.75" thickBot="1" x14ac:dyDescent="0.3">
      <c r="B12" s="448"/>
      <c r="C12" s="449"/>
      <c r="D12" s="449"/>
      <c r="E12" s="449"/>
      <c r="F12" s="449"/>
      <c r="G12" s="449"/>
      <c r="H12" s="449"/>
      <c r="I12" s="449"/>
      <c r="J12" s="449"/>
      <c r="K12" s="449"/>
      <c r="L12" s="449"/>
      <c r="M12" s="449"/>
      <c r="N12" s="449"/>
      <c r="O12" s="449"/>
      <c r="P12" s="449"/>
      <c r="Q12" s="449"/>
      <c r="R12" s="449"/>
      <c r="S12" s="449"/>
      <c r="T12" s="449"/>
      <c r="U12" s="449"/>
      <c r="V12" s="449"/>
      <c r="W12" s="449"/>
      <c r="X12" s="450"/>
    </row>
    <row r="13" spans="1:25" ht="19.5" customHeight="1" thickTop="1" x14ac:dyDescent="0.25">
      <c r="B13" s="1176" t="s">
        <v>814</v>
      </c>
      <c r="C13" s="1177" t="s">
        <v>813</v>
      </c>
      <c r="D13" s="1178" t="s">
        <v>233</v>
      </c>
      <c r="E13" s="1179" t="s">
        <v>233</v>
      </c>
      <c r="F13" s="1179" t="s">
        <v>812</v>
      </c>
      <c r="G13" s="1179" t="s">
        <v>801</v>
      </c>
      <c r="H13" s="1179" t="s">
        <v>795</v>
      </c>
      <c r="I13" s="1179">
        <v>11.77</v>
      </c>
      <c r="J13" s="1180">
        <v>3.91</v>
      </c>
      <c r="K13" s="910"/>
      <c r="L13" s="727"/>
      <c r="M13" s="727"/>
      <c r="N13" s="727"/>
      <c r="O13" s="727"/>
      <c r="P13" s="727"/>
      <c r="Q13" s="727"/>
      <c r="R13" s="727"/>
      <c r="S13" s="753"/>
      <c r="T13" s="239">
        <f t="shared" ref="T13:T22" si="0">SUM(K13:S13)</f>
        <v>0</v>
      </c>
      <c r="U13" s="103">
        <f t="shared" ref="U13:U22" si="1">T13*I13</f>
        <v>0</v>
      </c>
      <c r="V13" s="104">
        <f t="shared" ref="V13:V22" si="2">U13*$S$6</f>
        <v>0</v>
      </c>
      <c r="W13" s="1771" t="s">
        <v>115</v>
      </c>
      <c r="X13" s="1772"/>
    </row>
    <row r="14" spans="1:25" ht="19.5" customHeight="1" x14ac:dyDescent="0.25">
      <c r="B14" s="1181" t="s">
        <v>2814</v>
      </c>
      <c r="C14" s="1182" t="s">
        <v>2817</v>
      </c>
      <c r="D14" s="1183" t="s">
        <v>233</v>
      </c>
      <c r="E14" s="1184" t="s">
        <v>233</v>
      </c>
      <c r="F14" s="1184" t="s">
        <v>797</v>
      </c>
      <c r="G14" s="1184" t="s">
        <v>801</v>
      </c>
      <c r="H14" s="1184" t="s">
        <v>800</v>
      </c>
      <c r="I14" s="1184">
        <v>10</v>
      </c>
      <c r="J14" s="1185">
        <v>3.32</v>
      </c>
      <c r="K14" s="911"/>
      <c r="L14" s="690"/>
      <c r="M14" s="690"/>
      <c r="N14" s="690"/>
      <c r="O14" s="690"/>
      <c r="P14" s="690"/>
      <c r="Q14" s="690"/>
      <c r="R14" s="690"/>
      <c r="S14" s="717"/>
      <c r="T14" s="240">
        <f t="shared" si="0"/>
        <v>0</v>
      </c>
      <c r="U14" s="89">
        <f t="shared" si="1"/>
        <v>0</v>
      </c>
      <c r="V14" s="112">
        <f t="shared" si="2"/>
        <v>0</v>
      </c>
      <c r="W14" s="1737"/>
      <c r="X14" s="1738"/>
    </row>
    <row r="15" spans="1:25" ht="19.5" customHeight="1" x14ac:dyDescent="0.25">
      <c r="B15" s="1181" t="s">
        <v>2815</v>
      </c>
      <c r="C15" s="1182" t="s">
        <v>2816</v>
      </c>
      <c r="D15" s="1183" t="s">
        <v>233</v>
      </c>
      <c r="E15" s="1184" t="s">
        <v>233</v>
      </c>
      <c r="F15" s="1184" t="s">
        <v>797</v>
      </c>
      <c r="G15" s="1184" t="s">
        <v>801</v>
      </c>
      <c r="H15" s="1184" t="s">
        <v>800</v>
      </c>
      <c r="I15" s="1184">
        <v>10</v>
      </c>
      <c r="J15" s="1185">
        <v>3.32</v>
      </c>
      <c r="K15" s="911"/>
      <c r="L15" s="690"/>
      <c r="M15" s="690"/>
      <c r="N15" s="690"/>
      <c r="O15" s="690"/>
      <c r="P15" s="690"/>
      <c r="Q15" s="690"/>
      <c r="R15" s="690"/>
      <c r="S15" s="717"/>
      <c r="T15" s="240">
        <f t="shared" si="0"/>
        <v>0</v>
      </c>
      <c r="U15" s="89">
        <f t="shared" si="1"/>
        <v>0</v>
      </c>
      <c r="V15" s="112">
        <f t="shared" si="2"/>
        <v>0</v>
      </c>
      <c r="W15" s="1737"/>
      <c r="X15" s="1738"/>
    </row>
    <row r="16" spans="1:25" ht="19.5" customHeight="1" x14ac:dyDescent="0.25">
      <c r="B16" s="1181" t="s">
        <v>811</v>
      </c>
      <c r="C16" s="1182" t="s">
        <v>810</v>
      </c>
      <c r="D16" s="1183" t="s">
        <v>233</v>
      </c>
      <c r="E16" s="1184" t="s">
        <v>233</v>
      </c>
      <c r="F16" s="1184" t="s">
        <v>797</v>
      </c>
      <c r="G16" s="1184" t="s">
        <v>801</v>
      </c>
      <c r="H16" s="1184" t="s">
        <v>800</v>
      </c>
      <c r="I16" s="1184">
        <v>10</v>
      </c>
      <c r="J16" s="1185">
        <v>3.32</v>
      </c>
      <c r="K16" s="911"/>
      <c r="L16" s="690"/>
      <c r="M16" s="690"/>
      <c r="N16" s="690"/>
      <c r="O16" s="690"/>
      <c r="P16" s="690"/>
      <c r="Q16" s="690"/>
      <c r="R16" s="690"/>
      <c r="S16" s="717"/>
      <c r="T16" s="240">
        <f t="shared" si="0"/>
        <v>0</v>
      </c>
      <c r="U16" s="89">
        <f t="shared" si="1"/>
        <v>0</v>
      </c>
      <c r="V16" s="112">
        <f t="shared" si="2"/>
        <v>0</v>
      </c>
      <c r="W16" s="1737"/>
      <c r="X16" s="1738"/>
    </row>
    <row r="17" spans="2:24" ht="19.5" customHeight="1" x14ac:dyDescent="0.25">
      <c r="B17" s="1181" t="s">
        <v>809</v>
      </c>
      <c r="C17" s="1182" t="s">
        <v>808</v>
      </c>
      <c r="D17" s="1183" t="s">
        <v>233</v>
      </c>
      <c r="E17" s="1184" t="s">
        <v>233</v>
      </c>
      <c r="F17" s="1184" t="s">
        <v>797</v>
      </c>
      <c r="G17" s="1184" t="s">
        <v>801</v>
      </c>
      <c r="H17" s="1184" t="s">
        <v>800</v>
      </c>
      <c r="I17" s="1184">
        <v>10</v>
      </c>
      <c r="J17" s="1185">
        <v>3.32</v>
      </c>
      <c r="K17" s="911"/>
      <c r="L17" s="690"/>
      <c r="M17" s="690"/>
      <c r="N17" s="690"/>
      <c r="O17" s="690"/>
      <c r="P17" s="690"/>
      <c r="Q17" s="690"/>
      <c r="R17" s="690"/>
      <c r="S17" s="717"/>
      <c r="T17" s="240">
        <f t="shared" si="0"/>
        <v>0</v>
      </c>
      <c r="U17" s="89">
        <f t="shared" si="1"/>
        <v>0</v>
      </c>
      <c r="V17" s="112">
        <f t="shared" si="2"/>
        <v>0</v>
      </c>
      <c r="W17" s="1737"/>
      <c r="X17" s="1738"/>
    </row>
    <row r="18" spans="2:24" ht="19.5" customHeight="1" x14ac:dyDescent="0.25">
      <c r="B18" s="1181" t="s">
        <v>807</v>
      </c>
      <c r="C18" s="1182" t="s">
        <v>806</v>
      </c>
      <c r="D18" s="1183" t="s">
        <v>233</v>
      </c>
      <c r="E18" s="1184" t="s">
        <v>233</v>
      </c>
      <c r="F18" s="1184" t="s">
        <v>797</v>
      </c>
      <c r="G18" s="1184" t="s">
        <v>801</v>
      </c>
      <c r="H18" s="1184" t="s">
        <v>800</v>
      </c>
      <c r="I18" s="1184">
        <v>10</v>
      </c>
      <c r="J18" s="1185">
        <v>3.32</v>
      </c>
      <c r="K18" s="911"/>
      <c r="L18" s="690"/>
      <c r="M18" s="690"/>
      <c r="N18" s="690"/>
      <c r="O18" s="690"/>
      <c r="P18" s="690"/>
      <c r="Q18" s="690"/>
      <c r="R18" s="690"/>
      <c r="S18" s="717"/>
      <c r="T18" s="240">
        <f t="shared" si="0"/>
        <v>0</v>
      </c>
      <c r="U18" s="89">
        <f t="shared" si="1"/>
        <v>0</v>
      </c>
      <c r="V18" s="112">
        <f t="shared" si="2"/>
        <v>0</v>
      </c>
      <c r="W18" s="1737"/>
      <c r="X18" s="1738"/>
    </row>
    <row r="19" spans="2:24" ht="19.5" customHeight="1" x14ac:dyDescent="0.25">
      <c r="B19" s="1186" t="s">
        <v>805</v>
      </c>
      <c r="C19" s="1182" t="s">
        <v>804</v>
      </c>
      <c r="D19" s="1183" t="s">
        <v>233</v>
      </c>
      <c r="E19" s="1184" t="s">
        <v>233</v>
      </c>
      <c r="F19" s="1184" t="s">
        <v>797</v>
      </c>
      <c r="G19" s="1184" t="s">
        <v>801</v>
      </c>
      <c r="H19" s="1184" t="s">
        <v>800</v>
      </c>
      <c r="I19" s="1184">
        <v>10</v>
      </c>
      <c r="J19" s="1185">
        <v>3.32</v>
      </c>
      <c r="K19" s="911"/>
      <c r="L19" s="690"/>
      <c r="M19" s="690"/>
      <c r="N19" s="690"/>
      <c r="O19" s="690"/>
      <c r="P19" s="690"/>
      <c r="Q19" s="690"/>
      <c r="R19" s="690"/>
      <c r="S19" s="717"/>
      <c r="T19" s="240">
        <f t="shared" si="0"/>
        <v>0</v>
      </c>
      <c r="U19" s="89">
        <f t="shared" si="1"/>
        <v>0</v>
      </c>
      <c r="V19" s="112">
        <f t="shared" si="2"/>
        <v>0</v>
      </c>
      <c r="W19" s="1737"/>
      <c r="X19" s="1738"/>
    </row>
    <row r="20" spans="2:24" ht="19.5" customHeight="1" x14ac:dyDescent="0.25">
      <c r="B20" s="1186" t="s">
        <v>803</v>
      </c>
      <c r="C20" s="1182" t="s">
        <v>802</v>
      </c>
      <c r="D20" s="1183" t="s">
        <v>233</v>
      </c>
      <c r="E20" s="1184" t="s">
        <v>233</v>
      </c>
      <c r="F20" s="1184" t="s">
        <v>797</v>
      </c>
      <c r="G20" s="1184" t="s">
        <v>801</v>
      </c>
      <c r="H20" s="1184" t="s">
        <v>800</v>
      </c>
      <c r="I20" s="1184">
        <v>10</v>
      </c>
      <c r="J20" s="1185">
        <v>3.32</v>
      </c>
      <c r="K20" s="911"/>
      <c r="L20" s="690"/>
      <c r="M20" s="690"/>
      <c r="N20" s="690"/>
      <c r="O20" s="690"/>
      <c r="P20" s="690"/>
      <c r="Q20" s="690"/>
      <c r="R20" s="690"/>
      <c r="S20" s="717"/>
      <c r="T20" s="240">
        <f t="shared" si="0"/>
        <v>0</v>
      </c>
      <c r="U20" s="89">
        <f t="shared" si="1"/>
        <v>0</v>
      </c>
      <c r="V20" s="112">
        <f t="shared" si="2"/>
        <v>0</v>
      </c>
      <c r="W20" s="1737"/>
      <c r="X20" s="1738"/>
    </row>
    <row r="21" spans="2:24" ht="19.5" customHeight="1" x14ac:dyDescent="0.25">
      <c r="B21" s="1181">
        <v>1700</v>
      </c>
      <c r="C21" s="1182" t="s">
        <v>799</v>
      </c>
      <c r="D21" s="1183" t="s">
        <v>233</v>
      </c>
      <c r="E21" s="1184" t="s">
        <v>233</v>
      </c>
      <c r="F21" s="1184" t="s">
        <v>797</v>
      </c>
      <c r="G21" s="1184" t="s">
        <v>796</v>
      </c>
      <c r="H21" s="1184" t="s">
        <v>795</v>
      </c>
      <c r="I21" s="1184">
        <v>10</v>
      </c>
      <c r="J21" s="1185">
        <v>3.32</v>
      </c>
      <c r="K21" s="911"/>
      <c r="L21" s="690"/>
      <c r="M21" s="690"/>
      <c r="N21" s="690"/>
      <c r="O21" s="690"/>
      <c r="P21" s="690"/>
      <c r="Q21" s="690"/>
      <c r="R21" s="690"/>
      <c r="S21" s="717"/>
      <c r="T21" s="240">
        <f t="shared" si="0"/>
        <v>0</v>
      </c>
      <c r="U21" s="89">
        <f t="shared" si="1"/>
        <v>0</v>
      </c>
      <c r="V21" s="112">
        <f t="shared" si="2"/>
        <v>0</v>
      </c>
      <c r="W21" s="1737"/>
      <c r="X21" s="1738"/>
    </row>
    <row r="22" spans="2:24" ht="19.5" customHeight="1" thickBot="1" x14ac:dyDescent="0.3">
      <c r="B22" s="1187">
        <v>1750</v>
      </c>
      <c r="C22" s="1188" t="s">
        <v>798</v>
      </c>
      <c r="D22" s="1189" t="s">
        <v>233</v>
      </c>
      <c r="E22" s="1190" t="s">
        <v>233</v>
      </c>
      <c r="F22" s="1190" t="s">
        <v>797</v>
      </c>
      <c r="G22" s="1190" t="s">
        <v>796</v>
      </c>
      <c r="H22" s="1190" t="s">
        <v>795</v>
      </c>
      <c r="I22" s="1190">
        <v>10</v>
      </c>
      <c r="J22" s="1191">
        <v>3.32</v>
      </c>
      <c r="K22" s="912"/>
      <c r="L22" s="913"/>
      <c r="M22" s="913"/>
      <c r="N22" s="913"/>
      <c r="O22" s="913"/>
      <c r="P22" s="913"/>
      <c r="Q22" s="913"/>
      <c r="R22" s="913"/>
      <c r="S22" s="914"/>
      <c r="T22" s="410">
        <f t="shared" si="0"/>
        <v>0</v>
      </c>
      <c r="U22" s="90">
        <f t="shared" si="1"/>
        <v>0</v>
      </c>
      <c r="V22" s="409">
        <f t="shared" si="2"/>
        <v>0</v>
      </c>
      <c r="W22" s="1739"/>
      <c r="X22" s="1740"/>
    </row>
    <row r="23" spans="2:24" ht="19.5" customHeight="1" x14ac:dyDescent="0.25">
      <c r="B23" s="1773" t="s">
        <v>156</v>
      </c>
      <c r="C23" s="1791"/>
      <c r="D23" s="1791"/>
      <c r="E23" s="1791"/>
      <c r="F23" s="1791"/>
      <c r="G23" s="1791"/>
      <c r="H23" s="1791"/>
      <c r="I23" s="1791"/>
      <c r="J23" s="1791"/>
      <c r="K23" s="1791"/>
      <c r="L23" s="1791"/>
      <c r="M23" s="1791"/>
      <c r="N23" s="1791"/>
      <c r="O23" s="1791"/>
      <c r="P23" s="1791"/>
      <c r="Q23" s="1791"/>
      <c r="R23" s="1791"/>
      <c r="S23" s="1791"/>
      <c r="T23" s="1791"/>
      <c r="U23" s="1791"/>
      <c r="V23" s="1791"/>
      <c r="W23" s="1791"/>
      <c r="X23" s="1775"/>
    </row>
    <row r="24" spans="2:24" ht="19.5" customHeight="1" x14ac:dyDescent="0.25">
      <c r="B24" s="1773"/>
      <c r="C24" s="1791"/>
      <c r="D24" s="1791"/>
      <c r="E24" s="1791"/>
      <c r="F24" s="1791"/>
      <c r="G24" s="1791"/>
      <c r="H24" s="1791"/>
      <c r="I24" s="1791"/>
      <c r="J24" s="1791"/>
      <c r="K24" s="1791"/>
      <c r="L24" s="1791"/>
      <c r="M24" s="1791"/>
      <c r="N24" s="1791"/>
      <c r="O24" s="1791"/>
      <c r="P24" s="1791"/>
      <c r="Q24" s="1791"/>
      <c r="R24" s="1791"/>
      <c r="S24" s="1791"/>
      <c r="T24" s="1791"/>
      <c r="U24" s="1791"/>
      <c r="V24" s="1791"/>
      <c r="W24" s="1791"/>
      <c r="X24" s="1775"/>
    </row>
    <row r="25" spans="2:24" ht="23.85" customHeight="1" x14ac:dyDescent="0.25">
      <c r="B25" s="1773"/>
      <c r="C25" s="1791"/>
      <c r="D25" s="1791"/>
      <c r="E25" s="1791"/>
      <c r="F25" s="1791"/>
      <c r="G25" s="1791"/>
      <c r="H25" s="1791"/>
      <c r="I25" s="1791"/>
      <c r="J25" s="1791"/>
      <c r="K25" s="1791"/>
      <c r="L25" s="1791"/>
      <c r="M25" s="1791"/>
      <c r="N25" s="1791"/>
      <c r="O25" s="1791"/>
      <c r="P25" s="1791"/>
      <c r="Q25" s="1791"/>
      <c r="R25" s="1791"/>
      <c r="S25" s="1791"/>
      <c r="T25" s="1791"/>
      <c r="U25" s="1791"/>
      <c r="V25" s="1791"/>
      <c r="W25" s="1791"/>
      <c r="X25" s="1775"/>
    </row>
    <row r="26" spans="2:24" ht="23.85" customHeight="1" thickBot="1" x14ac:dyDescent="0.3">
      <c r="B26" s="1762"/>
      <c r="C26" s="1763"/>
      <c r="D26" s="1763"/>
      <c r="E26" s="1763"/>
      <c r="F26" s="1763"/>
      <c r="G26" s="1763"/>
      <c r="H26" s="1763"/>
      <c r="I26" s="1763"/>
      <c r="J26" s="1763"/>
      <c r="K26" s="1763"/>
      <c r="L26" s="1763"/>
      <c r="M26" s="1763"/>
      <c r="N26" s="1763"/>
      <c r="O26" s="1763"/>
      <c r="P26" s="1763"/>
      <c r="Q26" s="1763"/>
      <c r="R26" s="1763"/>
      <c r="S26" s="1763"/>
      <c r="T26" s="1763"/>
      <c r="U26" s="1763"/>
      <c r="V26" s="1763"/>
      <c r="W26" s="1763"/>
      <c r="X26" s="1764"/>
    </row>
    <row r="27" spans="2:24" ht="0.75" customHeight="1" thickTop="1" x14ac:dyDescent="0.25">
      <c r="B27" s="1790"/>
      <c r="C27" s="1790"/>
      <c r="D27" s="1790"/>
      <c r="E27" s="1790"/>
      <c r="F27" s="1790"/>
      <c r="G27" s="1790"/>
      <c r="H27" s="1790"/>
      <c r="I27" s="1790"/>
      <c r="J27" s="1790"/>
      <c r="K27" s="1790"/>
      <c r="L27" s="1790"/>
      <c r="M27" s="1790"/>
      <c r="N27" s="1790"/>
      <c r="O27" s="1790"/>
      <c r="P27" s="1790"/>
      <c r="Q27" s="1790"/>
      <c r="R27" s="1790"/>
      <c r="S27" s="1790"/>
      <c r="T27" s="1790"/>
      <c r="U27" s="1790"/>
      <c r="V27" s="1790"/>
      <c r="W27" s="1790"/>
      <c r="X27" s="1790"/>
    </row>
    <row r="28" spans="2:24" ht="17.25" customHeight="1" thickBot="1" x14ac:dyDescent="0.3"/>
    <row r="29" spans="2:24" ht="58.5" customHeight="1" x14ac:dyDescent="0.25">
      <c r="C29" s="1192" t="s">
        <v>157</v>
      </c>
      <c r="D29" s="931"/>
      <c r="E29" s="931"/>
      <c r="F29" s="931"/>
      <c r="G29" s="932"/>
    </row>
    <row r="30" spans="2:24" x14ac:dyDescent="0.25">
      <c r="C30" s="933"/>
      <c r="D30" s="1"/>
      <c r="E30" s="1"/>
      <c r="F30" s="1"/>
      <c r="G30" s="934"/>
    </row>
    <row r="31" spans="2:24" x14ac:dyDescent="0.25">
      <c r="C31" s="933"/>
      <c r="D31" s="1"/>
      <c r="E31" s="1"/>
      <c r="F31" s="1"/>
      <c r="G31" s="934"/>
    </row>
    <row r="32" spans="2:24" x14ac:dyDescent="0.25">
      <c r="C32" s="933"/>
      <c r="D32" s="1"/>
      <c r="E32" s="1"/>
      <c r="F32" s="1"/>
      <c r="G32" s="934"/>
    </row>
    <row r="33" spans="3:7" ht="15.75" thickBot="1" x14ac:dyDescent="0.3">
      <c r="C33" s="935"/>
      <c r="D33" s="936"/>
      <c r="E33" s="936"/>
      <c r="F33" s="936"/>
      <c r="G33" s="937"/>
    </row>
  </sheetData>
  <sheetProtection password="D140" sheet="1" selectLockedCells="1"/>
  <mergeCells count="26">
    <mergeCell ref="S7:X7"/>
    <mergeCell ref="S8:X8"/>
    <mergeCell ref="B27:X27"/>
    <mergeCell ref="B9:X9"/>
    <mergeCell ref="B10:X10"/>
    <mergeCell ref="W13:X22"/>
    <mergeCell ref="B23:X24"/>
    <mergeCell ref="B25:X26"/>
    <mergeCell ref="B7:B8"/>
    <mergeCell ref="E7:J7"/>
    <mergeCell ref="L7:Q7"/>
    <mergeCell ref="E8:J8"/>
    <mergeCell ref="L8:Q8"/>
    <mergeCell ref="B4:X4"/>
    <mergeCell ref="B5:X5"/>
    <mergeCell ref="B6:J6"/>
    <mergeCell ref="L6:N6"/>
    <mergeCell ref="O6:R6"/>
    <mergeCell ref="T6:X6"/>
    <mergeCell ref="B1:P1"/>
    <mergeCell ref="Q1:X3"/>
    <mergeCell ref="B2:P2"/>
    <mergeCell ref="B3:C3"/>
    <mergeCell ref="D3:J3"/>
    <mergeCell ref="K3:M3"/>
    <mergeCell ref="N3:P3"/>
  </mergeCells>
  <conditionalFormatting sqref="B1:B1048576">
    <cfRule type="cellIs" dxfId="40" priority="2" operator="equal">
      <formula>"Meets the minumum case amount"</formula>
    </cfRule>
  </conditionalFormatting>
  <pageMargins left="0.25" right="0.25" top="0.75" bottom="0.75" header="0.3" footer="0.3"/>
  <pageSetup scale="50" fitToHeight="0" orientation="landscape" r:id="rId1"/>
  <ignoredErrors>
    <ignoredError sqref="T13:T22" formulaRange="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1:Y22"/>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46.85546875" style="41" customWidth="1"/>
    <col min="4" max="4" width="9.140625" style="41" customWidth="1"/>
    <col min="5" max="5" width="9.85546875" style="41" customWidth="1"/>
    <col min="6" max="6" width="10.85546875" style="41" customWidth="1"/>
    <col min="7" max="7" width="10.42578125" style="41" customWidth="1"/>
    <col min="8" max="8" width="13.85546875" style="41" bestFit="1" customWidth="1"/>
    <col min="9" max="9" width="9.140625" style="41" customWidth="1"/>
    <col min="10" max="10" width="9.7109375" style="41" customWidth="1"/>
    <col min="11" max="19" width="11.140625" style="41" customWidth="1"/>
    <col min="20" max="20" width="9.7109375" style="41" customWidth="1"/>
    <col min="21" max="21" width="10.7109375" style="41" customWidth="1"/>
    <col min="22" max="22" width="17.7109375" style="41" bestFit="1" customWidth="1"/>
    <col min="23" max="23" width="12.7109375" style="41" customWidth="1"/>
    <col min="24" max="24" width="12"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t="s">
        <v>254</v>
      </c>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7.45" customHeight="1" thickTop="1" thickBot="1" x14ac:dyDescent="0.3">
      <c r="B5" s="1697"/>
      <c r="C5" s="1698"/>
      <c r="D5" s="1698"/>
      <c r="E5" s="1698"/>
      <c r="F5" s="1698"/>
      <c r="G5" s="1698"/>
      <c r="H5" s="1698"/>
      <c r="I5" s="1698"/>
      <c r="J5" s="1699"/>
      <c r="K5" s="876">
        <v>100220</v>
      </c>
      <c r="L5" s="1742" t="s">
        <v>94</v>
      </c>
      <c r="M5" s="1742"/>
      <c r="N5" s="1742"/>
      <c r="O5" s="1756" t="s">
        <v>1354</v>
      </c>
      <c r="P5" s="1756"/>
      <c r="Q5" s="1756"/>
      <c r="R5" s="1756"/>
      <c r="S5" s="955">
        <v>1.0706</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114"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115"/>
      <c r="K7" s="63"/>
      <c r="L7" s="63"/>
      <c r="M7" s="63"/>
      <c r="N7" s="63"/>
      <c r="O7" s="63"/>
      <c r="P7" s="63"/>
      <c r="Q7" s="63"/>
      <c r="R7" s="63"/>
      <c r="S7" s="63"/>
      <c r="T7" s="64"/>
      <c r="U7" s="61"/>
      <c r="V7" s="61"/>
      <c r="W7" s="61"/>
      <c r="X7" s="65"/>
    </row>
    <row r="8" spans="2:25" ht="15.75" thickBot="1" x14ac:dyDescent="0.3">
      <c r="B8" s="1808" t="s">
        <v>111</v>
      </c>
      <c r="C8" s="1809"/>
      <c r="D8" s="1809"/>
      <c r="E8" s="1809"/>
      <c r="F8" s="1809"/>
      <c r="G8" s="1809"/>
      <c r="H8" s="1809"/>
      <c r="I8" s="1809"/>
      <c r="J8" s="1809"/>
      <c r="K8" s="1809"/>
      <c r="L8" s="1809"/>
      <c r="M8" s="1809"/>
      <c r="N8" s="1809"/>
      <c r="O8" s="1809"/>
      <c r="P8" s="1809"/>
      <c r="Q8" s="1809"/>
      <c r="R8" s="1809"/>
      <c r="S8" s="1809"/>
      <c r="T8" s="1809"/>
      <c r="U8" s="1809"/>
      <c r="V8" s="1809"/>
      <c r="W8" s="1809"/>
      <c r="X8" s="1810"/>
    </row>
    <row r="9" spans="2:25" ht="76.5" customHeight="1" thickBot="1" x14ac:dyDescent="0.3">
      <c r="B9" s="968">
        <v>1740</v>
      </c>
      <c r="C9" s="971" t="s">
        <v>817</v>
      </c>
      <c r="D9" s="941" t="s">
        <v>233</v>
      </c>
      <c r="E9" s="942" t="s">
        <v>233</v>
      </c>
      <c r="F9" s="942" t="s">
        <v>816</v>
      </c>
      <c r="G9" s="942" t="s">
        <v>815</v>
      </c>
      <c r="H9" s="942" t="s">
        <v>795</v>
      </c>
      <c r="I9" s="942">
        <v>20.25</v>
      </c>
      <c r="J9" s="264">
        <v>21.68</v>
      </c>
      <c r="K9" s="727"/>
      <c r="L9" s="727"/>
      <c r="M9" s="727"/>
      <c r="N9" s="727"/>
      <c r="O9" s="727"/>
      <c r="P9" s="727"/>
      <c r="Q9" s="727"/>
      <c r="R9" s="727"/>
      <c r="S9" s="753"/>
      <c r="T9" s="116">
        <f>SUM(K9:S9)</f>
        <v>0</v>
      </c>
      <c r="U9" s="117">
        <f>T9*I9</f>
        <v>0</v>
      </c>
      <c r="V9" s="382">
        <f>U9*$S$5</f>
        <v>0</v>
      </c>
      <c r="W9" s="1939" t="s">
        <v>115</v>
      </c>
      <c r="X9" s="1940"/>
    </row>
    <row r="10" spans="2:25" ht="60" customHeight="1" thickBot="1" x14ac:dyDescent="0.3">
      <c r="B10" s="1036"/>
      <c r="C10" s="1037"/>
      <c r="D10" s="1038"/>
      <c r="E10" s="1038"/>
      <c r="F10" s="1038"/>
      <c r="G10" s="1038"/>
      <c r="H10" s="1038"/>
      <c r="I10" s="1038"/>
      <c r="J10" s="1077"/>
      <c r="K10" s="412"/>
      <c r="L10" s="412"/>
      <c r="M10" s="412"/>
      <c r="N10" s="412"/>
      <c r="O10" s="412"/>
      <c r="P10" s="412"/>
      <c r="Q10" s="412"/>
      <c r="R10" s="412"/>
      <c r="S10" s="412"/>
      <c r="T10" s="413"/>
      <c r="U10" s="405"/>
      <c r="V10" s="406"/>
      <c r="W10" s="406"/>
      <c r="X10" s="407"/>
    </row>
    <row r="11" spans="2:25" ht="15.75" thickTop="1" x14ac:dyDescent="0.25">
      <c r="K11" s="69">
        <f t="shared" ref="K11:S11" si="0">SUM(K9:K9)</f>
        <v>0</v>
      </c>
      <c r="L11" s="69">
        <f t="shared" si="0"/>
        <v>0</v>
      </c>
      <c r="M11" s="69">
        <f t="shared" si="0"/>
        <v>0</v>
      </c>
      <c r="N11" s="69">
        <f t="shared" si="0"/>
        <v>0</v>
      </c>
      <c r="O11" s="69">
        <f t="shared" si="0"/>
        <v>0</v>
      </c>
      <c r="P11" s="69">
        <f t="shared" si="0"/>
        <v>0</v>
      </c>
      <c r="Q11" s="69">
        <f>SUM(Q9:Q9)</f>
        <v>0</v>
      </c>
      <c r="R11" s="69">
        <f t="shared" si="0"/>
        <v>0</v>
      </c>
      <c r="S11" s="69">
        <f t="shared" si="0"/>
        <v>0</v>
      </c>
      <c r="T11" s="69">
        <f>SUM(T9:T9)</f>
        <v>0</v>
      </c>
      <c r="U11" s="70">
        <f>SUM(U9:U9)</f>
        <v>0</v>
      </c>
      <c r="V11" s="71">
        <f>SUM(V9:V9)</f>
        <v>0</v>
      </c>
    </row>
    <row r="19" ht="70.900000000000006" customHeight="1" x14ac:dyDescent="0.25"/>
    <row r="22" ht="21" customHeight="1" x14ac:dyDescent="0.25"/>
  </sheetData>
  <sheetProtection password="D140" sheet="1" selectLockedCells="1"/>
  <mergeCells count="14">
    <mergeCell ref="B1:P1"/>
    <mergeCell ref="Q1:X3"/>
    <mergeCell ref="B2:P2"/>
    <mergeCell ref="B3:C3"/>
    <mergeCell ref="D3:J3"/>
    <mergeCell ref="K3:M3"/>
    <mergeCell ref="N3:P3"/>
    <mergeCell ref="B8:X8"/>
    <mergeCell ref="W9:X9"/>
    <mergeCell ref="B4:X4"/>
    <mergeCell ref="B5:J5"/>
    <mergeCell ref="L5:N5"/>
    <mergeCell ref="O5:R5"/>
    <mergeCell ref="T5:X5"/>
  </mergeCells>
  <conditionalFormatting sqref="B1:B1048576">
    <cfRule type="duplicateValues" dxfId="39" priority="2"/>
  </conditionalFormatting>
  <pageMargins left="0.25" right="0.25" top="0.75" bottom="0.75" header="0.3" footer="0.3"/>
  <pageSetup scale="50" fitToHeight="0" orientation="landscape" r:id="rId1"/>
  <ignoredErrors>
    <ignoredError sqref="T9" formulaRange="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Y23"/>
  <sheetViews>
    <sheetView showGridLines="0" zoomScale="60" zoomScaleNormal="60" workbookViewId="0">
      <selection activeCell="K13" sqref="K13"/>
    </sheetView>
  </sheetViews>
  <sheetFormatPr defaultColWidth="9.140625" defaultRowHeight="15" x14ac:dyDescent="0.25"/>
  <cols>
    <col min="1" max="1" width="3" style="41" customWidth="1"/>
    <col min="2" max="2" width="13.42578125" style="41" customWidth="1"/>
    <col min="3" max="3" width="46.85546875" style="41" customWidth="1"/>
    <col min="4" max="10" width="10.140625" style="41" customWidth="1"/>
    <col min="11" max="13" width="12" style="41" customWidth="1"/>
    <col min="14" max="14" width="15.85546875" style="41" customWidth="1"/>
    <col min="15" max="19" width="12" style="41" customWidth="1"/>
    <col min="20" max="21" width="12.85546875" style="41" customWidth="1"/>
    <col min="22" max="22" width="18.4257812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t="s">
        <v>254</v>
      </c>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100220</v>
      </c>
      <c r="L6" s="1755" t="s">
        <v>94</v>
      </c>
      <c r="M6" s="1755"/>
      <c r="N6" s="1755"/>
      <c r="O6" s="1756" t="s">
        <v>1354</v>
      </c>
      <c r="P6" s="1756"/>
      <c r="Q6" s="1756"/>
      <c r="R6" s="1756"/>
      <c r="S6" s="938">
        <v>1.0706</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U13</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68.25" customHeight="1" thickBot="1" x14ac:dyDescent="0.3">
      <c r="B13" s="1193">
        <v>1740</v>
      </c>
      <c r="C13" s="1194" t="s">
        <v>819</v>
      </c>
      <c r="D13" s="1195" t="s">
        <v>233</v>
      </c>
      <c r="E13" s="1196" t="s">
        <v>233</v>
      </c>
      <c r="F13" s="1196" t="s">
        <v>816</v>
      </c>
      <c r="G13" s="1196" t="s">
        <v>815</v>
      </c>
      <c r="H13" s="1196" t="s">
        <v>795</v>
      </c>
      <c r="I13" s="1196">
        <v>20.25</v>
      </c>
      <c r="J13" s="1197">
        <v>21.68</v>
      </c>
      <c r="K13" s="1198"/>
      <c r="L13" s="1199"/>
      <c r="M13" s="1199"/>
      <c r="N13" s="1199"/>
      <c r="O13" s="1199"/>
      <c r="P13" s="1199"/>
      <c r="Q13" s="1199"/>
      <c r="R13" s="1199"/>
      <c r="S13" s="1200"/>
      <c r="T13" s="451">
        <f>SUM(K13:S13)</f>
        <v>0</v>
      </c>
      <c r="U13" s="452">
        <f>T13*I13</f>
        <v>0</v>
      </c>
      <c r="V13" s="453">
        <f>U13*$S$6</f>
        <v>0</v>
      </c>
      <c r="W13" s="1939" t="s">
        <v>115</v>
      </c>
      <c r="X13" s="1940"/>
    </row>
    <row r="14" spans="1:25" ht="19.5" customHeight="1" x14ac:dyDescent="0.25">
      <c r="B14" s="1773" t="s">
        <v>156</v>
      </c>
      <c r="C14" s="1791"/>
      <c r="D14" s="1791"/>
      <c r="E14" s="1791"/>
      <c r="F14" s="1791"/>
      <c r="G14" s="1791"/>
      <c r="H14" s="1791"/>
      <c r="I14" s="1791"/>
      <c r="J14" s="1791"/>
      <c r="K14" s="1791"/>
      <c r="L14" s="1791"/>
      <c r="M14" s="1791"/>
      <c r="N14" s="1791"/>
      <c r="O14" s="1791"/>
      <c r="P14" s="1791"/>
      <c r="Q14" s="1791"/>
      <c r="R14" s="1791"/>
      <c r="S14" s="1791"/>
      <c r="T14" s="1791"/>
      <c r="U14" s="1791"/>
      <c r="V14" s="1791"/>
      <c r="W14" s="1791"/>
      <c r="X14" s="1775"/>
    </row>
    <row r="15" spans="1:25" ht="19.5" customHeight="1" x14ac:dyDescent="0.25">
      <c r="B15" s="1773"/>
      <c r="C15" s="1791"/>
      <c r="D15" s="1791"/>
      <c r="E15" s="1791"/>
      <c r="F15" s="1791"/>
      <c r="G15" s="1791"/>
      <c r="H15" s="1791"/>
      <c r="I15" s="1791"/>
      <c r="J15" s="1791"/>
      <c r="K15" s="1791"/>
      <c r="L15" s="1791"/>
      <c r="M15" s="1791"/>
      <c r="N15" s="1791"/>
      <c r="O15" s="1791"/>
      <c r="P15" s="1791"/>
      <c r="Q15" s="1791"/>
      <c r="R15" s="1791"/>
      <c r="S15" s="1791"/>
      <c r="T15" s="1791"/>
      <c r="U15" s="1791"/>
      <c r="V15" s="1791"/>
      <c r="W15" s="1791"/>
      <c r="X15" s="1775"/>
    </row>
    <row r="16" spans="1:25" ht="19.5" customHeight="1" x14ac:dyDescent="0.25">
      <c r="B16" s="1773"/>
      <c r="C16" s="1791"/>
      <c r="D16" s="1791"/>
      <c r="E16" s="1791"/>
      <c r="F16" s="1791"/>
      <c r="G16" s="1791"/>
      <c r="H16" s="1791"/>
      <c r="I16" s="1791"/>
      <c r="J16" s="1791"/>
      <c r="K16" s="1791"/>
      <c r="L16" s="1791"/>
      <c r="M16" s="1791"/>
      <c r="N16" s="1791"/>
      <c r="O16" s="1791"/>
      <c r="P16" s="1791"/>
      <c r="Q16" s="1791"/>
      <c r="R16" s="1791"/>
      <c r="S16" s="1791"/>
      <c r="T16" s="1791"/>
      <c r="U16" s="1791"/>
      <c r="V16" s="1791"/>
      <c r="W16" s="1791"/>
      <c r="X16" s="1775"/>
    </row>
    <row r="17" spans="2:24" ht="23.85" customHeight="1" thickBot="1" x14ac:dyDescent="0.3">
      <c r="B17" s="1762"/>
      <c r="C17" s="1763"/>
      <c r="D17" s="1763"/>
      <c r="E17" s="1763"/>
      <c r="F17" s="1763"/>
      <c r="G17" s="1763"/>
      <c r="H17" s="1763"/>
      <c r="I17" s="1763"/>
      <c r="J17" s="1763"/>
      <c r="K17" s="1763"/>
      <c r="L17" s="1763"/>
      <c r="M17" s="1763"/>
      <c r="N17" s="1763"/>
      <c r="O17" s="1763"/>
      <c r="P17" s="1763"/>
      <c r="Q17" s="1763"/>
      <c r="R17" s="1763"/>
      <c r="S17" s="1763"/>
      <c r="T17" s="1763"/>
      <c r="U17" s="1763"/>
      <c r="V17" s="1763"/>
      <c r="W17" s="1763"/>
      <c r="X17" s="1764"/>
    </row>
    <row r="18" spans="2:24" ht="23.85" customHeight="1" thickTop="1" thickBot="1" x14ac:dyDescent="0.3">
      <c r="B18" s="1790"/>
      <c r="C18" s="1790"/>
      <c r="D18" s="1790"/>
      <c r="E18" s="1790"/>
      <c r="F18" s="1790"/>
      <c r="G18" s="1790"/>
      <c r="H18" s="1790"/>
      <c r="I18" s="1790"/>
      <c r="J18" s="1790"/>
      <c r="K18" s="1790"/>
      <c r="L18" s="1790"/>
      <c r="M18" s="1790"/>
      <c r="N18" s="1790"/>
      <c r="O18" s="1790"/>
      <c r="P18" s="1790"/>
      <c r="Q18" s="1790"/>
      <c r="R18" s="1790"/>
      <c r="S18" s="1790"/>
      <c r="T18" s="1790"/>
      <c r="U18" s="1790"/>
      <c r="V18" s="1790"/>
      <c r="W18" s="1790"/>
      <c r="X18" s="1790"/>
    </row>
    <row r="19" spans="2:24" ht="0.75" customHeight="1" thickBot="1" x14ac:dyDescent="0.4">
      <c r="C19" s="91" t="s">
        <v>157</v>
      </c>
      <c r="D19" s="92"/>
      <c r="E19" s="92"/>
      <c r="F19" s="92"/>
      <c r="G19" s="93"/>
    </row>
    <row r="20" spans="2:24" ht="33.75" customHeight="1" x14ac:dyDescent="0.25">
      <c r="C20" s="1192" t="s">
        <v>157</v>
      </c>
      <c r="D20" s="1"/>
      <c r="E20" s="1"/>
      <c r="F20" s="1"/>
      <c r="G20" s="934"/>
    </row>
    <row r="21" spans="2:24" ht="58.5" customHeight="1" x14ac:dyDescent="0.25">
      <c r="C21" s="933"/>
      <c r="D21" s="1"/>
      <c r="E21" s="1"/>
      <c r="F21" s="1"/>
      <c r="G21" s="934"/>
    </row>
    <row r="22" spans="2:24" x14ac:dyDescent="0.25">
      <c r="C22" s="933"/>
      <c r="D22" s="1"/>
      <c r="E22" s="1"/>
      <c r="F22" s="1"/>
      <c r="G22" s="934"/>
    </row>
    <row r="23" spans="2:24" ht="15.75" thickBot="1" x14ac:dyDescent="0.3">
      <c r="C23" s="935"/>
      <c r="D23" s="936"/>
      <c r="E23" s="936"/>
      <c r="F23" s="936"/>
      <c r="G23" s="937"/>
    </row>
  </sheetData>
  <sheetProtection password="D140" sheet="1" selectLockedCells="1"/>
  <mergeCells count="26">
    <mergeCell ref="S7:X7"/>
    <mergeCell ref="S8:X8"/>
    <mergeCell ref="B18:X18"/>
    <mergeCell ref="B9:X9"/>
    <mergeCell ref="B10:X10"/>
    <mergeCell ref="B14:X15"/>
    <mergeCell ref="B16:X17"/>
    <mergeCell ref="W13:X13"/>
    <mergeCell ref="B7:B8"/>
    <mergeCell ref="E7:J7"/>
    <mergeCell ref="L7:Q7"/>
    <mergeCell ref="E8:J8"/>
    <mergeCell ref="L8:Q8"/>
    <mergeCell ref="B4:X4"/>
    <mergeCell ref="B5:X5"/>
    <mergeCell ref="B6:J6"/>
    <mergeCell ref="L6:N6"/>
    <mergeCell ref="O6:R6"/>
    <mergeCell ref="T6:X6"/>
    <mergeCell ref="B1:P1"/>
    <mergeCell ref="Q1:X3"/>
    <mergeCell ref="B2:P2"/>
    <mergeCell ref="B3:C3"/>
    <mergeCell ref="D3:J3"/>
    <mergeCell ref="K3:M3"/>
    <mergeCell ref="N3:P3"/>
  </mergeCells>
  <conditionalFormatting sqref="B1:B1048576">
    <cfRule type="duplicateValues" dxfId="38" priority="3"/>
  </conditionalFormatting>
  <pageMargins left="0.25" right="0.25" top="0.75" bottom="0.75" header="0.3" footer="0.3"/>
  <pageSetup scale="50" fitToHeight="0" orientation="landscape" r:id="rId1"/>
  <ignoredErrors>
    <ignoredError sqref="T13" formulaRange="1"/>
  </ignoredError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1:AA22"/>
  <sheetViews>
    <sheetView showGridLines="0" zoomScale="60" zoomScaleNormal="60" workbookViewId="0">
      <selection activeCell="L9" sqref="L9"/>
    </sheetView>
  </sheetViews>
  <sheetFormatPr defaultColWidth="9.140625" defaultRowHeight="15" x14ac:dyDescent="0.25"/>
  <cols>
    <col min="1" max="1" width="1.28515625" style="41" customWidth="1"/>
    <col min="2" max="2" width="13.42578125" style="41" customWidth="1"/>
    <col min="3" max="3" width="46.85546875" style="41" customWidth="1"/>
    <col min="4" max="4" width="9.140625" style="41" customWidth="1"/>
    <col min="5" max="5" width="9.85546875" style="41" customWidth="1"/>
    <col min="6" max="6" width="10.85546875" style="41" customWidth="1"/>
    <col min="7" max="7" width="10.42578125" style="41" customWidth="1"/>
    <col min="8" max="8" width="13.85546875" style="41" bestFit="1" customWidth="1"/>
    <col min="9" max="9" width="9.140625" style="41" customWidth="1"/>
    <col min="10" max="10" width="9.7109375" style="41" customWidth="1"/>
    <col min="11" max="19" width="11.140625" style="41" customWidth="1"/>
    <col min="20" max="20" width="9.7109375" style="41" customWidth="1"/>
    <col min="21" max="21" width="10.7109375" style="41" customWidth="1"/>
    <col min="22" max="22" width="17.7109375" style="41" bestFit="1" customWidth="1"/>
    <col min="23" max="23" width="12.7109375" style="41" customWidth="1"/>
    <col min="24" max="24" width="12" style="41" customWidth="1"/>
    <col min="25" max="16384" width="9.140625" style="41"/>
  </cols>
  <sheetData>
    <row r="1" spans="2:27" ht="43.5" customHeight="1" thickTop="1" thickBot="1" x14ac:dyDescent="0.8">
      <c r="B1" s="1729"/>
      <c r="C1" s="1730"/>
      <c r="D1" s="1730"/>
      <c r="E1" s="1730"/>
      <c r="F1" s="1730"/>
      <c r="G1" s="1730"/>
      <c r="H1" s="1730"/>
      <c r="I1" s="1730"/>
      <c r="J1" s="1730"/>
      <c r="K1" s="1730"/>
      <c r="L1" s="1730"/>
      <c r="M1" s="1730"/>
      <c r="N1" s="1730"/>
      <c r="O1" s="1730"/>
      <c r="P1" s="1730"/>
      <c r="Q1" s="1674" t="s">
        <v>254</v>
      </c>
      <c r="R1" s="1675"/>
      <c r="S1" s="1675"/>
      <c r="T1" s="1675"/>
      <c r="U1" s="1675"/>
      <c r="V1" s="1675"/>
      <c r="W1" s="1675"/>
      <c r="X1" s="1676"/>
      <c r="Y1" s="48"/>
    </row>
    <row r="2" spans="2:27"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7"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7"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7" ht="47.45" customHeight="1" thickTop="1" thickBot="1" x14ac:dyDescent="0.3">
      <c r="B5" s="1697"/>
      <c r="C5" s="1698"/>
      <c r="D5" s="1698"/>
      <c r="E5" s="1698"/>
      <c r="F5" s="1698"/>
      <c r="G5" s="1698"/>
      <c r="H5" s="1698"/>
      <c r="I5" s="1698"/>
      <c r="J5" s="1699"/>
      <c r="K5" s="876">
        <v>100225</v>
      </c>
      <c r="L5" s="1742" t="s">
        <v>94</v>
      </c>
      <c r="M5" s="1742"/>
      <c r="N5" s="1742"/>
      <c r="O5" s="1743" t="s">
        <v>1353</v>
      </c>
      <c r="P5" s="1900"/>
      <c r="Q5" s="1900"/>
      <c r="R5" s="1900"/>
      <c r="S5" s="955">
        <v>1.0992999999999999</v>
      </c>
      <c r="T5" s="1742" t="s">
        <v>96</v>
      </c>
      <c r="U5" s="1742"/>
      <c r="V5" s="1742"/>
      <c r="W5" s="1742"/>
      <c r="X5" s="1744"/>
      <c r="AA5" s="263"/>
    </row>
    <row r="6" spans="2:27" ht="66.75" customHeight="1" thickBot="1" x14ac:dyDescent="0.3">
      <c r="B6" s="49" t="s">
        <v>97</v>
      </c>
      <c r="C6" s="50" t="s">
        <v>98</v>
      </c>
      <c r="D6" s="51" t="s">
        <v>99</v>
      </c>
      <c r="E6" s="52" t="s">
        <v>100</v>
      </c>
      <c r="F6" s="52" t="s">
        <v>101</v>
      </c>
      <c r="G6" s="52" t="s">
        <v>102</v>
      </c>
      <c r="H6" s="52" t="s">
        <v>103</v>
      </c>
      <c r="I6" s="52" t="s">
        <v>104</v>
      </c>
      <c r="J6" s="114" t="s">
        <v>105</v>
      </c>
      <c r="K6" s="454" t="s">
        <v>12</v>
      </c>
      <c r="L6" s="455" t="s">
        <v>13</v>
      </c>
      <c r="M6" s="455" t="s">
        <v>14</v>
      </c>
      <c r="N6" s="455" t="s">
        <v>15</v>
      </c>
      <c r="O6" s="455" t="s">
        <v>16</v>
      </c>
      <c r="P6" s="455" t="s">
        <v>17</v>
      </c>
      <c r="Q6" s="455" t="s">
        <v>18</v>
      </c>
      <c r="R6" s="455" t="s">
        <v>19</v>
      </c>
      <c r="S6" s="56" t="s">
        <v>20</v>
      </c>
      <c r="T6" s="57" t="s">
        <v>106</v>
      </c>
      <c r="U6" s="58" t="s">
        <v>107</v>
      </c>
      <c r="V6" s="52" t="s">
        <v>108</v>
      </c>
      <c r="W6" s="52" t="s">
        <v>109</v>
      </c>
      <c r="X6" s="59" t="s">
        <v>110</v>
      </c>
    </row>
    <row r="7" spans="2:27" ht="8.25" customHeight="1" thickBot="1" x14ac:dyDescent="0.3">
      <c r="B7" s="60"/>
      <c r="C7" s="859"/>
      <c r="D7" s="61"/>
      <c r="E7" s="61"/>
      <c r="F7" s="61"/>
      <c r="G7" s="61"/>
      <c r="H7" s="61"/>
      <c r="I7" s="61"/>
      <c r="J7" s="115"/>
      <c r="K7" s="63"/>
      <c r="L7" s="63"/>
      <c r="M7" s="63"/>
      <c r="N7" s="63"/>
      <c r="O7" s="63"/>
      <c r="P7" s="63"/>
      <c r="Q7" s="63"/>
      <c r="R7" s="63"/>
      <c r="S7" s="63"/>
      <c r="T7" s="64"/>
      <c r="U7" s="61"/>
      <c r="V7" s="61"/>
      <c r="W7" s="61"/>
      <c r="X7" s="65"/>
    </row>
    <row r="8" spans="2:27" ht="15.75" thickBot="1" x14ac:dyDescent="0.3">
      <c r="B8" s="1808" t="s">
        <v>111</v>
      </c>
      <c r="C8" s="1809"/>
      <c r="D8" s="1809"/>
      <c r="E8" s="1809"/>
      <c r="F8" s="1809"/>
      <c r="G8" s="1809"/>
      <c r="H8" s="1809"/>
      <c r="I8" s="1809"/>
      <c r="J8" s="1809"/>
      <c r="K8" s="1809"/>
      <c r="L8" s="1809"/>
      <c r="M8" s="1809"/>
      <c r="N8" s="1809"/>
      <c r="O8" s="1809"/>
      <c r="P8" s="1809"/>
      <c r="Q8" s="1809"/>
      <c r="R8" s="1809"/>
      <c r="S8" s="1809"/>
      <c r="T8" s="1809"/>
      <c r="U8" s="1809"/>
      <c r="V8" s="1809"/>
      <c r="W8" s="1809"/>
      <c r="X8" s="1810"/>
    </row>
    <row r="9" spans="2:27" ht="76.5" customHeight="1" thickBot="1" x14ac:dyDescent="0.3">
      <c r="B9" s="949">
        <v>1780</v>
      </c>
      <c r="C9" s="973" t="s">
        <v>818</v>
      </c>
      <c r="D9" s="946" t="s">
        <v>233</v>
      </c>
      <c r="E9" s="947" t="s">
        <v>233</v>
      </c>
      <c r="F9" s="942" t="s">
        <v>797</v>
      </c>
      <c r="G9" s="942" t="s">
        <v>801</v>
      </c>
      <c r="H9" s="942" t="s">
        <v>795</v>
      </c>
      <c r="I9" s="942">
        <v>20.25</v>
      </c>
      <c r="J9" s="265">
        <v>22.26</v>
      </c>
      <c r="K9" s="727"/>
      <c r="L9" s="727"/>
      <c r="M9" s="727"/>
      <c r="N9" s="727"/>
      <c r="O9" s="727"/>
      <c r="P9" s="727"/>
      <c r="Q9" s="727"/>
      <c r="R9" s="727"/>
      <c r="S9" s="753"/>
      <c r="T9" s="116">
        <f>SUM(K9:S9)</f>
        <v>0</v>
      </c>
      <c r="U9" s="117">
        <f>T9*I9</f>
        <v>0</v>
      </c>
      <c r="V9" s="118">
        <f>U9*$S$5</f>
        <v>0</v>
      </c>
      <c r="W9" s="1941" t="s">
        <v>115</v>
      </c>
      <c r="X9" s="1805"/>
    </row>
    <row r="10" spans="2:27" ht="58.5" customHeight="1" thickBot="1" x14ac:dyDescent="0.3">
      <c r="B10" s="1036"/>
      <c r="C10" s="1037"/>
      <c r="D10" s="1038"/>
      <c r="E10" s="1038"/>
      <c r="F10" s="1038"/>
      <c r="G10" s="1038"/>
      <c r="H10" s="1038"/>
      <c r="I10" s="1038"/>
      <c r="J10" s="1077"/>
      <c r="K10" s="412"/>
      <c r="L10" s="412"/>
      <c r="M10" s="412"/>
      <c r="N10" s="412"/>
      <c r="O10" s="412"/>
      <c r="P10" s="412"/>
      <c r="Q10" s="412"/>
      <c r="R10" s="412"/>
      <c r="S10" s="412"/>
      <c r="T10" s="413"/>
      <c r="U10" s="405"/>
      <c r="V10" s="406"/>
      <c r="W10" s="406"/>
      <c r="X10" s="407"/>
    </row>
    <row r="11" spans="2:27" ht="15.75" thickTop="1" x14ac:dyDescent="0.25">
      <c r="K11" s="69">
        <f t="shared" ref="K11:S11" si="0">SUM(K9:K9)</f>
        <v>0</v>
      </c>
      <c r="L11" s="69">
        <f t="shared" si="0"/>
        <v>0</v>
      </c>
      <c r="M11" s="69">
        <f t="shared" si="0"/>
        <v>0</v>
      </c>
      <c r="N11" s="69">
        <f t="shared" si="0"/>
        <v>0</v>
      </c>
      <c r="O11" s="69">
        <f t="shared" si="0"/>
        <v>0</v>
      </c>
      <c r="P11" s="69">
        <f t="shared" si="0"/>
        <v>0</v>
      </c>
      <c r="Q11" s="69">
        <f t="shared" si="0"/>
        <v>0</v>
      </c>
      <c r="R11" s="69">
        <f>SUM(R9:R9)</f>
        <v>0</v>
      </c>
      <c r="S11" s="69">
        <f t="shared" si="0"/>
        <v>0</v>
      </c>
      <c r="T11" s="69">
        <f>SUM(T9:T9)</f>
        <v>0</v>
      </c>
      <c r="U11" s="70">
        <f>SUM(U9:U9)</f>
        <v>0</v>
      </c>
      <c r="V11" s="71">
        <f>SUM(V9:V9)</f>
        <v>0</v>
      </c>
    </row>
    <row r="19" ht="70.900000000000006" customHeight="1" x14ac:dyDescent="0.25"/>
    <row r="22" ht="21" customHeight="1" x14ac:dyDescent="0.25"/>
  </sheetData>
  <sheetProtection password="D140" sheet="1" selectLockedCells="1"/>
  <mergeCells count="14">
    <mergeCell ref="B8:X8"/>
    <mergeCell ref="W9:X9"/>
    <mergeCell ref="B1:P1"/>
    <mergeCell ref="Q1:X3"/>
    <mergeCell ref="B2:P2"/>
    <mergeCell ref="B3:C3"/>
    <mergeCell ref="D3:J3"/>
    <mergeCell ref="K3:M3"/>
    <mergeCell ref="N3:P3"/>
    <mergeCell ref="B4:X4"/>
    <mergeCell ref="B5:J5"/>
    <mergeCell ref="L5:N5"/>
    <mergeCell ref="O5:R5"/>
    <mergeCell ref="T5:X5"/>
  </mergeCells>
  <conditionalFormatting sqref="B1:B1048576">
    <cfRule type="duplicateValues" dxfId="37" priority="3"/>
  </conditionalFormatting>
  <pageMargins left="0.25" right="0.25" top="0.75" bottom="0.75" header="0.3" footer="0.3"/>
  <pageSetup scale="50" fitToHeight="0" orientation="landscape" r:id="rId1"/>
  <ignoredErrors>
    <ignoredError sqref="T9" formulaRange="1"/>
  </ignoredError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Y24"/>
  <sheetViews>
    <sheetView showGridLines="0" zoomScale="60" zoomScaleNormal="60" workbookViewId="0">
      <selection activeCell="K13" sqref="K13"/>
    </sheetView>
  </sheetViews>
  <sheetFormatPr defaultColWidth="9.140625" defaultRowHeight="15" x14ac:dyDescent="0.25"/>
  <cols>
    <col min="1" max="1" width="3.42578125" style="41" customWidth="1"/>
    <col min="2" max="2" width="13.42578125" style="41" customWidth="1"/>
    <col min="3" max="3" width="46.85546875" style="41" customWidth="1"/>
    <col min="4" max="10" width="10.140625" style="41" customWidth="1"/>
    <col min="11" max="13" width="12" style="41" customWidth="1"/>
    <col min="14" max="14" width="15.85546875" style="41" customWidth="1"/>
    <col min="15" max="19" width="12" style="41" customWidth="1"/>
    <col min="20" max="21" width="12.85546875" style="41" customWidth="1"/>
    <col min="22" max="22" width="17"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t="s">
        <v>254</v>
      </c>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100225</v>
      </c>
      <c r="L6" s="1755" t="s">
        <v>94</v>
      </c>
      <c r="M6" s="1755"/>
      <c r="N6" s="1755"/>
      <c r="O6" s="1756" t="s">
        <v>1353</v>
      </c>
      <c r="P6" s="1756"/>
      <c r="Q6" s="1756"/>
      <c r="R6" s="1756"/>
      <c r="S6" s="938">
        <v>1.0992999999999999</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64.5" customHeight="1" thickTop="1" thickBot="1" x14ac:dyDescent="0.3">
      <c r="B13" s="1201">
        <v>1780</v>
      </c>
      <c r="C13" s="1202" t="s">
        <v>820</v>
      </c>
      <c r="D13" s="1195" t="s">
        <v>233</v>
      </c>
      <c r="E13" s="1196" t="s">
        <v>233</v>
      </c>
      <c r="F13" s="1196" t="s">
        <v>797</v>
      </c>
      <c r="G13" s="1196" t="s">
        <v>801</v>
      </c>
      <c r="H13" s="1196" t="s">
        <v>795</v>
      </c>
      <c r="I13" s="1196">
        <v>20.25</v>
      </c>
      <c r="J13" s="1203">
        <v>22.26</v>
      </c>
      <c r="K13" s="1204"/>
      <c r="L13" s="1205"/>
      <c r="M13" s="1205"/>
      <c r="N13" s="1205"/>
      <c r="O13" s="1205"/>
      <c r="P13" s="1205"/>
      <c r="Q13" s="1205"/>
      <c r="R13" s="1205"/>
      <c r="S13" s="1206"/>
      <c r="T13" s="456">
        <f>SUM(K13:S13)</f>
        <v>0</v>
      </c>
      <c r="U13" s="457">
        <f>T13*I13</f>
        <v>0</v>
      </c>
      <c r="V13" s="458">
        <f>U13*$S$6</f>
        <v>0</v>
      </c>
      <c r="W13" s="1942" t="s">
        <v>115</v>
      </c>
      <c r="X13" s="1943"/>
    </row>
    <row r="14" spans="1:25" ht="19.5" customHeight="1" x14ac:dyDescent="0.25">
      <c r="B14" s="1773" t="s">
        <v>156</v>
      </c>
      <c r="C14" s="1791"/>
      <c r="D14" s="1791"/>
      <c r="E14" s="1791"/>
      <c r="F14" s="1791"/>
      <c r="G14" s="1791"/>
      <c r="H14" s="1791"/>
      <c r="I14" s="1791"/>
      <c r="J14" s="1791"/>
      <c r="K14" s="1791"/>
      <c r="L14" s="1791"/>
      <c r="M14" s="1791"/>
      <c r="N14" s="1791"/>
      <c r="O14" s="1791"/>
      <c r="P14" s="1791"/>
      <c r="Q14" s="1791"/>
      <c r="R14" s="1791"/>
      <c r="S14" s="1791"/>
      <c r="T14" s="1791"/>
      <c r="U14" s="1791"/>
      <c r="V14" s="1791"/>
      <c r="W14" s="1791"/>
      <c r="X14" s="1775"/>
    </row>
    <row r="15" spans="1:25" ht="19.5" customHeight="1" x14ac:dyDescent="0.25">
      <c r="B15" s="1773"/>
      <c r="C15" s="1791"/>
      <c r="D15" s="1791"/>
      <c r="E15" s="1791"/>
      <c r="F15" s="1791"/>
      <c r="G15" s="1791"/>
      <c r="H15" s="1791"/>
      <c r="I15" s="1791"/>
      <c r="J15" s="1791"/>
      <c r="K15" s="1791"/>
      <c r="L15" s="1791"/>
      <c r="M15" s="1791"/>
      <c r="N15" s="1791"/>
      <c r="O15" s="1791"/>
      <c r="P15" s="1791"/>
      <c r="Q15" s="1791"/>
      <c r="R15" s="1791"/>
      <c r="S15" s="1791"/>
      <c r="T15" s="1791"/>
      <c r="U15" s="1791"/>
      <c r="V15" s="1791"/>
      <c r="W15" s="1791"/>
      <c r="X15" s="1775"/>
    </row>
    <row r="16" spans="1:25" ht="23.85" customHeight="1" x14ac:dyDescent="0.25">
      <c r="B16" s="1773"/>
      <c r="C16" s="1791"/>
      <c r="D16" s="1791"/>
      <c r="E16" s="1791"/>
      <c r="F16" s="1791"/>
      <c r="G16" s="1791"/>
      <c r="H16" s="1791"/>
      <c r="I16" s="1791"/>
      <c r="J16" s="1791"/>
      <c r="K16" s="1791"/>
      <c r="L16" s="1791"/>
      <c r="M16" s="1791"/>
      <c r="N16" s="1791"/>
      <c r="O16" s="1791"/>
      <c r="P16" s="1791"/>
      <c r="Q16" s="1791"/>
      <c r="R16" s="1791"/>
      <c r="S16" s="1791"/>
      <c r="T16" s="1791"/>
      <c r="U16" s="1791"/>
      <c r="V16" s="1791"/>
      <c r="W16" s="1791"/>
      <c r="X16" s="1775"/>
    </row>
    <row r="17" spans="2:24" ht="23.85" customHeight="1" thickBot="1" x14ac:dyDescent="0.3">
      <c r="B17" s="1762"/>
      <c r="C17" s="1763"/>
      <c r="D17" s="1763"/>
      <c r="E17" s="1763"/>
      <c r="F17" s="1763"/>
      <c r="G17" s="1763"/>
      <c r="H17" s="1763"/>
      <c r="I17" s="1763"/>
      <c r="J17" s="1763"/>
      <c r="K17" s="1763"/>
      <c r="L17" s="1763"/>
      <c r="M17" s="1763"/>
      <c r="N17" s="1763"/>
      <c r="O17" s="1763"/>
      <c r="P17" s="1763"/>
      <c r="Q17" s="1763"/>
      <c r="R17" s="1763"/>
      <c r="S17" s="1763"/>
      <c r="T17" s="1763"/>
      <c r="U17" s="1763"/>
      <c r="V17" s="1763"/>
      <c r="W17" s="1763"/>
      <c r="X17" s="1764"/>
    </row>
    <row r="18" spans="2:24" ht="0.75" customHeight="1" thickTop="1" x14ac:dyDescent="0.25">
      <c r="B18" s="1790"/>
      <c r="C18" s="1790"/>
      <c r="D18" s="1790"/>
      <c r="E18" s="1790"/>
      <c r="F18" s="1790"/>
      <c r="G18" s="1790"/>
      <c r="H18" s="1790"/>
      <c r="I18" s="1790"/>
      <c r="J18" s="1790"/>
      <c r="K18" s="1790"/>
      <c r="L18" s="1790"/>
      <c r="M18" s="1790"/>
      <c r="N18" s="1790"/>
      <c r="O18" s="1790"/>
      <c r="P18" s="1790"/>
      <c r="Q18" s="1790"/>
      <c r="R18" s="1790"/>
      <c r="S18" s="1790"/>
      <c r="T18" s="1790"/>
      <c r="U18" s="1790"/>
      <c r="V18" s="1790"/>
      <c r="W18" s="1790"/>
      <c r="X18" s="1790"/>
    </row>
    <row r="19" spans="2:24" ht="18.75" customHeight="1" thickBot="1" x14ac:dyDescent="0.3"/>
    <row r="20" spans="2:24" ht="58.5" customHeight="1" x14ac:dyDescent="0.25">
      <c r="C20" s="1192" t="s">
        <v>157</v>
      </c>
      <c r="D20" s="931"/>
      <c r="E20" s="931"/>
      <c r="F20" s="931"/>
      <c r="G20" s="932"/>
    </row>
    <row r="21" spans="2:24" x14ac:dyDescent="0.25">
      <c r="C21" s="933"/>
      <c r="D21" s="1"/>
      <c r="E21" s="1"/>
      <c r="F21" s="1"/>
      <c r="G21" s="934"/>
    </row>
    <row r="22" spans="2:24" x14ac:dyDescent="0.25">
      <c r="C22" s="933"/>
      <c r="D22" s="1"/>
      <c r="E22" s="1"/>
      <c r="F22" s="1"/>
      <c r="G22" s="934"/>
    </row>
    <row r="23" spans="2:24" x14ac:dyDescent="0.25">
      <c r="C23" s="933"/>
      <c r="D23" s="1"/>
      <c r="E23" s="1"/>
      <c r="F23" s="1"/>
      <c r="G23" s="934"/>
    </row>
    <row r="24" spans="2:24" ht="15.75" thickBot="1" x14ac:dyDescent="0.3">
      <c r="C24" s="935"/>
      <c r="D24" s="936"/>
      <c r="E24" s="936"/>
      <c r="F24" s="936"/>
      <c r="G24" s="937"/>
    </row>
  </sheetData>
  <sheetProtection password="D140" sheet="1" selectLockedCells="1"/>
  <mergeCells count="26">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18:X18"/>
    <mergeCell ref="B9:X9"/>
    <mergeCell ref="B10:X10"/>
    <mergeCell ref="B14:X15"/>
    <mergeCell ref="B16:X17"/>
    <mergeCell ref="W13:X13"/>
  </mergeCells>
  <conditionalFormatting sqref="B1:B1048576">
    <cfRule type="duplicateValues" dxfId="36" priority="3"/>
  </conditionalFormatting>
  <pageMargins left="0.25" right="0.25" top="0.75" bottom="0.75" header="0.3" footer="0.3"/>
  <pageSetup scale="50" fitToHeight="0" orientation="landscape" r:id="rId1"/>
  <ignoredErrors>
    <ignoredError sqref="T13" formulaRange="1"/>
  </ignoredError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Y16"/>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60.28515625" style="41" customWidth="1"/>
    <col min="4" max="4" width="9.140625" style="41" customWidth="1"/>
    <col min="5" max="5" width="9.85546875" style="41" customWidth="1"/>
    <col min="6" max="6" width="10.85546875" style="41" customWidth="1"/>
    <col min="7" max="7" width="10.42578125" style="41" customWidth="1"/>
    <col min="8" max="8" width="13.85546875" style="41" bestFit="1" customWidth="1"/>
    <col min="9" max="9" width="9.140625" style="41" customWidth="1"/>
    <col min="10" max="10" width="11.7109375" style="41" customWidth="1"/>
    <col min="11" max="19" width="11.140625" style="41" customWidth="1"/>
    <col min="20" max="20" width="9.7109375" style="41" customWidth="1"/>
    <col min="21" max="21" width="10.7109375" style="41" customWidth="1"/>
    <col min="22" max="22" width="19" style="41" bestFit="1" customWidth="1"/>
    <col min="23" max="23" width="12.7109375" style="41" customWidth="1"/>
    <col min="24" max="24" width="12"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1.1"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944"/>
      <c r="P3" s="194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33.75" customHeight="1" thickTop="1" thickBot="1" x14ac:dyDescent="0.3">
      <c r="B5" s="1697"/>
      <c r="C5" s="1698"/>
      <c r="D5" s="1698"/>
      <c r="E5" s="1698"/>
      <c r="F5" s="1698"/>
      <c r="G5" s="1698"/>
      <c r="H5" s="1698"/>
      <c r="I5" s="1698"/>
      <c r="J5" s="1699"/>
      <c r="K5" s="876">
        <v>100193</v>
      </c>
      <c r="L5" s="1742" t="s">
        <v>94</v>
      </c>
      <c r="M5" s="1742"/>
      <c r="N5" s="1742"/>
      <c r="O5" s="1743" t="s">
        <v>825</v>
      </c>
      <c r="P5" s="1743"/>
      <c r="Q5" s="1743"/>
      <c r="R5" s="1743"/>
      <c r="S5" s="955">
        <v>1.4044000000000001</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114"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115"/>
      <c r="K7" s="63"/>
      <c r="L7" s="63"/>
      <c r="M7" s="63"/>
      <c r="N7" s="63"/>
      <c r="O7" s="63"/>
      <c r="P7" s="63"/>
      <c r="Q7" s="63"/>
      <c r="R7" s="63"/>
      <c r="S7" s="63"/>
      <c r="T7" s="64"/>
      <c r="U7" s="61"/>
      <c r="V7" s="61"/>
      <c r="W7" s="61"/>
      <c r="X7" s="65"/>
    </row>
    <row r="8" spans="2:25" ht="15.75" thickBot="1" x14ac:dyDescent="0.3">
      <c r="B8" s="1808" t="s">
        <v>111</v>
      </c>
      <c r="C8" s="1809"/>
      <c r="D8" s="1809"/>
      <c r="E8" s="1809"/>
      <c r="F8" s="1809"/>
      <c r="G8" s="1809"/>
      <c r="H8" s="1809"/>
      <c r="I8" s="1809"/>
      <c r="J8" s="1809"/>
      <c r="K8" s="1809"/>
      <c r="L8" s="1809"/>
      <c r="M8" s="1809"/>
      <c r="N8" s="1809"/>
      <c r="O8" s="1809"/>
      <c r="P8" s="1809"/>
      <c r="Q8" s="1809"/>
      <c r="R8" s="1809"/>
      <c r="S8" s="1809"/>
      <c r="T8" s="1809"/>
      <c r="U8" s="1809"/>
      <c r="V8" s="1809"/>
      <c r="W8" s="1809"/>
      <c r="X8" s="1810"/>
    </row>
    <row r="9" spans="2:25" ht="18.75" x14ac:dyDescent="0.25">
      <c r="B9" s="968">
        <v>23451</v>
      </c>
      <c r="C9" s="971" t="s">
        <v>824</v>
      </c>
      <c r="D9" s="958">
        <v>2</v>
      </c>
      <c r="E9" s="942" t="s">
        <v>233</v>
      </c>
      <c r="F9" s="942" t="s">
        <v>233</v>
      </c>
      <c r="G9" s="943">
        <v>40</v>
      </c>
      <c r="H9" s="942">
        <v>240</v>
      </c>
      <c r="I9" s="942">
        <v>57.14</v>
      </c>
      <c r="J9" s="1272">
        <v>80.247416000000001</v>
      </c>
      <c r="K9" s="727"/>
      <c r="L9" s="727"/>
      <c r="M9" s="727"/>
      <c r="N9" s="727"/>
      <c r="O9" s="727"/>
      <c r="P9" s="727"/>
      <c r="Q9" s="727"/>
      <c r="R9" s="727"/>
      <c r="S9" s="753"/>
      <c r="T9" s="116">
        <f>SUM(K9:S9)</f>
        <v>0</v>
      </c>
      <c r="U9" s="117">
        <f>T9*I9</f>
        <v>0</v>
      </c>
      <c r="V9" s="382">
        <f>U9*$S$5</f>
        <v>0</v>
      </c>
      <c r="W9" s="1804" t="s">
        <v>115</v>
      </c>
      <c r="X9" s="1805"/>
    </row>
    <row r="10" spans="2:25" ht="18.75" x14ac:dyDescent="0.25">
      <c r="B10" s="949">
        <v>23452</v>
      </c>
      <c r="C10" s="973" t="s">
        <v>823</v>
      </c>
      <c r="D10" s="960">
        <v>2</v>
      </c>
      <c r="E10" s="947" t="s">
        <v>233</v>
      </c>
      <c r="F10" s="947" t="s">
        <v>233</v>
      </c>
      <c r="G10" s="948">
        <v>40</v>
      </c>
      <c r="H10" s="947">
        <v>240</v>
      </c>
      <c r="I10" s="947">
        <v>57.14</v>
      </c>
      <c r="J10" s="1274">
        <v>80.247416000000001</v>
      </c>
      <c r="K10" s="690"/>
      <c r="L10" s="690"/>
      <c r="M10" s="690"/>
      <c r="N10" s="690"/>
      <c r="O10" s="690"/>
      <c r="P10" s="690"/>
      <c r="Q10" s="690"/>
      <c r="R10" s="690"/>
      <c r="S10" s="717"/>
      <c r="T10" s="119">
        <f>SUM(K10:S10)</f>
        <v>0</v>
      </c>
      <c r="U10" s="120">
        <f>T10*I10</f>
        <v>0</v>
      </c>
      <c r="V10" s="383">
        <f>U10*$S$5</f>
        <v>0</v>
      </c>
      <c r="W10" s="1794"/>
      <c r="X10" s="1795"/>
    </row>
    <row r="11" spans="2:25" ht="18.75" x14ac:dyDescent="0.25">
      <c r="B11" s="944">
        <v>23453</v>
      </c>
      <c r="C11" s="973" t="s">
        <v>822</v>
      </c>
      <c r="D11" s="960">
        <v>2</v>
      </c>
      <c r="E11" s="947" t="s">
        <v>233</v>
      </c>
      <c r="F11" s="947" t="s">
        <v>233</v>
      </c>
      <c r="G11" s="948">
        <v>40</v>
      </c>
      <c r="H11" s="947">
        <v>246</v>
      </c>
      <c r="I11" s="947">
        <v>62.5</v>
      </c>
      <c r="J11" s="1274">
        <v>87.775000000000006</v>
      </c>
      <c r="K11" s="690"/>
      <c r="L11" s="690"/>
      <c r="M11" s="690"/>
      <c r="N11" s="690"/>
      <c r="O11" s="690"/>
      <c r="P11" s="690"/>
      <c r="Q11" s="690"/>
      <c r="R11" s="690"/>
      <c r="S11" s="717"/>
      <c r="T11" s="119">
        <f>SUM(K11:S11)</f>
        <v>0</v>
      </c>
      <c r="U11" s="120">
        <f>T11*I11</f>
        <v>0</v>
      </c>
      <c r="V11" s="383">
        <f>U11*$S$5</f>
        <v>0</v>
      </c>
      <c r="W11" s="1794"/>
      <c r="X11" s="1795"/>
    </row>
    <row r="12" spans="2:25" ht="19.5" thickBot="1" x14ac:dyDescent="0.3">
      <c r="B12" s="992">
        <v>23462</v>
      </c>
      <c r="C12" s="985" t="s">
        <v>821</v>
      </c>
      <c r="D12" s="1015">
        <v>2</v>
      </c>
      <c r="E12" s="987" t="s">
        <v>233</v>
      </c>
      <c r="F12" s="987" t="s">
        <v>233</v>
      </c>
      <c r="G12" s="1016">
        <v>40</v>
      </c>
      <c r="H12" s="987">
        <v>240</v>
      </c>
      <c r="I12" s="987">
        <v>57.14</v>
      </c>
      <c r="J12" s="1284">
        <v>80.247416000000001</v>
      </c>
      <c r="K12" s="714"/>
      <c r="L12" s="714"/>
      <c r="M12" s="714"/>
      <c r="N12" s="714"/>
      <c r="O12" s="714"/>
      <c r="P12" s="714"/>
      <c r="Q12" s="714"/>
      <c r="R12" s="714"/>
      <c r="S12" s="713"/>
      <c r="T12" s="121">
        <f>SUM(K12:S12)</f>
        <v>0</v>
      </c>
      <c r="U12" s="135">
        <f>T12*I12</f>
        <v>0</v>
      </c>
      <c r="V12" s="442">
        <f>U12*$S$5</f>
        <v>0</v>
      </c>
      <c r="W12" s="1794"/>
      <c r="X12" s="1795"/>
    </row>
    <row r="13" spans="2:25" ht="71.099999999999994" customHeight="1" thickTop="1" x14ac:dyDescent="0.25">
      <c r="B13" s="1207"/>
      <c r="C13" s="1208"/>
      <c r="D13" s="1209"/>
      <c r="E13" s="1209"/>
      <c r="F13" s="1209"/>
      <c r="G13" s="1209"/>
      <c r="H13" s="1209"/>
      <c r="I13" s="1209"/>
      <c r="J13" s="1210"/>
      <c r="K13" s="509">
        <f>SUM(K9:K12)</f>
        <v>0</v>
      </c>
      <c r="L13" s="509">
        <f t="shared" ref="L13:V13" si="0">SUM(L9:L12)</f>
        <v>0</v>
      </c>
      <c r="M13" s="509">
        <f t="shared" si="0"/>
        <v>0</v>
      </c>
      <c r="N13" s="509">
        <f t="shared" si="0"/>
        <v>0</v>
      </c>
      <c r="O13" s="509">
        <f t="shared" si="0"/>
        <v>0</v>
      </c>
      <c r="P13" s="509">
        <f t="shared" si="0"/>
        <v>0</v>
      </c>
      <c r="Q13" s="509">
        <f>SUM(Q9:Q12)</f>
        <v>0</v>
      </c>
      <c r="R13" s="509">
        <f t="shared" si="0"/>
        <v>0</v>
      </c>
      <c r="S13" s="509">
        <f t="shared" si="0"/>
        <v>0</v>
      </c>
      <c r="T13" s="509">
        <f t="shared" si="0"/>
        <v>0</v>
      </c>
      <c r="U13" s="509">
        <f t="shared" si="0"/>
        <v>0</v>
      </c>
      <c r="V13" s="509">
        <f t="shared" si="0"/>
        <v>0</v>
      </c>
      <c r="W13" s="508"/>
      <c r="X13" s="508"/>
    </row>
    <row r="14" spans="2:25" x14ac:dyDescent="0.25">
      <c r="K14" s="69"/>
      <c r="L14" s="69"/>
      <c r="M14" s="69"/>
      <c r="N14" s="69"/>
      <c r="O14" s="69"/>
      <c r="P14" s="69"/>
      <c r="Q14" s="69">
        <v>1</v>
      </c>
      <c r="R14" s="69"/>
      <c r="S14" s="69"/>
      <c r="T14" s="69"/>
      <c r="U14" s="70"/>
      <c r="V14" s="71"/>
    </row>
    <row r="16" spans="2:25" ht="21" customHeight="1" x14ac:dyDescent="0.25"/>
  </sheetData>
  <sheetProtection password="D140" sheet="1" selectLockedCells="1"/>
  <mergeCells count="14">
    <mergeCell ref="B1:P1"/>
    <mergeCell ref="Q1:X3"/>
    <mergeCell ref="B2:P2"/>
    <mergeCell ref="B3:C3"/>
    <mergeCell ref="D3:J3"/>
    <mergeCell ref="K3:M3"/>
    <mergeCell ref="N3:P3"/>
    <mergeCell ref="W9:X12"/>
    <mergeCell ref="B4:X4"/>
    <mergeCell ref="B5:J5"/>
    <mergeCell ref="L5:N5"/>
    <mergeCell ref="O5:R5"/>
    <mergeCell ref="T5:X5"/>
    <mergeCell ref="B8:X8"/>
  </mergeCells>
  <conditionalFormatting sqref="B1:B1048576">
    <cfRule type="duplicateValues" dxfId="35" priority="2"/>
  </conditionalFormatting>
  <pageMargins left="0.25" right="0.25" top="0.75" bottom="0.75" header="0.3" footer="0.3"/>
  <pageSetup scale="50" fitToHeight="0" orientation="landscape" r:id="rId1"/>
  <ignoredErrors>
    <ignoredError sqref="T9:T12" formulaRange="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Y29"/>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47" style="41" customWidth="1"/>
    <col min="4" max="4" width="9.140625" style="41" customWidth="1"/>
    <col min="5" max="5" width="9.85546875" style="41" customWidth="1"/>
    <col min="6" max="6" width="10.85546875" style="41" customWidth="1"/>
    <col min="7" max="7" width="10.42578125" style="41" customWidth="1"/>
    <col min="8" max="8" width="13.85546875" style="41" bestFit="1" customWidth="1"/>
    <col min="9" max="9" width="9.140625" style="41" customWidth="1"/>
    <col min="10" max="10" width="10.7109375" style="41" bestFit="1" customWidth="1"/>
    <col min="11" max="19" width="11.140625" style="41" customWidth="1"/>
    <col min="20" max="20" width="9.7109375" style="41" customWidth="1"/>
    <col min="21" max="21" width="10.7109375" style="41" customWidth="1"/>
    <col min="22" max="22" width="17.7109375" style="41" bestFit="1" customWidth="1"/>
    <col min="23" max="23" width="12.7109375" style="41" customWidth="1"/>
    <col min="24" max="24" width="12"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944"/>
      <c r="P3" s="194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33" customHeight="1" thickTop="1" thickBot="1" x14ac:dyDescent="0.3">
      <c r="B5" s="1697"/>
      <c r="C5" s="1698"/>
      <c r="D5" s="1698"/>
      <c r="E5" s="1698"/>
      <c r="F5" s="1698"/>
      <c r="G5" s="1698"/>
      <c r="H5" s="1698"/>
      <c r="I5" s="1698"/>
      <c r="J5" s="1699"/>
      <c r="K5" s="876">
        <v>100443</v>
      </c>
      <c r="L5" s="1742" t="s">
        <v>94</v>
      </c>
      <c r="M5" s="1742"/>
      <c r="N5" s="1742"/>
      <c r="O5" s="1743" t="s">
        <v>839</v>
      </c>
      <c r="P5" s="1743"/>
      <c r="Q5" s="1743"/>
      <c r="R5" s="1743"/>
      <c r="S5" s="955">
        <v>0.84760000000000002</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114"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115"/>
      <c r="K7" s="63"/>
      <c r="L7" s="63"/>
      <c r="M7" s="63"/>
      <c r="N7" s="63"/>
      <c r="O7" s="63"/>
      <c r="P7" s="63"/>
      <c r="Q7" s="63"/>
      <c r="R7" s="63"/>
      <c r="S7" s="63"/>
      <c r="T7" s="64"/>
      <c r="U7" s="61"/>
      <c r="V7" s="61"/>
      <c r="W7" s="61"/>
      <c r="X7" s="65"/>
    </row>
    <row r="8" spans="2:25" ht="15.75" thickBot="1" x14ac:dyDescent="0.3">
      <c r="B8" s="1808" t="s">
        <v>111</v>
      </c>
      <c r="C8" s="1809"/>
      <c r="D8" s="1809"/>
      <c r="E8" s="1809"/>
      <c r="F8" s="1809"/>
      <c r="G8" s="1809"/>
      <c r="H8" s="1809"/>
      <c r="I8" s="1809"/>
      <c r="J8" s="1809"/>
      <c r="K8" s="1809"/>
      <c r="L8" s="1809"/>
      <c r="M8" s="1809"/>
      <c r="N8" s="1809"/>
      <c r="O8" s="1809"/>
      <c r="P8" s="1809"/>
      <c r="Q8" s="1809"/>
      <c r="R8" s="1809"/>
      <c r="S8" s="1809"/>
      <c r="T8" s="1809"/>
      <c r="U8" s="1809"/>
      <c r="V8" s="1809"/>
      <c r="W8" s="1809"/>
      <c r="X8" s="1810"/>
    </row>
    <row r="9" spans="2:25" ht="18.75" x14ac:dyDescent="0.25">
      <c r="B9" s="968">
        <v>1407</v>
      </c>
      <c r="C9" s="1211" t="s">
        <v>838</v>
      </c>
      <c r="D9" s="958" t="s">
        <v>233</v>
      </c>
      <c r="E9" s="943" t="s">
        <v>233</v>
      </c>
      <c r="F9" s="943" t="s">
        <v>233</v>
      </c>
      <c r="G9" s="943">
        <v>22</v>
      </c>
      <c r="H9" s="942">
        <v>200</v>
      </c>
      <c r="I9" s="943">
        <v>10.69</v>
      </c>
      <c r="J9" s="510">
        <f t="shared" ref="J9:J21" si="0">I9*$S$5</f>
        <v>9.0608439999999995</v>
      </c>
      <c r="K9" s="727"/>
      <c r="L9" s="727"/>
      <c r="M9" s="727"/>
      <c r="N9" s="727"/>
      <c r="O9" s="727"/>
      <c r="P9" s="727"/>
      <c r="Q9" s="727"/>
      <c r="R9" s="727"/>
      <c r="S9" s="753"/>
      <c r="T9" s="116">
        <f t="shared" ref="T9:T21" si="1">SUM(K9:S9)</f>
        <v>0</v>
      </c>
      <c r="U9" s="117">
        <f t="shared" ref="U9:U21" si="2">T9*I9</f>
        <v>0</v>
      </c>
      <c r="V9" s="382">
        <f t="shared" ref="V9:V21" si="3">U9*$S$5</f>
        <v>0</v>
      </c>
      <c r="W9" s="1804" t="s">
        <v>115</v>
      </c>
      <c r="X9" s="1805"/>
    </row>
    <row r="10" spans="2:25" ht="18.75" x14ac:dyDescent="0.25">
      <c r="B10" s="949">
        <v>1460</v>
      </c>
      <c r="C10" s="1212" t="s">
        <v>837</v>
      </c>
      <c r="D10" s="960" t="s">
        <v>233</v>
      </c>
      <c r="E10" s="948" t="s">
        <v>233</v>
      </c>
      <c r="F10" s="948" t="s">
        <v>233</v>
      </c>
      <c r="G10" s="948">
        <v>38</v>
      </c>
      <c r="H10" s="947">
        <v>512</v>
      </c>
      <c r="I10" s="948">
        <v>5.05</v>
      </c>
      <c r="J10" s="262">
        <f t="shared" si="0"/>
        <v>4.2803800000000001</v>
      </c>
      <c r="K10" s="699"/>
      <c r="L10" s="699"/>
      <c r="M10" s="699"/>
      <c r="N10" s="699"/>
      <c r="O10" s="699"/>
      <c r="P10" s="699"/>
      <c r="Q10" s="699"/>
      <c r="R10" s="699"/>
      <c r="S10" s="698"/>
      <c r="T10" s="119">
        <f t="shared" si="1"/>
        <v>0</v>
      </c>
      <c r="U10" s="120">
        <f t="shared" si="2"/>
        <v>0</v>
      </c>
      <c r="V10" s="383">
        <f t="shared" si="3"/>
        <v>0</v>
      </c>
      <c r="W10" s="1794"/>
      <c r="X10" s="1795"/>
    </row>
    <row r="11" spans="2:25" ht="18.75" x14ac:dyDescent="0.25">
      <c r="B11" s="944">
        <v>1405</v>
      </c>
      <c r="C11" s="1212" t="s">
        <v>836</v>
      </c>
      <c r="D11" s="960" t="s">
        <v>233</v>
      </c>
      <c r="E11" s="948" t="s">
        <v>233</v>
      </c>
      <c r="F11" s="948" t="s">
        <v>233</v>
      </c>
      <c r="G11" s="948">
        <v>22</v>
      </c>
      <c r="H11" s="947">
        <v>200</v>
      </c>
      <c r="I11" s="948">
        <v>5.5</v>
      </c>
      <c r="J11" s="262">
        <f t="shared" si="0"/>
        <v>4.6618000000000004</v>
      </c>
      <c r="K11" s="699"/>
      <c r="L11" s="699"/>
      <c r="M11" s="699"/>
      <c r="N11" s="699"/>
      <c r="O11" s="699"/>
      <c r="P11" s="699"/>
      <c r="Q11" s="699"/>
      <c r="R11" s="699"/>
      <c r="S11" s="698"/>
      <c r="T11" s="119">
        <f t="shared" si="1"/>
        <v>0</v>
      </c>
      <c r="U11" s="120">
        <f t="shared" si="2"/>
        <v>0</v>
      </c>
      <c r="V11" s="383">
        <f t="shared" si="3"/>
        <v>0</v>
      </c>
      <c r="W11" s="1794"/>
      <c r="X11" s="1795"/>
    </row>
    <row r="12" spans="2:25" ht="18.75" x14ac:dyDescent="0.25">
      <c r="B12" s="949">
        <v>1237</v>
      </c>
      <c r="C12" s="1212" t="s">
        <v>835</v>
      </c>
      <c r="D12" s="960" t="s">
        <v>233</v>
      </c>
      <c r="E12" s="948" t="s">
        <v>233</v>
      </c>
      <c r="F12" s="948" t="s">
        <v>233</v>
      </c>
      <c r="G12" s="948">
        <v>38</v>
      </c>
      <c r="H12" s="947">
        <v>512</v>
      </c>
      <c r="I12" s="948">
        <v>6.12</v>
      </c>
      <c r="J12" s="262">
        <f t="shared" si="0"/>
        <v>5.1873120000000004</v>
      </c>
      <c r="K12" s="699"/>
      <c r="L12" s="699"/>
      <c r="M12" s="699"/>
      <c r="N12" s="699"/>
      <c r="O12" s="699"/>
      <c r="P12" s="699"/>
      <c r="Q12" s="699"/>
      <c r="R12" s="699"/>
      <c r="S12" s="698"/>
      <c r="T12" s="119">
        <f t="shared" si="1"/>
        <v>0</v>
      </c>
      <c r="U12" s="120">
        <f t="shared" si="2"/>
        <v>0</v>
      </c>
      <c r="V12" s="383">
        <f t="shared" si="3"/>
        <v>0</v>
      </c>
      <c r="W12" s="1794"/>
      <c r="X12" s="1795"/>
    </row>
    <row r="13" spans="2:25" ht="18.75" x14ac:dyDescent="0.25">
      <c r="B13" s="949">
        <v>1278</v>
      </c>
      <c r="C13" s="1212" t="s">
        <v>834</v>
      </c>
      <c r="D13" s="960" t="s">
        <v>233</v>
      </c>
      <c r="E13" s="948" t="s">
        <v>233</v>
      </c>
      <c r="F13" s="948" t="s">
        <v>233</v>
      </c>
      <c r="G13" s="948">
        <v>38</v>
      </c>
      <c r="H13" s="947">
        <v>512</v>
      </c>
      <c r="I13" s="948">
        <v>16.72</v>
      </c>
      <c r="J13" s="262">
        <f t="shared" si="0"/>
        <v>14.171871999999999</v>
      </c>
      <c r="K13" s="699"/>
      <c r="L13" s="699"/>
      <c r="M13" s="699"/>
      <c r="N13" s="699"/>
      <c r="O13" s="699"/>
      <c r="P13" s="699"/>
      <c r="Q13" s="699"/>
      <c r="R13" s="699"/>
      <c r="S13" s="698"/>
      <c r="T13" s="119">
        <f t="shared" si="1"/>
        <v>0</v>
      </c>
      <c r="U13" s="120">
        <f t="shared" si="2"/>
        <v>0</v>
      </c>
      <c r="V13" s="383">
        <f t="shared" si="3"/>
        <v>0</v>
      </c>
      <c r="W13" s="1794"/>
      <c r="X13" s="1795"/>
    </row>
    <row r="14" spans="2:25" ht="18.75" x14ac:dyDescent="0.25">
      <c r="B14" s="949">
        <v>1512</v>
      </c>
      <c r="C14" s="1212" t="s">
        <v>833</v>
      </c>
      <c r="D14" s="960" t="s">
        <v>233</v>
      </c>
      <c r="E14" s="948" t="s">
        <v>233</v>
      </c>
      <c r="F14" s="948" t="s">
        <v>233</v>
      </c>
      <c r="G14" s="948">
        <v>38</v>
      </c>
      <c r="H14" s="947">
        <v>512</v>
      </c>
      <c r="I14" s="948">
        <v>8.5299999999999994</v>
      </c>
      <c r="J14" s="262">
        <f t="shared" si="0"/>
        <v>7.2300279999999999</v>
      </c>
      <c r="K14" s="699"/>
      <c r="L14" s="699"/>
      <c r="M14" s="699"/>
      <c r="N14" s="699"/>
      <c r="O14" s="699"/>
      <c r="P14" s="699"/>
      <c r="Q14" s="699"/>
      <c r="R14" s="699"/>
      <c r="S14" s="698"/>
      <c r="T14" s="119">
        <f t="shared" si="1"/>
        <v>0</v>
      </c>
      <c r="U14" s="120">
        <f t="shared" si="2"/>
        <v>0</v>
      </c>
      <c r="V14" s="383">
        <f t="shared" si="3"/>
        <v>0</v>
      </c>
      <c r="W14" s="1794"/>
      <c r="X14" s="1795"/>
    </row>
    <row r="15" spans="2:25" ht="18.75" x14ac:dyDescent="0.25">
      <c r="B15" s="949">
        <v>1660</v>
      </c>
      <c r="C15" s="1212" t="s">
        <v>832</v>
      </c>
      <c r="D15" s="960" t="s">
        <v>233</v>
      </c>
      <c r="E15" s="948" t="s">
        <v>233</v>
      </c>
      <c r="F15" s="948" t="s">
        <v>233</v>
      </c>
      <c r="G15" s="948">
        <v>38</v>
      </c>
      <c r="H15" s="947">
        <v>512</v>
      </c>
      <c r="I15" s="948">
        <v>15.98</v>
      </c>
      <c r="J15" s="262">
        <f t="shared" si="0"/>
        <v>13.544648</v>
      </c>
      <c r="K15" s="699"/>
      <c r="L15" s="699"/>
      <c r="M15" s="699"/>
      <c r="N15" s="699"/>
      <c r="O15" s="699"/>
      <c r="P15" s="699"/>
      <c r="Q15" s="699"/>
      <c r="R15" s="699"/>
      <c r="S15" s="698"/>
      <c r="T15" s="119">
        <f t="shared" si="1"/>
        <v>0</v>
      </c>
      <c r="U15" s="120">
        <f t="shared" si="2"/>
        <v>0</v>
      </c>
      <c r="V15" s="383">
        <f t="shared" si="3"/>
        <v>0</v>
      </c>
      <c r="W15" s="1794"/>
      <c r="X15" s="1795"/>
    </row>
    <row r="16" spans="2:25" ht="18.75" x14ac:dyDescent="0.25">
      <c r="B16" s="949">
        <v>1387</v>
      </c>
      <c r="C16" s="1212" t="s">
        <v>831</v>
      </c>
      <c r="D16" s="960" t="s">
        <v>233</v>
      </c>
      <c r="E16" s="948" t="s">
        <v>233</v>
      </c>
      <c r="F16" s="948" t="s">
        <v>233</v>
      </c>
      <c r="G16" s="948">
        <v>38</v>
      </c>
      <c r="H16" s="947">
        <v>512</v>
      </c>
      <c r="I16" s="948">
        <v>8.9</v>
      </c>
      <c r="J16" s="262">
        <f t="shared" si="0"/>
        <v>7.5436400000000008</v>
      </c>
      <c r="K16" s="690"/>
      <c r="L16" s="690"/>
      <c r="M16" s="690"/>
      <c r="N16" s="690"/>
      <c r="O16" s="690"/>
      <c r="P16" s="690"/>
      <c r="Q16" s="690"/>
      <c r="R16" s="690"/>
      <c r="S16" s="717"/>
      <c r="T16" s="119">
        <f t="shared" si="1"/>
        <v>0</v>
      </c>
      <c r="U16" s="120">
        <f t="shared" si="2"/>
        <v>0</v>
      </c>
      <c r="V16" s="383">
        <f t="shared" si="3"/>
        <v>0</v>
      </c>
      <c r="W16" s="1794"/>
      <c r="X16" s="1795"/>
    </row>
    <row r="17" spans="2:24" ht="18.75" x14ac:dyDescent="0.25">
      <c r="B17" s="949">
        <v>1241</v>
      </c>
      <c r="C17" s="1212" t="s">
        <v>830</v>
      </c>
      <c r="D17" s="960" t="s">
        <v>233</v>
      </c>
      <c r="E17" s="948" t="s">
        <v>233</v>
      </c>
      <c r="F17" s="948" t="s">
        <v>233</v>
      </c>
      <c r="G17" s="948">
        <v>38</v>
      </c>
      <c r="H17" s="947">
        <v>512</v>
      </c>
      <c r="I17" s="948">
        <v>10.86</v>
      </c>
      <c r="J17" s="262">
        <f t="shared" si="0"/>
        <v>9.204936</v>
      </c>
      <c r="K17" s="690"/>
      <c r="L17" s="690"/>
      <c r="M17" s="690"/>
      <c r="N17" s="690"/>
      <c r="O17" s="690"/>
      <c r="P17" s="690"/>
      <c r="Q17" s="690"/>
      <c r="R17" s="690"/>
      <c r="S17" s="717"/>
      <c r="T17" s="119">
        <f t="shared" si="1"/>
        <v>0</v>
      </c>
      <c r="U17" s="120">
        <f t="shared" si="2"/>
        <v>0</v>
      </c>
      <c r="V17" s="383">
        <f t="shared" si="3"/>
        <v>0</v>
      </c>
      <c r="W17" s="1794"/>
      <c r="X17" s="1795"/>
    </row>
    <row r="18" spans="2:24" ht="18.75" x14ac:dyDescent="0.25">
      <c r="B18" s="949">
        <v>1473</v>
      </c>
      <c r="C18" s="1212" t="s">
        <v>829</v>
      </c>
      <c r="D18" s="960" t="s">
        <v>233</v>
      </c>
      <c r="E18" s="948" t="s">
        <v>233</v>
      </c>
      <c r="F18" s="948" t="s">
        <v>233</v>
      </c>
      <c r="G18" s="948">
        <v>38</v>
      </c>
      <c r="H18" s="947">
        <v>512</v>
      </c>
      <c r="I18" s="948">
        <v>11.24</v>
      </c>
      <c r="J18" s="262">
        <f t="shared" si="0"/>
        <v>9.5270240000000008</v>
      </c>
      <c r="K18" s="690"/>
      <c r="L18" s="690"/>
      <c r="M18" s="690"/>
      <c r="N18" s="690"/>
      <c r="O18" s="690"/>
      <c r="P18" s="690"/>
      <c r="Q18" s="690"/>
      <c r="R18" s="690"/>
      <c r="S18" s="717"/>
      <c r="T18" s="119">
        <f t="shared" si="1"/>
        <v>0</v>
      </c>
      <c r="U18" s="120">
        <f t="shared" si="2"/>
        <v>0</v>
      </c>
      <c r="V18" s="383">
        <f t="shared" si="3"/>
        <v>0</v>
      </c>
      <c r="W18" s="1794"/>
      <c r="X18" s="1795"/>
    </row>
    <row r="19" spans="2:24" ht="18.75" x14ac:dyDescent="0.25">
      <c r="B19" s="949">
        <v>1409</v>
      </c>
      <c r="C19" s="1212" t="s">
        <v>828</v>
      </c>
      <c r="D19" s="960" t="s">
        <v>233</v>
      </c>
      <c r="E19" s="948" t="s">
        <v>233</v>
      </c>
      <c r="F19" s="948" t="s">
        <v>233</v>
      </c>
      <c r="G19" s="948">
        <v>38</v>
      </c>
      <c r="H19" s="947">
        <v>1024</v>
      </c>
      <c r="I19" s="948">
        <v>14.5</v>
      </c>
      <c r="J19" s="262">
        <f t="shared" si="0"/>
        <v>12.2902</v>
      </c>
      <c r="K19" s="690"/>
      <c r="L19" s="690"/>
      <c r="M19" s="690"/>
      <c r="N19" s="690"/>
      <c r="O19" s="690"/>
      <c r="P19" s="690"/>
      <c r="Q19" s="690"/>
      <c r="R19" s="690"/>
      <c r="S19" s="717"/>
      <c r="T19" s="119">
        <f t="shared" si="1"/>
        <v>0</v>
      </c>
      <c r="U19" s="120">
        <f t="shared" si="2"/>
        <v>0</v>
      </c>
      <c r="V19" s="383">
        <f t="shared" si="3"/>
        <v>0</v>
      </c>
      <c r="W19" s="1794"/>
      <c r="X19" s="1795"/>
    </row>
    <row r="20" spans="2:24" ht="18.75" x14ac:dyDescent="0.25">
      <c r="B20" s="949">
        <v>1615</v>
      </c>
      <c r="C20" s="1212" t="s">
        <v>827</v>
      </c>
      <c r="D20" s="960" t="s">
        <v>233</v>
      </c>
      <c r="E20" s="948" t="s">
        <v>233</v>
      </c>
      <c r="F20" s="948" t="s">
        <v>233</v>
      </c>
      <c r="G20" s="948">
        <v>38</v>
      </c>
      <c r="H20" s="947">
        <v>512</v>
      </c>
      <c r="I20" s="948">
        <v>10.61</v>
      </c>
      <c r="J20" s="262">
        <f t="shared" si="0"/>
        <v>8.993036</v>
      </c>
      <c r="K20" s="690"/>
      <c r="L20" s="690"/>
      <c r="M20" s="690"/>
      <c r="N20" s="690"/>
      <c r="O20" s="690"/>
      <c r="P20" s="690"/>
      <c r="Q20" s="690"/>
      <c r="R20" s="690"/>
      <c r="S20" s="717"/>
      <c r="T20" s="119">
        <f t="shared" si="1"/>
        <v>0</v>
      </c>
      <c r="U20" s="120">
        <f t="shared" si="2"/>
        <v>0</v>
      </c>
      <c r="V20" s="383">
        <f t="shared" si="3"/>
        <v>0</v>
      </c>
      <c r="W20" s="1794"/>
      <c r="X20" s="1795"/>
    </row>
    <row r="21" spans="2:24" ht="19.5" thickBot="1" x14ac:dyDescent="0.3">
      <c r="B21" s="984">
        <v>1338</v>
      </c>
      <c r="C21" s="1213" t="s">
        <v>826</v>
      </c>
      <c r="D21" s="1015" t="s">
        <v>233</v>
      </c>
      <c r="E21" s="1016" t="s">
        <v>233</v>
      </c>
      <c r="F21" s="1016" t="s">
        <v>233</v>
      </c>
      <c r="G21" s="1016">
        <v>38</v>
      </c>
      <c r="H21" s="987">
        <v>512</v>
      </c>
      <c r="I21" s="1016">
        <v>9.5399999999999991</v>
      </c>
      <c r="J21" s="558">
        <f t="shared" si="0"/>
        <v>8.0861039999999988</v>
      </c>
      <c r="K21" s="714"/>
      <c r="L21" s="714"/>
      <c r="M21" s="714"/>
      <c r="N21" s="714"/>
      <c r="O21" s="714"/>
      <c r="P21" s="714"/>
      <c r="Q21" s="714"/>
      <c r="R21" s="714"/>
      <c r="S21" s="713"/>
      <c r="T21" s="121">
        <f t="shared" si="1"/>
        <v>0</v>
      </c>
      <c r="U21" s="135">
        <f t="shared" si="2"/>
        <v>0</v>
      </c>
      <c r="V21" s="442">
        <f t="shared" si="3"/>
        <v>0</v>
      </c>
      <c r="W21" s="1794"/>
      <c r="X21" s="1795"/>
    </row>
    <row r="22" spans="2:24" x14ac:dyDescent="0.25">
      <c r="B22" s="559"/>
      <c r="C22" s="92"/>
      <c r="D22" s="92"/>
      <c r="E22" s="92"/>
      <c r="F22" s="92"/>
      <c r="G22" s="92"/>
      <c r="H22" s="92"/>
      <c r="I22" s="92"/>
      <c r="J22" s="92"/>
      <c r="K22" s="560">
        <f>SUM(K9:K21)</f>
        <v>0</v>
      </c>
      <c r="L22" s="560">
        <f t="shared" ref="L22:S22" si="4">SUM(L9:L21)</f>
        <v>0</v>
      </c>
      <c r="M22" s="560">
        <f t="shared" si="4"/>
        <v>0</v>
      </c>
      <c r="N22" s="560">
        <f t="shared" si="4"/>
        <v>0</v>
      </c>
      <c r="O22" s="560">
        <f t="shared" si="4"/>
        <v>0</v>
      </c>
      <c r="P22" s="560">
        <f t="shared" si="4"/>
        <v>0</v>
      </c>
      <c r="Q22" s="560">
        <f t="shared" si="4"/>
        <v>0</v>
      </c>
      <c r="R22" s="560">
        <f>SUM(R9:R21)</f>
        <v>0</v>
      </c>
      <c r="S22" s="560">
        <f t="shared" si="4"/>
        <v>0</v>
      </c>
      <c r="T22" s="560">
        <f>SUM(T9:T21)</f>
        <v>0</v>
      </c>
      <c r="U22" s="560">
        <f t="shared" ref="U22:V22" si="5">SUM(U9:U21)</f>
        <v>0</v>
      </c>
      <c r="V22" s="560">
        <f t="shared" si="5"/>
        <v>0</v>
      </c>
      <c r="W22" s="92"/>
      <c r="X22" s="561"/>
    </row>
    <row r="23" spans="2:24" ht="64.5" customHeight="1" thickBot="1" x14ac:dyDescent="0.3">
      <c r="B23" s="964"/>
      <c r="C23" s="965"/>
      <c r="D23" s="966"/>
      <c r="E23" s="966"/>
      <c r="F23" s="966"/>
      <c r="G23" s="966"/>
      <c r="H23" s="966"/>
      <c r="I23" s="966"/>
      <c r="J23" s="1214"/>
      <c r="K23" s="377"/>
      <c r="L23" s="377"/>
      <c r="M23" s="377"/>
      <c r="N23" s="377"/>
      <c r="O23" s="377"/>
      <c r="P23" s="377"/>
      <c r="Q23" s="377"/>
      <c r="R23" s="377"/>
      <c r="S23" s="377"/>
      <c r="T23" s="378"/>
      <c r="U23" s="379"/>
      <c r="V23" s="380"/>
      <c r="W23" s="380"/>
      <c r="X23" s="381"/>
    </row>
    <row r="24" spans="2:24" ht="21" customHeight="1" thickTop="1" x14ac:dyDescent="0.25"/>
    <row r="29" spans="2:24" x14ac:dyDescent="0.25">
      <c r="K29" s="512"/>
    </row>
  </sheetData>
  <sheetProtection password="D140" sheet="1" selectLockedCells="1"/>
  <mergeCells count="14">
    <mergeCell ref="B1:P1"/>
    <mergeCell ref="Q1:X3"/>
    <mergeCell ref="B2:P2"/>
    <mergeCell ref="B3:C3"/>
    <mergeCell ref="D3:J3"/>
    <mergeCell ref="K3:M3"/>
    <mergeCell ref="N3:P3"/>
    <mergeCell ref="W9:X21"/>
    <mergeCell ref="B4:X4"/>
    <mergeCell ref="B5:J5"/>
    <mergeCell ref="L5:N5"/>
    <mergeCell ref="O5:R5"/>
    <mergeCell ref="T5:X5"/>
    <mergeCell ref="B8:X8"/>
  </mergeCells>
  <conditionalFormatting sqref="B1:B22 B24:B1048576">
    <cfRule type="duplicateValues" dxfId="34" priority="2"/>
  </conditionalFormatting>
  <pageMargins left="0.25" right="0.25" top="0.75" bottom="0.75" header="0.3" footer="0.3"/>
  <pageSetup scale="5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X97"/>
  <sheetViews>
    <sheetView showGridLines="0" zoomScale="60" zoomScaleNormal="60" workbookViewId="0">
      <pane ySplit="6" topLeftCell="A7" activePane="bottomLeft" state="frozen"/>
      <selection activeCell="B23" sqref="B23"/>
      <selection pane="bottomLeft" activeCell="G9" sqref="G9"/>
    </sheetView>
  </sheetViews>
  <sheetFormatPr defaultColWidth="9.140625" defaultRowHeight="15" x14ac:dyDescent="0.25"/>
  <cols>
    <col min="1" max="1" width="1.140625" style="41" customWidth="1"/>
    <col min="2" max="2" width="13.42578125" style="41" customWidth="1"/>
    <col min="3" max="3" width="59.42578125" style="41" bestFit="1" customWidth="1"/>
    <col min="4" max="4" width="28.140625" style="41" customWidth="1"/>
    <col min="5" max="6" width="14.85546875" style="41" customWidth="1"/>
    <col min="7" max="14" width="9.85546875" style="41" customWidth="1"/>
    <col min="15" max="15" width="7.85546875" style="41" customWidth="1"/>
    <col min="16" max="16" width="9.85546875" style="41" customWidth="1"/>
    <col min="17" max="17" width="12.7109375" style="41" customWidth="1"/>
    <col min="18" max="18" width="16.85546875" style="41" customWidth="1"/>
    <col min="19" max="19" width="14.7109375" style="41" customWidth="1"/>
    <col min="20" max="20" width="12" style="41" customWidth="1"/>
    <col min="21" max="21" width="9.140625" style="41"/>
    <col min="22" max="22" width="30.5703125" style="41" customWidth="1"/>
    <col min="23" max="16384" width="9.140625" style="41"/>
  </cols>
  <sheetData>
    <row r="1" spans="2:24" ht="43.5" customHeight="1" thickTop="1" thickBot="1" x14ac:dyDescent="0.3">
      <c r="B1" s="1672" t="s">
        <v>4987</v>
      </c>
      <c r="C1" s="1673"/>
      <c r="D1" s="1673"/>
      <c r="E1" s="1673"/>
      <c r="F1" s="1673"/>
      <c r="G1" s="1673"/>
      <c r="H1" s="1673"/>
      <c r="I1" s="1673"/>
      <c r="J1" s="1673"/>
      <c r="K1" s="1673"/>
      <c r="L1" s="1673"/>
      <c r="M1" s="1674"/>
      <c r="N1" s="1675"/>
      <c r="O1" s="1675"/>
      <c r="P1" s="1675"/>
      <c r="Q1" s="1675"/>
      <c r="R1" s="1675"/>
      <c r="S1" s="1675"/>
      <c r="T1" s="1676"/>
      <c r="U1" s="48"/>
      <c r="V1" s="1651" t="s">
        <v>4988</v>
      </c>
      <c r="W1" s="1652"/>
      <c r="X1" s="1653"/>
    </row>
    <row r="2" spans="2:24" ht="33" customHeight="1" thickTop="1" thickBot="1" x14ac:dyDescent="0.3">
      <c r="B2" s="1683"/>
      <c r="C2" s="1684"/>
      <c r="D2" s="1684"/>
      <c r="E2" s="1684"/>
      <c r="F2" s="1684"/>
      <c r="G2" s="1684"/>
      <c r="H2" s="1684"/>
      <c r="I2" s="1684"/>
      <c r="J2" s="1684"/>
      <c r="K2" s="1684"/>
      <c r="L2" s="1684"/>
      <c r="M2" s="1677"/>
      <c r="N2" s="1678"/>
      <c r="O2" s="1678"/>
      <c r="P2" s="1678"/>
      <c r="Q2" s="1678"/>
      <c r="R2" s="1678"/>
      <c r="S2" s="1678"/>
      <c r="T2" s="1679"/>
      <c r="U2" s="48"/>
      <c r="V2" s="1654"/>
      <c r="W2" s="1655"/>
      <c r="X2" s="1656"/>
    </row>
    <row r="3" spans="2:24" ht="33" customHeight="1" thickTop="1" thickBot="1" x14ac:dyDescent="0.4">
      <c r="B3" s="1685" t="s">
        <v>92</v>
      </c>
      <c r="C3" s="1686"/>
      <c r="D3" s="1687">
        <v>0</v>
      </c>
      <c r="E3" s="1687"/>
      <c r="F3" s="1687"/>
      <c r="G3" s="1688" t="s">
        <v>93</v>
      </c>
      <c r="H3" s="1688"/>
      <c r="I3" s="1688"/>
      <c r="J3" s="1689">
        <f>'Overview Sheet'!J10</f>
        <v>0</v>
      </c>
      <c r="K3" s="1690"/>
      <c r="L3" s="1690"/>
      <c r="M3" s="1680"/>
      <c r="N3" s="1681"/>
      <c r="O3" s="1681"/>
      <c r="P3" s="1681"/>
      <c r="Q3" s="1681"/>
      <c r="R3" s="1681"/>
      <c r="S3" s="1681"/>
      <c r="T3" s="1682"/>
      <c r="V3" s="1654"/>
      <c r="W3" s="1655"/>
      <c r="X3" s="1656"/>
    </row>
    <row r="4" spans="2:24" ht="13.5" customHeight="1" thickTop="1" thickBot="1" x14ac:dyDescent="0.3">
      <c r="B4" s="1694"/>
      <c r="C4" s="1695"/>
      <c r="D4" s="1695"/>
      <c r="E4" s="1695"/>
      <c r="F4" s="1695"/>
      <c r="G4" s="1695"/>
      <c r="H4" s="1695"/>
      <c r="I4" s="1695"/>
      <c r="J4" s="1695"/>
      <c r="K4" s="1695"/>
      <c r="L4" s="1695"/>
      <c r="M4" s="1695"/>
      <c r="N4" s="1695"/>
      <c r="O4" s="1695"/>
      <c r="P4" s="1695"/>
      <c r="Q4" s="1695"/>
      <c r="R4" s="1695"/>
      <c r="S4" s="1695"/>
      <c r="T4" s="1696"/>
      <c r="U4" s="48"/>
      <c r="V4" s="1654"/>
      <c r="W4" s="1655"/>
      <c r="X4" s="1656"/>
    </row>
    <row r="5" spans="2:24" ht="33" customHeight="1" thickTop="1" thickBot="1" x14ac:dyDescent="0.3">
      <c r="B5" s="1697"/>
      <c r="C5" s="1698"/>
      <c r="D5" s="1698"/>
      <c r="E5" s="1698"/>
      <c r="F5" s="1699"/>
      <c r="G5" s="1700"/>
      <c r="H5" s="1701"/>
      <c r="I5" s="1701"/>
      <c r="J5" s="1701"/>
      <c r="K5" s="1701"/>
      <c r="L5" s="1701"/>
      <c r="M5" s="1701"/>
      <c r="N5" s="1701"/>
      <c r="O5" s="1701"/>
      <c r="P5" s="1701"/>
      <c r="Q5" s="1701"/>
      <c r="R5" s="1701"/>
      <c r="S5" s="1701"/>
      <c r="T5" s="1702"/>
      <c r="U5" s="99"/>
      <c r="V5" s="1657"/>
      <c r="W5" s="1658"/>
      <c r="X5" s="1659"/>
    </row>
    <row r="6" spans="2:24" ht="48" customHeight="1" thickBot="1" x14ac:dyDescent="0.3">
      <c r="B6" s="49" t="s">
        <v>97</v>
      </c>
      <c r="C6" s="50" t="s">
        <v>98</v>
      </c>
      <c r="D6" s="146" t="s">
        <v>4970</v>
      </c>
      <c r="E6" s="146" t="s">
        <v>103</v>
      </c>
      <c r="F6" s="152" t="s">
        <v>105</v>
      </c>
      <c r="G6" s="781" t="s">
        <v>12</v>
      </c>
      <c r="H6" s="780" t="s">
        <v>13</v>
      </c>
      <c r="I6" s="780" t="s">
        <v>14</v>
      </c>
      <c r="J6" s="779" t="s">
        <v>15</v>
      </c>
      <c r="K6" s="779" t="s">
        <v>16</v>
      </c>
      <c r="L6" s="779" t="s">
        <v>17</v>
      </c>
      <c r="M6" s="778" t="s">
        <v>18</v>
      </c>
      <c r="N6" s="778" t="s">
        <v>19</v>
      </c>
      <c r="O6" s="777" t="s">
        <v>20</v>
      </c>
      <c r="P6" s="148" t="s">
        <v>106</v>
      </c>
      <c r="Q6" s="147" t="s">
        <v>4969</v>
      </c>
      <c r="R6" s="146" t="s">
        <v>108</v>
      </c>
      <c r="S6" s="146" t="s">
        <v>109</v>
      </c>
      <c r="T6" s="145" t="s">
        <v>4968</v>
      </c>
    </row>
    <row r="7" spans="2:24" ht="9" customHeight="1" thickBot="1" x14ac:dyDescent="0.3">
      <c r="B7" s="60"/>
      <c r="C7" s="859"/>
      <c r="D7" s="141"/>
      <c r="E7" s="141"/>
      <c r="F7" s="144"/>
      <c r="G7" s="143"/>
      <c r="H7" s="143"/>
      <c r="I7" s="143"/>
      <c r="J7" s="143"/>
      <c r="K7" s="143"/>
      <c r="L7" s="143"/>
      <c r="M7" s="143"/>
      <c r="N7" s="143"/>
      <c r="O7" s="143"/>
      <c r="P7" s="142"/>
      <c r="Q7" s="141"/>
      <c r="R7" s="141"/>
      <c r="S7" s="141"/>
      <c r="T7" s="140"/>
    </row>
    <row r="8" spans="2:24" ht="15.75" thickBot="1" x14ac:dyDescent="0.3">
      <c r="B8" s="1627" t="s">
        <v>4967</v>
      </c>
      <c r="C8" s="1628"/>
      <c r="D8" s="1628"/>
      <c r="E8" s="1628"/>
      <c r="F8" s="1628"/>
      <c r="G8" s="1628"/>
      <c r="H8" s="1628"/>
      <c r="I8" s="1628"/>
      <c r="J8" s="1628"/>
      <c r="K8" s="1628"/>
      <c r="L8" s="1628"/>
      <c r="M8" s="1628"/>
      <c r="N8" s="1628"/>
      <c r="O8" s="1628"/>
      <c r="P8" s="1628"/>
      <c r="Q8" s="1628"/>
      <c r="R8" s="1628"/>
      <c r="S8" s="1628"/>
      <c r="T8" s="1629"/>
    </row>
    <row r="9" spans="2:24" ht="18.75" customHeight="1" x14ac:dyDescent="0.25">
      <c r="B9" s="754">
        <v>100206</v>
      </c>
      <c r="C9" s="730" t="s">
        <v>4966</v>
      </c>
      <c r="D9" s="729" t="s">
        <v>4875</v>
      </c>
      <c r="E9" s="729">
        <v>142</v>
      </c>
      <c r="F9" s="771">
        <v>44.12</v>
      </c>
      <c r="G9" s="727"/>
      <c r="H9" s="727"/>
      <c r="I9" s="727"/>
      <c r="J9" s="727"/>
      <c r="K9" s="727"/>
      <c r="L9" s="727"/>
      <c r="M9" s="727"/>
      <c r="N9" s="727"/>
      <c r="O9" s="753"/>
      <c r="P9" s="776">
        <f t="shared" ref="P9:P24" si="0">SUM(G9:O9)</f>
        <v>0</v>
      </c>
      <c r="Q9" s="775">
        <f t="shared" ref="Q9:Q24" si="1">P9*E9</f>
        <v>0</v>
      </c>
      <c r="R9" s="774">
        <f t="shared" ref="R9:R24" si="2">$F9*$P9</f>
        <v>0</v>
      </c>
      <c r="S9" s="774">
        <v>0</v>
      </c>
      <c r="T9" s="773">
        <f>F9</f>
        <v>44.12</v>
      </c>
    </row>
    <row r="10" spans="2:24" ht="18.75" customHeight="1" x14ac:dyDescent="0.25">
      <c r="B10" s="772">
        <v>110151</v>
      </c>
      <c r="C10" s="701" t="s">
        <v>4965</v>
      </c>
      <c r="D10" s="700" t="s">
        <v>4964</v>
      </c>
      <c r="E10" s="700">
        <v>125</v>
      </c>
      <c r="F10" s="771">
        <v>0</v>
      </c>
      <c r="G10" s="803"/>
      <c r="H10" s="699"/>
      <c r="I10" s="803"/>
      <c r="J10" s="803"/>
      <c r="K10" s="803"/>
      <c r="L10" s="803"/>
      <c r="M10" s="803"/>
      <c r="N10" s="803"/>
      <c r="O10" s="804"/>
      <c r="P10" s="689">
        <f t="shared" si="0"/>
        <v>0</v>
      </c>
      <c r="Q10" s="172">
        <f t="shared" si="1"/>
        <v>0</v>
      </c>
      <c r="R10" s="843">
        <f>$F10*$P10</f>
        <v>0</v>
      </c>
      <c r="S10" s="843">
        <v>0</v>
      </c>
      <c r="T10" s="844">
        <f t="shared" ref="T10:T24" si="3">F10</f>
        <v>0</v>
      </c>
    </row>
    <row r="11" spans="2:24" ht="18.75" x14ac:dyDescent="0.25">
      <c r="B11" s="695">
        <v>100212</v>
      </c>
      <c r="C11" s="693" t="s">
        <v>4963</v>
      </c>
      <c r="D11" s="692" t="s">
        <v>4875</v>
      </c>
      <c r="E11" s="692">
        <v>102</v>
      </c>
      <c r="F11" s="770">
        <v>42.97</v>
      </c>
      <c r="G11" s="800"/>
      <c r="H11" s="800"/>
      <c r="I11" s="800"/>
      <c r="J11" s="690"/>
      <c r="K11" s="690"/>
      <c r="L11" s="690"/>
      <c r="M11" s="690"/>
      <c r="N11" s="690"/>
      <c r="O11" s="717"/>
      <c r="P11" s="689">
        <f t="shared" si="0"/>
        <v>0</v>
      </c>
      <c r="Q11" s="172">
        <f t="shared" si="1"/>
        <v>0</v>
      </c>
      <c r="R11" s="843">
        <f t="shared" si="2"/>
        <v>0</v>
      </c>
      <c r="S11" s="843">
        <v>0</v>
      </c>
      <c r="T11" s="844">
        <f t="shared" si="3"/>
        <v>42.97</v>
      </c>
    </row>
    <row r="12" spans="2:24" ht="18.75" x14ac:dyDescent="0.25">
      <c r="B12" s="718">
        <v>100216</v>
      </c>
      <c r="C12" s="715" t="s">
        <v>4962</v>
      </c>
      <c r="D12" s="692" t="s">
        <v>4875</v>
      </c>
      <c r="E12" s="692">
        <v>144</v>
      </c>
      <c r="F12" s="770">
        <v>48.2517</v>
      </c>
      <c r="G12" s="800"/>
      <c r="H12" s="800"/>
      <c r="I12" s="800"/>
      <c r="J12" s="690"/>
      <c r="K12" s="690"/>
      <c r="L12" s="690"/>
      <c r="M12" s="690"/>
      <c r="N12" s="690"/>
      <c r="O12" s="717"/>
      <c r="P12" s="689">
        <f t="shared" si="0"/>
        <v>0</v>
      </c>
      <c r="Q12" s="172">
        <f t="shared" si="1"/>
        <v>0</v>
      </c>
      <c r="R12" s="843">
        <f t="shared" si="2"/>
        <v>0</v>
      </c>
      <c r="S12" s="843">
        <v>0</v>
      </c>
      <c r="T12" s="844">
        <f t="shared" si="3"/>
        <v>48.2517</v>
      </c>
    </row>
    <row r="13" spans="2:24" ht="18.75" x14ac:dyDescent="0.25">
      <c r="B13" s="695">
        <v>100220</v>
      </c>
      <c r="C13" s="715" t="s">
        <v>4961</v>
      </c>
      <c r="D13" s="692" t="s">
        <v>4875</v>
      </c>
      <c r="E13" s="692">
        <v>106</v>
      </c>
      <c r="F13" s="770">
        <v>42.556349999999995</v>
      </c>
      <c r="G13" s="800"/>
      <c r="H13" s="800"/>
      <c r="I13" s="800"/>
      <c r="J13" s="690"/>
      <c r="K13" s="690"/>
      <c r="L13" s="690"/>
      <c r="M13" s="690"/>
      <c r="N13" s="690"/>
      <c r="O13" s="717"/>
      <c r="P13" s="689">
        <f t="shared" si="0"/>
        <v>0</v>
      </c>
      <c r="Q13" s="172">
        <f t="shared" si="1"/>
        <v>0</v>
      </c>
      <c r="R13" s="843">
        <f t="shared" si="2"/>
        <v>0</v>
      </c>
      <c r="S13" s="843">
        <v>0</v>
      </c>
      <c r="T13" s="844">
        <f t="shared" si="3"/>
        <v>42.556349999999995</v>
      </c>
    </row>
    <row r="14" spans="2:24" ht="18.75" x14ac:dyDescent="0.25">
      <c r="B14" s="718">
        <v>100224</v>
      </c>
      <c r="C14" s="715" t="s">
        <v>4960</v>
      </c>
      <c r="D14" s="692" t="s">
        <v>4875</v>
      </c>
      <c r="E14" s="692">
        <v>89</v>
      </c>
      <c r="F14" s="770">
        <v>48.96</v>
      </c>
      <c r="G14" s="690"/>
      <c r="H14" s="690"/>
      <c r="I14" s="690"/>
      <c r="J14" s="690"/>
      <c r="K14" s="690"/>
      <c r="L14" s="690"/>
      <c r="M14" s="690"/>
      <c r="N14" s="690"/>
      <c r="O14" s="717"/>
      <c r="P14" s="689">
        <f t="shared" si="0"/>
        <v>0</v>
      </c>
      <c r="Q14" s="172">
        <f t="shared" si="1"/>
        <v>0</v>
      </c>
      <c r="R14" s="843">
        <f t="shared" si="2"/>
        <v>0</v>
      </c>
      <c r="S14" s="843">
        <v>0</v>
      </c>
      <c r="T14" s="844">
        <f t="shared" si="3"/>
        <v>48.96</v>
      </c>
    </row>
    <row r="15" spans="2:24" ht="18.75" x14ac:dyDescent="0.25">
      <c r="B15" s="695">
        <v>100241</v>
      </c>
      <c r="C15" s="693" t="s">
        <v>4959</v>
      </c>
      <c r="D15" s="692" t="s">
        <v>4953</v>
      </c>
      <c r="E15" s="692">
        <v>96</v>
      </c>
      <c r="F15" s="770">
        <v>44.922240000000002</v>
      </c>
      <c r="G15" s="800"/>
      <c r="H15" s="800"/>
      <c r="I15" s="800"/>
      <c r="J15" s="690"/>
      <c r="K15" s="690"/>
      <c r="L15" s="690"/>
      <c r="M15" s="690"/>
      <c r="N15" s="690"/>
      <c r="O15" s="717"/>
      <c r="P15" s="689">
        <f t="shared" si="0"/>
        <v>0</v>
      </c>
      <c r="Q15" s="172">
        <f t="shared" si="1"/>
        <v>0</v>
      </c>
      <c r="R15" s="843">
        <f t="shared" si="2"/>
        <v>0</v>
      </c>
      <c r="S15" s="843">
        <v>0</v>
      </c>
      <c r="T15" s="844">
        <f t="shared" si="3"/>
        <v>44.922240000000002</v>
      </c>
    </row>
    <row r="16" spans="2:24" ht="18.75" x14ac:dyDescent="0.25">
      <c r="B16" s="695">
        <v>110623</v>
      </c>
      <c r="C16" s="693" t="s">
        <v>4958</v>
      </c>
      <c r="D16" s="692" t="s">
        <v>4883</v>
      </c>
      <c r="E16" s="692">
        <v>179</v>
      </c>
      <c r="F16" s="770">
        <v>40.427999999999997</v>
      </c>
      <c r="G16" s="690"/>
      <c r="H16" s="690"/>
      <c r="I16" s="690"/>
      <c r="J16" s="690"/>
      <c r="K16" s="690"/>
      <c r="L16" s="690"/>
      <c r="M16" s="690"/>
      <c r="N16" s="690"/>
      <c r="O16" s="717"/>
      <c r="P16" s="689">
        <f t="shared" si="0"/>
        <v>0</v>
      </c>
      <c r="Q16" s="172">
        <f t="shared" si="1"/>
        <v>0</v>
      </c>
      <c r="R16" s="843">
        <f t="shared" si="2"/>
        <v>0</v>
      </c>
      <c r="S16" s="843">
        <v>0</v>
      </c>
      <c r="T16" s="844">
        <f t="shared" si="3"/>
        <v>40.427999999999997</v>
      </c>
    </row>
    <row r="17" spans="2:20" ht="18.75" x14ac:dyDescent="0.25">
      <c r="B17" s="694">
        <v>100256</v>
      </c>
      <c r="C17" s="693" t="s">
        <v>4957</v>
      </c>
      <c r="D17" s="692" t="s">
        <v>4953</v>
      </c>
      <c r="E17" s="692">
        <v>96</v>
      </c>
      <c r="F17" s="770">
        <v>51.432299999999998</v>
      </c>
      <c r="G17" s="800"/>
      <c r="H17" s="800"/>
      <c r="I17" s="800"/>
      <c r="J17" s="690"/>
      <c r="K17" s="690"/>
      <c r="L17" s="690"/>
      <c r="M17" s="690"/>
      <c r="N17" s="690"/>
      <c r="O17" s="717"/>
      <c r="P17" s="689">
        <f t="shared" si="0"/>
        <v>0</v>
      </c>
      <c r="Q17" s="172">
        <f t="shared" si="1"/>
        <v>0</v>
      </c>
      <c r="R17" s="843">
        <f t="shared" si="2"/>
        <v>0</v>
      </c>
      <c r="S17" s="843">
        <v>0</v>
      </c>
      <c r="T17" s="844">
        <f t="shared" si="3"/>
        <v>51.432299999999998</v>
      </c>
    </row>
    <row r="18" spans="2:20" ht="18.75" x14ac:dyDescent="0.25">
      <c r="B18" s="695">
        <v>100293</v>
      </c>
      <c r="C18" s="693" t="s">
        <v>4956</v>
      </c>
      <c r="D18" s="692" t="s">
        <v>4955</v>
      </c>
      <c r="E18" s="692">
        <v>144</v>
      </c>
      <c r="F18" s="770">
        <v>22.587599999999998</v>
      </c>
      <c r="G18" s="690"/>
      <c r="H18" s="800"/>
      <c r="I18" s="800"/>
      <c r="J18" s="800"/>
      <c r="K18" s="800"/>
      <c r="L18" s="690"/>
      <c r="M18" s="800"/>
      <c r="N18" s="800"/>
      <c r="O18" s="801"/>
      <c r="P18" s="689">
        <f t="shared" si="0"/>
        <v>0</v>
      </c>
      <c r="Q18" s="172">
        <f t="shared" si="1"/>
        <v>0</v>
      </c>
      <c r="R18" s="843">
        <f t="shared" si="2"/>
        <v>0</v>
      </c>
      <c r="S18" s="843">
        <v>0</v>
      </c>
      <c r="T18" s="844">
        <f t="shared" si="3"/>
        <v>22.587599999999998</v>
      </c>
    </row>
    <row r="19" spans="2:20" ht="18.75" x14ac:dyDescent="0.25">
      <c r="B19" s="695">
        <v>110361</v>
      </c>
      <c r="C19" s="693" t="s">
        <v>4954</v>
      </c>
      <c r="D19" s="692" t="s">
        <v>4953</v>
      </c>
      <c r="E19" s="692">
        <v>96</v>
      </c>
      <c r="F19" s="770">
        <v>22.788</v>
      </c>
      <c r="G19" s="690"/>
      <c r="H19" s="690"/>
      <c r="I19" s="690"/>
      <c r="J19" s="690"/>
      <c r="K19" s="690"/>
      <c r="L19" s="690"/>
      <c r="M19" s="690"/>
      <c r="N19" s="690"/>
      <c r="O19" s="717"/>
      <c r="P19" s="689">
        <f t="shared" si="0"/>
        <v>0</v>
      </c>
      <c r="Q19" s="172">
        <f t="shared" si="1"/>
        <v>0</v>
      </c>
      <c r="R19" s="843">
        <f t="shared" si="2"/>
        <v>0</v>
      </c>
      <c r="S19" s="843">
        <v>0</v>
      </c>
      <c r="T19" s="844">
        <f t="shared" si="3"/>
        <v>22.788</v>
      </c>
    </row>
    <row r="20" spans="2:20" ht="18.75" x14ac:dyDescent="0.25">
      <c r="B20" s="695">
        <v>110541</v>
      </c>
      <c r="C20" s="693" t="s">
        <v>4952</v>
      </c>
      <c r="D20" s="692" t="s">
        <v>4875</v>
      </c>
      <c r="E20" s="692">
        <v>143</v>
      </c>
      <c r="F20" s="770">
        <v>29.454750000000001</v>
      </c>
      <c r="G20" s="690"/>
      <c r="H20" s="690"/>
      <c r="I20" s="690"/>
      <c r="J20" s="690"/>
      <c r="K20" s="690"/>
      <c r="L20" s="690"/>
      <c r="M20" s="690"/>
      <c r="N20" s="690"/>
      <c r="O20" s="717"/>
      <c r="P20" s="689">
        <f t="shared" si="0"/>
        <v>0</v>
      </c>
      <c r="Q20" s="172">
        <f t="shared" si="1"/>
        <v>0</v>
      </c>
      <c r="R20" s="843">
        <f t="shared" si="2"/>
        <v>0</v>
      </c>
      <c r="S20" s="843">
        <v>0</v>
      </c>
      <c r="T20" s="844">
        <f t="shared" si="3"/>
        <v>29.454750000000001</v>
      </c>
    </row>
    <row r="21" spans="2:20" ht="18.75" x14ac:dyDescent="0.25">
      <c r="B21" s="694">
        <v>110723</v>
      </c>
      <c r="C21" s="715" t="s">
        <v>4951</v>
      </c>
      <c r="D21" s="692" t="s">
        <v>4950</v>
      </c>
      <c r="E21" s="692">
        <v>300</v>
      </c>
      <c r="F21" s="770">
        <v>57.404775000000001</v>
      </c>
      <c r="G21" s="690"/>
      <c r="H21" s="690"/>
      <c r="I21" s="690"/>
      <c r="J21" s="690"/>
      <c r="K21" s="690"/>
      <c r="L21" s="690"/>
      <c r="M21" s="690"/>
      <c r="N21" s="690"/>
      <c r="O21" s="717"/>
      <c r="P21" s="689">
        <f t="shared" si="0"/>
        <v>0</v>
      </c>
      <c r="Q21" s="172">
        <f t="shared" si="1"/>
        <v>0</v>
      </c>
      <c r="R21" s="843">
        <f t="shared" si="2"/>
        <v>0</v>
      </c>
      <c r="S21" s="843">
        <v>0</v>
      </c>
      <c r="T21" s="844">
        <f t="shared" si="3"/>
        <v>57.404775000000001</v>
      </c>
    </row>
    <row r="22" spans="2:20" ht="18.75" x14ac:dyDescent="0.25">
      <c r="B22" s="695">
        <v>110859</v>
      </c>
      <c r="C22" s="693" t="s">
        <v>4949</v>
      </c>
      <c r="D22" s="692" t="s">
        <v>4948</v>
      </c>
      <c r="E22" s="692">
        <v>96</v>
      </c>
      <c r="F22" s="769">
        <v>43.677599999999998</v>
      </c>
      <c r="G22" s="800"/>
      <c r="H22" s="800"/>
      <c r="I22" s="800"/>
      <c r="J22" s="690"/>
      <c r="K22" s="690"/>
      <c r="L22" s="690"/>
      <c r="M22" s="690"/>
      <c r="N22" s="690"/>
      <c r="O22" s="717"/>
      <c r="P22" s="689">
        <f t="shared" si="0"/>
        <v>0</v>
      </c>
      <c r="Q22" s="172">
        <f t="shared" si="1"/>
        <v>0</v>
      </c>
      <c r="R22" s="843">
        <f t="shared" si="2"/>
        <v>0</v>
      </c>
      <c r="S22" s="843">
        <v>0</v>
      </c>
      <c r="T22" s="844">
        <f t="shared" si="3"/>
        <v>43.677599999999998</v>
      </c>
    </row>
    <row r="23" spans="2:20" ht="18.75" x14ac:dyDescent="0.25">
      <c r="B23" s="725">
        <v>110860</v>
      </c>
      <c r="C23" s="724" t="s">
        <v>4947</v>
      </c>
      <c r="D23" s="723" t="s">
        <v>4881</v>
      </c>
      <c r="E23" s="723">
        <v>192</v>
      </c>
      <c r="F23" s="768">
        <v>50.534999999999997</v>
      </c>
      <c r="G23" s="802"/>
      <c r="H23" s="802"/>
      <c r="I23" s="802"/>
      <c r="J23" s="714"/>
      <c r="K23" s="714"/>
      <c r="L23" s="714"/>
      <c r="M23" s="714"/>
      <c r="N23" s="714"/>
      <c r="O23" s="717"/>
      <c r="P23" s="764">
        <f t="shared" si="0"/>
        <v>0</v>
      </c>
      <c r="Q23" s="180">
        <f t="shared" si="1"/>
        <v>0</v>
      </c>
      <c r="R23" s="857">
        <f t="shared" si="2"/>
        <v>0</v>
      </c>
      <c r="S23" s="857">
        <v>0</v>
      </c>
      <c r="T23" s="858">
        <f t="shared" si="3"/>
        <v>50.534999999999997</v>
      </c>
    </row>
    <row r="24" spans="2:20" ht="19.5" thickBot="1" x14ac:dyDescent="0.3">
      <c r="B24" s="736">
        <v>111643</v>
      </c>
      <c r="C24" s="767" t="s">
        <v>4946</v>
      </c>
      <c r="D24" s="734" t="s">
        <v>4945</v>
      </c>
      <c r="E24" s="686">
        <v>250</v>
      </c>
      <c r="F24" s="766">
        <v>106.358375</v>
      </c>
      <c r="G24" s="684"/>
      <c r="H24" s="684"/>
      <c r="I24" s="684"/>
      <c r="J24" s="765"/>
      <c r="K24" s="684"/>
      <c r="L24" s="684"/>
      <c r="M24" s="684"/>
      <c r="N24" s="684"/>
      <c r="O24" s="683"/>
      <c r="P24" s="764">
        <f t="shared" si="0"/>
        <v>0</v>
      </c>
      <c r="Q24" s="180">
        <f t="shared" si="1"/>
        <v>0</v>
      </c>
      <c r="R24" s="857">
        <f t="shared" si="2"/>
        <v>0</v>
      </c>
      <c r="S24" s="857">
        <v>0</v>
      </c>
      <c r="T24" s="858">
        <f t="shared" si="3"/>
        <v>106.358375</v>
      </c>
    </row>
    <row r="25" spans="2:20" s="200" customFormat="1" ht="20.25" thickTop="1" thickBot="1" x14ac:dyDescent="0.3">
      <c r="B25" s="763"/>
      <c r="C25" s="762"/>
      <c r="D25" s="761"/>
      <c r="E25" s="761"/>
      <c r="F25" s="760"/>
      <c r="G25" s="759"/>
      <c r="H25" s="759"/>
      <c r="I25" s="759"/>
      <c r="J25" s="759"/>
      <c r="K25" s="759"/>
      <c r="L25" s="759"/>
      <c r="M25" s="759"/>
      <c r="N25" s="759"/>
      <c r="O25" s="759"/>
      <c r="P25" s="758"/>
      <c r="Q25" s="757"/>
      <c r="R25" s="756"/>
      <c r="S25" s="756"/>
      <c r="T25" s="755"/>
    </row>
    <row r="26" spans="2:20" ht="16.5" thickTop="1" thickBot="1" x14ac:dyDescent="0.3">
      <c r="B26" s="1630" t="s">
        <v>4944</v>
      </c>
      <c r="C26" s="1631"/>
      <c r="D26" s="1631"/>
      <c r="E26" s="1631"/>
      <c r="F26" s="1631"/>
      <c r="G26" s="1631"/>
      <c r="H26" s="1631"/>
      <c r="I26" s="1631"/>
      <c r="J26" s="1631"/>
      <c r="K26" s="1631"/>
      <c r="L26" s="1631"/>
      <c r="M26" s="1631"/>
      <c r="N26" s="1631"/>
      <c r="O26" s="1631"/>
      <c r="P26" s="1631"/>
      <c r="Q26" s="1631"/>
      <c r="R26" s="1631"/>
      <c r="S26" s="1631"/>
      <c r="T26" s="1632"/>
    </row>
    <row r="27" spans="2:20" ht="18.75" x14ac:dyDescent="0.25">
      <c r="B27" s="743">
        <v>100134</v>
      </c>
      <c r="C27" s="706" t="s">
        <v>4943</v>
      </c>
      <c r="D27" s="700" t="s">
        <v>4942</v>
      </c>
      <c r="E27" s="700">
        <v>557</v>
      </c>
      <c r="F27" s="696">
        <v>149.15199999999999</v>
      </c>
      <c r="G27" s="699"/>
      <c r="H27" s="699"/>
      <c r="I27" s="699"/>
      <c r="J27" s="699"/>
      <c r="K27" s="699"/>
      <c r="L27" s="699"/>
      <c r="M27" s="699"/>
      <c r="N27" s="699"/>
      <c r="O27" s="698"/>
      <c r="P27" s="697">
        <f>SUM(G27:O27)</f>
        <v>0</v>
      </c>
      <c r="Q27" s="175">
        <f>P27*E27</f>
        <v>0</v>
      </c>
      <c r="R27" s="421">
        <f>$F27*$P27</f>
        <v>0</v>
      </c>
      <c r="S27" s="841">
        <v>0</v>
      </c>
      <c r="T27" s="842">
        <f>F27</f>
        <v>149.15199999999999</v>
      </c>
    </row>
    <row r="28" spans="2:20" ht="18.75" x14ac:dyDescent="0.25">
      <c r="B28" s="695">
        <v>100158</v>
      </c>
      <c r="C28" s="740" t="s">
        <v>4941</v>
      </c>
      <c r="D28" s="692" t="s">
        <v>4939</v>
      </c>
      <c r="E28" s="692">
        <v>478</v>
      </c>
      <c r="F28" s="691">
        <v>138.43199999999999</v>
      </c>
      <c r="G28" s="690"/>
      <c r="H28" s="690"/>
      <c r="I28" s="690"/>
      <c r="J28" s="690"/>
      <c r="K28" s="690"/>
      <c r="L28" s="690"/>
      <c r="M28" s="690"/>
      <c r="N28" s="690"/>
      <c r="O28" s="717"/>
      <c r="P28" s="689">
        <f>SUM(G28:O28)</f>
        <v>0</v>
      </c>
      <c r="Q28" s="172">
        <f>P28*E28</f>
        <v>0</v>
      </c>
      <c r="R28" s="183">
        <f>$F28*$P28</f>
        <v>0</v>
      </c>
      <c r="S28" s="843">
        <v>0</v>
      </c>
      <c r="T28" s="844">
        <f>F28</f>
        <v>138.43199999999999</v>
      </c>
    </row>
    <row r="29" spans="2:20" ht="19.5" thickBot="1" x14ac:dyDescent="0.3">
      <c r="B29" s="688">
        <v>110711</v>
      </c>
      <c r="C29" s="703" t="s">
        <v>4940</v>
      </c>
      <c r="D29" s="686" t="s">
        <v>4939</v>
      </c>
      <c r="E29" s="686">
        <v>291</v>
      </c>
      <c r="F29" s="685">
        <v>218.50800000000001</v>
      </c>
      <c r="G29" s="684"/>
      <c r="H29" s="684"/>
      <c r="I29" s="684"/>
      <c r="J29" s="684"/>
      <c r="K29" s="684"/>
      <c r="L29" s="684"/>
      <c r="M29" s="684"/>
      <c r="N29" s="684"/>
      <c r="O29" s="683"/>
      <c r="P29" s="682">
        <f>SUM(G29:O29)</f>
        <v>0</v>
      </c>
      <c r="Q29" s="130">
        <f>P29*E29</f>
        <v>0</v>
      </c>
      <c r="R29" s="129">
        <f>$F29*$P29</f>
        <v>0</v>
      </c>
      <c r="S29" s="681">
        <v>0</v>
      </c>
      <c r="T29" s="680">
        <f>F29</f>
        <v>218.50800000000001</v>
      </c>
    </row>
    <row r="30" spans="2:20" ht="20.25" thickTop="1" thickBot="1" x14ac:dyDescent="0.3">
      <c r="B30" s="752"/>
      <c r="C30" s="678"/>
      <c r="D30" s="677"/>
      <c r="E30" s="677"/>
      <c r="F30" s="751"/>
      <c r="G30" s="666"/>
      <c r="H30" s="666"/>
      <c r="I30" s="666"/>
      <c r="J30" s="666"/>
      <c r="K30" s="666"/>
      <c r="L30" s="666"/>
      <c r="M30" s="666"/>
      <c r="N30" s="666"/>
      <c r="O30" s="666"/>
      <c r="P30" s="750"/>
      <c r="Q30" s="749"/>
      <c r="R30" s="748"/>
      <c r="S30" s="748"/>
      <c r="T30" s="747"/>
    </row>
    <row r="31" spans="2:20" ht="18.75" customHeight="1" thickTop="1" thickBot="1" x14ac:dyDescent="0.3">
      <c r="B31" s="1639" t="s">
        <v>33</v>
      </c>
      <c r="C31" s="1640"/>
      <c r="D31" s="1640"/>
      <c r="E31" s="1640"/>
      <c r="F31" s="1640"/>
      <c r="G31" s="1640"/>
      <c r="H31" s="1640"/>
      <c r="I31" s="1640"/>
      <c r="J31" s="1640"/>
      <c r="K31" s="1640"/>
      <c r="L31" s="1640"/>
      <c r="M31" s="1640"/>
      <c r="N31" s="1640"/>
      <c r="O31" s="1640"/>
      <c r="P31" s="1640"/>
      <c r="Q31" s="1640"/>
      <c r="R31" s="1640"/>
      <c r="S31" s="1640"/>
      <c r="T31" s="1641"/>
    </row>
    <row r="32" spans="2:20" ht="21" customHeight="1" x14ac:dyDescent="0.25">
      <c r="B32" s="702">
        <v>100173</v>
      </c>
      <c r="C32" s="708" t="s">
        <v>4938</v>
      </c>
      <c r="D32" s="700" t="s">
        <v>4937</v>
      </c>
      <c r="E32" s="700">
        <v>337</v>
      </c>
      <c r="F32" s="696">
        <v>78.191999999999993</v>
      </c>
      <c r="G32" s="699"/>
      <c r="H32" s="699"/>
      <c r="I32" s="699"/>
      <c r="J32" s="699"/>
      <c r="K32" s="699"/>
      <c r="L32" s="699"/>
      <c r="M32" s="699"/>
      <c r="N32" s="699"/>
      <c r="O32" s="698"/>
      <c r="P32" s="697">
        <f>SUM(G32:O32)</f>
        <v>0</v>
      </c>
      <c r="Q32" s="175">
        <f>P32*E32</f>
        <v>0</v>
      </c>
      <c r="R32" s="421">
        <f>$F32*$P32</f>
        <v>0</v>
      </c>
      <c r="S32" s="841">
        <v>0</v>
      </c>
      <c r="T32" s="842">
        <f>F32</f>
        <v>78.191999999999993</v>
      </c>
    </row>
    <row r="33" spans="2:20" ht="21" customHeight="1" x14ac:dyDescent="0.25">
      <c r="B33" s="746">
        <v>100187</v>
      </c>
      <c r="C33" s="706" t="s">
        <v>4936</v>
      </c>
      <c r="D33" s="745" t="s">
        <v>4935</v>
      </c>
      <c r="E33" s="677">
        <v>525</v>
      </c>
      <c r="F33" s="744">
        <v>109.43199999999999</v>
      </c>
      <c r="G33" s="705"/>
      <c r="H33" s="705"/>
      <c r="I33" s="705"/>
      <c r="J33" s="705"/>
      <c r="K33" s="705"/>
      <c r="L33" s="705"/>
      <c r="M33" s="705"/>
      <c r="N33" s="705"/>
      <c r="O33" s="704"/>
      <c r="P33" s="697">
        <f>SUM(G33:O33)</f>
        <v>0</v>
      </c>
      <c r="Q33" s="175">
        <f>P33*E33</f>
        <v>0</v>
      </c>
      <c r="R33" s="421">
        <f>$F33*$P33</f>
        <v>0</v>
      </c>
      <c r="S33" s="841">
        <v>0</v>
      </c>
      <c r="T33" s="842">
        <f>F33</f>
        <v>109.43199999999999</v>
      </c>
    </row>
    <row r="34" spans="2:20" ht="21" customHeight="1" thickBot="1" x14ac:dyDescent="0.3">
      <c r="B34" s="688">
        <v>110730</v>
      </c>
      <c r="C34" s="703" t="s">
        <v>4934</v>
      </c>
      <c r="D34" s="686" t="s">
        <v>4870</v>
      </c>
      <c r="E34" s="686">
        <v>320</v>
      </c>
      <c r="F34" s="685">
        <v>103.128</v>
      </c>
      <c r="G34" s="684"/>
      <c r="H34" s="684"/>
      <c r="I34" s="684"/>
      <c r="J34" s="684"/>
      <c r="K34" s="684"/>
      <c r="L34" s="684"/>
      <c r="M34" s="684"/>
      <c r="N34" s="684"/>
      <c r="O34" s="683"/>
      <c r="P34" s="682">
        <f>SUM(G34:O34)</f>
        <v>0</v>
      </c>
      <c r="Q34" s="130">
        <f>P34*E34</f>
        <v>0</v>
      </c>
      <c r="R34" s="129">
        <f>$F34*$P34</f>
        <v>0</v>
      </c>
      <c r="S34" s="681">
        <v>0</v>
      </c>
      <c r="T34" s="680">
        <f>F34</f>
        <v>103.128</v>
      </c>
    </row>
    <row r="35" spans="2:20" ht="16.5" thickTop="1" thickBot="1" x14ac:dyDescent="0.3">
      <c r="B35" s="72"/>
      <c r="C35" s="99"/>
      <c r="D35" s="99"/>
      <c r="E35" s="99"/>
      <c r="F35" s="99"/>
      <c r="G35" s="99"/>
      <c r="H35" s="99"/>
      <c r="I35" s="99"/>
      <c r="J35" s="99"/>
      <c r="K35" s="99"/>
      <c r="L35" s="99"/>
      <c r="M35" s="99"/>
      <c r="N35" s="99"/>
      <c r="O35" s="99"/>
      <c r="P35" s="99"/>
      <c r="Q35" s="99"/>
      <c r="R35" s="99"/>
      <c r="S35" s="99"/>
      <c r="T35" s="166"/>
    </row>
    <row r="36" spans="2:20" ht="16.5" thickTop="1" thickBot="1" x14ac:dyDescent="0.3">
      <c r="B36" s="1636" t="s">
        <v>4933</v>
      </c>
      <c r="C36" s="1637"/>
      <c r="D36" s="1637"/>
      <c r="E36" s="1637"/>
      <c r="F36" s="1637"/>
      <c r="G36" s="1637"/>
      <c r="H36" s="1637"/>
      <c r="I36" s="1637"/>
      <c r="J36" s="1637"/>
      <c r="K36" s="1637"/>
      <c r="L36" s="1637"/>
      <c r="M36" s="1637"/>
      <c r="N36" s="1637"/>
      <c r="O36" s="1637"/>
      <c r="P36" s="1637"/>
      <c r="Q36" s="1637"/>
      <c r="R36" s="1637"/>
      <c r="S36" s="1637"/>
      <c r="T36" s="1638"/>
    </row>
    <row r="37" spans="2:20" ht="18.75" x14ac:dyDescent="0.25">
      <c r="B37" s="743">
        <v>100101</v>
      </c>
      <c r="C37" s="706" t="s">
        <v>4932</v>
      </c>
      <c r="D37" s="700" t="s">
        <v>4870</v>
      </c>
      <c r="E37" s="700">
        <v>640</v>
      </c>
      <c r="F37" s="742">
        <v>103.488</v>
      </c>
      <c r="G37" s="699"/>
      <c r="H37" s="699"/>
      <c r="I37" s="699"/>
      <c r="J37" s="699"/>
      <c r="K37" s="699"/>
      <c r="L37" s="699"/>
      <c r="M37" s="699"/>
      <c r="N37" s="699"/>
      <c r="O37" s="698"/>
      <c r="P37" s="697">
        <f t="shared" ref="P37:P42" si="4">SUM(G37:O37)</f>
        <v>0</v>
      </c>
      <c r="Q37" s="175">
        <f t="shared" ref="Q37:Q42" si="5">P37*E37</f>
        <v>0</v>
      </c>
      <c r="R37" s="421">
        <f t="shared" ref="R37:R42" si="6">$F37*$P37</f>
        <v>0</v>
      </c>
      <c r="S37" s="841">
        <v>0</v>
      </c>
      <c r="T37" s="842">
        <f t="shared" ref="T37:T42" si="7">F37</f>
        <v>103.488</v>
      </c>
    </row>
    <row r="38" spans="2:20" ht="18.75" x14ac:dyDescent="0.25">
      <c r="B38" s="695">
        <v>100117</v>
      </c>
      <c r="C38" s="741" t="s">
        <v>4931</v>
      </c>
      <c r="D38" s="692" t="s">
        <v>4930</v>
      </c>
      <c r="E38" s="692">
        <v>282</v>
      </c>
      <c r="F38" s="691">
        <v>84.638999999999996</v>
      </c>
      <c r="G38" s="690"/>
      <c r="H38" s="690"/>
      <c r="I38" s="690"/>
      <c r="J38" s="690"/>
      <c r="K38" s="690"/>
      <c r="L38" s="690"/>
      <c r="M38" s="690"/>
      <c r="N38" s="690"/>
      <c r="O38" s="717"/>
      <c r="P38" s="689">
        <f t="shared" si="4"/>
        <v>0</v>
      </c>
      <c r="Q38" s="172">
        <f t="shared" si="5"/>
        <v>0</v>
      </c>
      <c r="R38" s="183">
        <f t="shared" si="6"/>
        <v>0</v>
      </c>
      <c r="S38" s="843">
        <v>0</v>
      </c>
      <c r="T38" s="844">
        <f t="shared" si="7"/>
        <v>84.638999999999996</v>
      </c>
    </row>
    <row r="39" spans="2:20" ht="18.75" x14ac:dyDescent="0.25">
      <c r="B39" s="695">
        <v>100125</v>
      </c>
      <c r="C39" s="740" t="s">
        <v>4929</v>
      </c>
      <c r="D39" s="692" t="s">
        <v>4928</v>
      </c>
      <c r="E39" s="692">
        <v>320</v>
      </c>
      <c r="F39" s="691">
        <v>136.39599999999999</v>
      </c>
      <c r="G39" s="690"/>
      <c r="H39" s="690"/>
      <c r="I39" s="690"/>
      <c r="J39" s="690"/>
      <c r="K39" s="690"/>
      <c r="L39" s="690"/>
      <c r="M39" s="690"/>
      <c r="N39" s="690"/>
      <c r="O39" s="717"/>
      <c r="P39" s="689">
        <f t="shared" si="4"/>
        <v>0</v>
      </c>
      <c r="Q39" s="172">
        <f t="shared" si="5"/>
        <v>0</v>
      </c>
      <c r="R39" s="183">
        <f t="shared" si="6"/>
        <v>0</v>
      </c>
      <c r="S39" s="843">
        <v>0</v>
      </c>
      <c r="T39" s="844">
        <f t="shared" si="7"/>
        <v>136.39599999999999</v>
      </c>
    </row>
    <row r="40" spans="2:20" ht="18.75" x14ac:dyDescent="0.25">
      <c r="B40" s="725">
        <v>110554</v>
      </c>
      <c r="C40" s="739" t="s">
        <v>4927</v>
      </c>
      <c r="D40" s="723" t="s">
        <v>4925</v>
      </c>
      <c r="E40" s="723">
        <v>448</v>
      </c>
      <c r="F40" s="722">
        <v>166.05600000000001</v>
      </c>
      <c r="G40" s="690"/>
      <c r="H40" s="690"/>
      <c r="I40" s="690"/>
      <c r="J40" s="690"/>
      <c r="K40" s="690"/>
      <c r="L40" s="690"/>
      <c r="M40" s="690"/>
      <c r="N40" s="690"/>
      <c r="O40" s="717"/>
      <c r="P40" s="689">
        <f t="shared" si="4"/>
        <v>0</v>
      </c>
      <c r="Q40" s="172">
        <f t="shared" si="5"/>
        <v>0</v>
      </c>
      <c r="R40" s="183">
        <f t="shared" si="6"/>
        <v>0</v>
      </c>
      <c r="S40" s="843">
        <v>0</v>
      </c>
      <c r="T40" s="844">
        <f t="shared" si="7"/>
        <v>166.05600000000001</v>
      </c>
    </row>
    <row r="41" spans="2:20" ht="18.75" x14ac:dyDescent="0.25">
      <c r="B41" s="725">
        <v>110910</v>
      </c>
      <c r="C41" s="738" t="s">
        <v>4926</v>
      </c>
      <c r="D41" s="723" t="s">
        <v>4925</v>
      </c>
      <c r="E41" s="723">
        <v>427</v>
      </c>
      <c r="F41" s="737">
        <v>171.83199999999999</v>
      </c>
      <c r="G41" s="714"/>
      <c r="H41" s="714"/>
      <c r="I41" s="714"/>
      <c r="J41" s="714"/>
      <c r="K41" s="714"/>
      <c r="L41" s="714"/>
      <c r="M41" s="714"/>
      <c r="N41" s="714"/>
      <c r="O41" s="713"/>
      <c r="P41" s="689">
        <f t="shared" si="4"/>
        <v>0</v>
      </c>
      <c r="Q41" s="172">
        <f t="shared" si="5"/>
        <v>0</v>
      </c>
      <c r="R41" s="183">
        <f t="shared" si="6"/>
        <v>0</v>
      </c>
      <c r="S41" s="843">
        <v>0</v>
      </c>
      <c r="T41" s="844">
        <f t="shared" si="7"/>
        <v>171.83199999999999</v>
      </c>
    </row>
    <row r="42" spans="2:20" ht="19.5" thickBot="1" x14ac:dyDescent="0.3">
      <c r="B42" s="736">
        <v>110921</v>
      </c>
      <c r="C42" s="735" t="s">
        <v>4924</v>
      </c>
      <c r="D42" s="734" t="s">
        <v>4923</v>
      </c>
      <c r="E42" s="686">
        <v>192</v>
      </c>
      <c r="F42" s="685">
        <v>84.27</v>
      </c>
      <c r="G42" s="684"/>
      <c r="H42" s="684"/>
      <c r="I42" s="684"/>
      <c r="J42" s="684"/>
      <c r="K42" s="684"/>
      <c r="L42" s="684"/>
      <c r="M42" s="684"/>
      <c r="N42" s="684"/>
      <c r="O42" s="683"/>
      <c r="P42" s="682">
        <f t="shared" si="4"/>
        <v>0</v>
      </c>
      <c r="Q42" s="130">
        <f t="shared" si="5"/>
        <v>0</v>
      </c>
      <c r="R42" s="129">
        <f t="shared" si="6"/>
        <v>0</v>
      </c>
      <c r="S42" s="681">
        <v>0</v>
      </c>
      <c r="T42" s="680">
        <f t="shared" si="7"/>
        <v>84.27</v>
      </c>
    </row>
    <row r="43" spans="2:20" ht="16.5" thickTop="1" thickBot="1" x14ac:dyDescent="0.3">
      <c r="B43" s="72"/>
      <c r="C43" s="99"/>
      <c r="D43" s="99"/>
      <c r="E43" s="99"/>
      <c r="F43" s="99"/>
      <c r="G43" s="99"/>
      <c r="H43" s="99"/>
      <c r="I43" s="99"/>
      <c r="J43" s="99"/>
      <c r="K43" s="99"/>
      <c r="L43" s="99"/>
      <c r="M43" s="99"/>
      <c r="N43" s="99"/>
      <c r="O43" s="99"/>
      <c r="P43" s="99"/>
      <c r="Q43" s="99"/>
      <c r="R43" s="99"/>
      <c r="S43" s="99"/>
      <c r="T43" s="166"/>
    </row>
    <row r="44" spans="2:20" ht="16.5" thickTop="1" thickBot="1" x14ac:dyDescent="0.3">
      <c r="B44" s="1633" t="s">
        <v>48</v>
      </c>
      <c r="C44" s="1634"/>
      <c r="D44" s="1634"/>
      <c r="E44" s="1634"/>
      <c r="F44" s="1634"/>
      <c r="G44" s="1634"/>
      <c r="H44" s="1634"/>
      <c r="I44" s="1634"/>
      <c r="J44" s="1634"/>
      <c r="K44" s="1634"/>
      <c r="L44" s="1634"/>
      <c r="M44" s="1634"/>
      <c r="N44" s="1634"/>
      <c r="O44" s="1634"/>
      <c r="P44" s="1634"/>
      <c r="Q44" s="1634"/>
      <c r="R44" s="1634"/>
      <c r="S44" s="1634"/>
      <c r="T44" s="1635"/>
    </row>
    <row r="45" spans="2:20" ht="18.75" x14ac:dyDescent="0.25">
      <c r="B45" s="702">
        <v>100012</v>
      </c>
      <c r="C45" s="1423" t="s">
        <v>4922</v>
      </c>
      <c r="D45" s="733" t="s">
        <v>4881</v>
      </c>
      <c r="E45" s="700">
        <v>480</v>
      </c>
      <c r="F45" s="696">
        <v>63.111000000000004</v>
      </c>
      <c r="G45" s="699"/>
      <c r="H45" s="699"/>
      <c r="I45" s="699"/>
      <c r="J45" s="699"/>
      <c r="K45" s="699"/>
      <c r="L45" s="699"/>
      <c r="M45" s="699"/>
      <c r="N45" s="803"/>
      <c r="O45" s="804"/>
      <c r="P45" s="689">
        <f>SUM(G45:O45)</f>
        <v>0</v>
      </c>
      <c r="Q45" s="175">
        <f>P45*E45</f>
        <v>0</v>
      </c>
      <c r="R45" s="421">
        <f>$F45*$P45</f>
        <v>0</v>
      </c>
      <c r="S45" s="841">
        <v>0</v>
      </c>
      <c r="T45" s="842">
        <f>F45</f>
        <v>63.111000000000004</v>
      </c>
    </row>
    <row r="46" spans="2:20" ht="18.75" x14ac:dyDescent="0.25">
      <c r="B46" s="695">
        <v>100018</v>
      </c>
      <c r="C46" s="693" t="s">
        <v>4921</v>
      </c>
      <c r="D46" s="692" t="s">
        <v>4918</v>
      </c>
      <c r="E46" s="692">
        <v>480</v>
      </c>
      <c r="F46" s="691">
        <v>63.11099999999999</v>
      </c>
      <c r="G46" s="690"/>
      <c r="H46" s="690"/>
      <c r="I46" s="690"/>
      <c r="J46" s="690"/>
      <c r="K46" s="690"/>
      <c r="L46" s="690"/>
      <c r="M46" s="690"/>
      <c r="N46" s="800"/>
      <c r="O46" s="801"/>
      <c r="P46" s="689">
        <f>SUM(G46:O46)</f>
        <v>0</v>
      </c>
      <c r="Q46" s="172">
        <f>P46*E46</f>
        <v>0</v>
      </c>
      <c r="R46" s="183">
        <f>$F46*$P46</f>
        <v>0</v>
      </c>
      <c r="S46" s="843">
        <v>0</v>
      </c>
      <c r="T46" s="844">
        <f>F46</f>
        <v>63.11099999999999</v>
      </c>
    </row>
    <row r="47" spans="2:20" ht="18.75" x14ac:dyDescent="0.25">
      <c r="B47" s="695">
        <v>100021</v>
      </c>
      <c r="C47" s="693" t="s">
        <v>4920</v>
      </c>
      <c r="D47" s="692" t="s">
        <v>4886</v>
      </c>
      <c r="E47" s="692">
        <v>480</v>
      </c>
      <c r="F47" s="691">
        <v>60.195</v>
      </c>
      <c r="G47" s="690"/>
      <c r="H47" s="690"/>
      <c r="I47" s="690"/>
      <c r="J47" s="690"/>
      <c r="K47" s="690"/>
      <c r="L47" s="690"/>
      <c r="M47" s="690"/>
      <c r="N47" s="800"/>
      <c r="O47" s="801"/>
      <c r="P47" s="689">
        <f>SUM(G47:O47)</f>
        <v>0</v>
      </c>
      <c r="Q47" s="172">
        <f>P47*E47</f>
        <v>0</v>
      </c>
      <c r="R47" s="183">
        <f>$F47*$P47</f>
        <v>0</v>
      </c>
      <c r="S47" s="843">
        <v>0</v>
      </c>
      <c r="T47" s="844">
        <f>F47</f>
        <v>60.195</v>
      </c>
    </row>
    <row r="48" spans="2:20" ht="18.75" x14ac:dyDescent="0.25">
      <c r="B48" s="695">
        <v>100036</v>
      </c>
      <c r="C48" s="693" t="s">
        <v>4919</v>
      </c>
      <c r="D48" s="692" t="s">
        <v>4918</v>
      </c>
      <c r="E48" s="692">
        <v>480</v>
      </c>
      <c r="F48" s="691">
        <v>63.11099999999999</v>
      </c>
      <c r="G48" s="690"/>
      <c r="H48" s="690"/>
      <c r="I48" s="690"/>
      <c r="J48" s="690"/>
      <c r="K48" s="690"/>
      <c r="L48" s="800"/>
      <c r="M48" s="800"/>
      <c r="N48" s="800"/>
      <c r="O48" s="801"/>
      <c r="P48" s="689">
        <f>SUM(G48:O48)</f>
        <v>0</v>
      </c>
      <c r="Q48" s="172">
        <f>P48*E48</f>
        <v>0</v>
      </c>
      <c r="R48" s="183">
        <f>$F48*$P48</f>
        <v>0</v>
      </c>
      <c r="S48" s="843">
        <v>0</v>
      </c>
      <c r="T48" s="844">
        <f>F48</f>
        <v>63.11099999999999</v>
      </c>
    </row>
    <row r="49" spans="2:20" ht="19.5" thickBot="1" x14ac:dyDescent="0.3">
      <c r="B49" s="732">
        <v>110396</v>
      </c>
      <c r="C49" s="687" t="s">
        <v>4917</v>
      </c>
      <c r="D49" s="686" t="s">
        <v>4916</v>
      </c>
      <c r="E49" s="686">
        <v>360</v>
      </c>
      <c r="F49" s="685">
        <v>83.321999999999989</v>
      </c>
      <c r="G49" s="805"/>
      <c r="H49" s="684"/>
      <c r="I49" s="684"/>
      <c r="J49" s="684"/>
      <c r="K49" s="805"/>
      <c r="L49" s="684"/>
      <c r="M49" s="684"/>
      <c r="N49" s="805"/>
      <c r="O49" s="806"/>
      <c r="P49" s="682">
        <f>SUM(G49:O49)</f>
        <v>0</v>
      </c>
      <c r="Q49" s="130">
        <f>P49*E49</f>
        <v>0</v>
      </c>
      <c r="R49" s="129">
        <f>$F49*$P49</f>
        <v>0</v>
      </c>
      <c r="S49" s="681">
        <v>0</v>
      </c>
      <c r="T49" s="680">
        <f>F49</f>
        <v>83.321999999999989</v>
      </c>
    </row>
    <row r="50" spans="2:20" ht="16.5" thickTop="1" thickBot="1" x14ac:dyDescent="0.3">
      <c r="B50" s="72"/>
      <c r="C50" s="99"/>
      <c r="D50" s="99"/>
      <c r="E50" s="99"/>
      <c r="F50" s="99"/>
      <c r="G50" s="99"/>
      <c r="H50" s="99"/>
      <c r="I50" s="99"/>
      <c r="J50" s="99"/>
      <c r="K50" s="99"/>
      <c r="L50" s="99"/>
      <c r="M50" s="99"/>
      <c r="N50" s="99"/>
      <c r="O50" s="99"/>
      <c r="P50" s="99"/>
      <c r="Q50" s="99"/>
      <c r="R50" s="99"/>
      <c r="S50" s="99"/>
      <c r="T50" s="166"/>
    </row>
    <row r="51" spans="2:20" ht="16.5" thickTop="1" thickBot="1" x14ac:dyDescent="0.3">
      <c r="B51" s="1691" t="s">
        <v>4915</v>
      </c>
      <c r="C51" s="1692"/>
      <c r="D51" s="1692"/>
      <c r="E51" s="1692"/>
      <c r="F51" s="1692"/>
      <c r="G51" s="1692"/>
      <c r="H51" s="1692"/>
      <c r="I51" s="1692"/>
      <c r="J51" s="1692"/>
      <c r="K51" s="1692"/>
      <c r="L51" s="1692"/>
      <c r="M51" s="1692"/>
      <c r="N51" s="1692"/>
      <c r="O51" s="1692"/>
      <c r="P51" s="1692"/>
      <c r="Q51" s="1692"/>
      <c r="R51" s="1692"/>
      <c r="S51" s="1692"/>
      <c r="T51" s="1693"/>
    </row>
    <row r="52" spans="2:20" ht="18.75" x14ac:dyDescent="0.25">
      <c r="B52" s="731">
        <v>100400</v>
      </c>
      <c r="C52" s="730" t="s">
        <v>4914</v>
      </c>
      <c r="D52" s="729" t="s">
        <v>4913</v>
      </c>
      <c r="E52" s="729">
        <v>0</v>
      </c>
      <c r="F52" s="728">
        <v>15.387999999999998</v>
      </c>
      <c r="G52" s="807"/>
      <c r="H52" s="727"/>
      <c r="I52" s="727"/>
      <c r="J52" s="727"/>
      <c r="K52" s="727"/>
      <c r="L52" s="727"/>
      <c r="M52" s="727"/>
      <c r="N52" s="807"/>
      <c r="O52" s="808"/>
      <c r="P52" s="726">
        <f t="shared" ref="P52:P59" si="8">SUM(G52:O52)</f>
        <v>0</v>
      </c>
      <c r="Q52" s="133">
        <f t="shared" ref="Q52:Q59" si="9">P52*E52</f>
        <v>0</v>
      </c>
      <c r="R52" s="132">
        <f t="shared" ref="R52:R59" si="10">$F52*$P52</f>
        <v>0</v>
      </c>
      <c r="S52" s="855">
        <v>0</v>
      </c>
      <c r="T52" s="856">
        <f t="shared" ref="T52:T59" si="11">F52</f>
        <v>15.387999999999998</v>
      </c>
    </row>
    <row r="53" spans="2:20" ht="18.75" x14ac:dyDescent="0.25">
      <c r="B53" s="695">
        <v>100425</v>
      </c>
      <c r="C53" s="693" t="s">
        <v>4912</v>
      </c>
      <c r="D53" s="692" t="s">
        <v>4900</v>
      </c>
      <c r="E53" s="692">
        <v>212</v>
      </c>
      <c r="F53" s="691">
        <v>55.146000000000001</v>
      </c>
      <c r="G53" s="800"/>
      <c r="H53" s="690"/>
      <c r="I53" s="690"/>
      <c r="J53" s="690"/>
      <c r="K53" s="690"/>
      <c r="L53" s="690"/>
      <c r="M53" s="690"/>
      <c r="N53" s="690"/>
      <c r="O53" s="717"/>
      <c r="P53" s="689">
        <f t="shared" si="8"/>
        <v>0</v>
      </c>
      <c r="Q53" s="172">
        <f t="shared" si="9"/>
        <v>0</v>
      </c>
      <c r="R53" s="183">
        <f t="shared" si="10"/>
        <v>0</v>
      </c>
      <c r="S53" s="843">
        <v>0</v>
      </c>
      <c r="T53" s="844">
        <f t="shared" si="11"/>
        <v>55.146000000000001</v>
      </c>
    </row>
    <row r="54" spans="2:20" ht="18.75" x14ac:dyDescent="0.25">
      <c r="B54" s="695">
        <v>100465</v>
      </c>
      <c r="C54" s="693" t="s">
        <v>4911</v>
      </c>
      <c r="D54" s="692" t="s">
        <v>4910</v>
      </c>
      <c r="E54" s="692">
        <v>204</v>
      </c>
      <c r="F54" s="691">
        <v>22.090949999999999</v>
      </c>
      <c r="G54" s="800"/>
      <c r="H54" s="690"/>
      <c r="I54" s="690"/>
      <c r="J54" s="690"/>
      <c r="K54" s="690"/>
      <c r="L54" s="690"/>
      <c r="M54" s="690"/>
      <c r="N54" s="800"/>
      <c r="O54" s="801"/>
      <c r="P54" s="689">
        <f t="shared" si="8"/>
        <v>0</v>
      </c>
      <c r="Q54" s="172">
        <f t="shared" si="9"/>
        <v>0</v>
      </c>
      <c r="R54" s="183">
        <f t="shared" si="10"/>
        <v>0</v>
      </c>
      <c r="S54" s="843">
        <v>0</v>
      </c>
      <c r="T54" s="844">
        <f t="shared" si="11"/>
        <v>22.090949999999999</v>
      </c>
    </row>
    <row r="55" spans="2:20" ht="18.75" x14ac:dyDescent="0.25">
      <c r="B55" s="695">
        <v>100494</v>
      </c>
      <c r="C55" s="693" t="s">
        <v>4909</v>
      </c>
      <c r="D55" s="692" t="s">
        <v>4908</v>
      </c>
      <c r="E55" s="692">
        <v>87</v>
      </c>
      <c r="F55" s="691">
        <v>20.139999999999997</v>
      </c>
      <c r="G55" s="800"/>
      <c r="H55" s="690"/>
      <c r="I55" s="690"/>
      <c r="J55" s="690"/>
      <c r="K55" s="690"/>
      <c r="L55" s="690"/>
      <c r="M55" s="690"/>
      <c r="N55" s="690"/>
      <c r="O55" s="717"/>
      <c r="P55" s="689">
        <f t="shared" si="8"/>
        <v>0</v>
      </c>
      <c r="Q55" s="172">
        <f t="shared" si="9"/>
        <v>0</v>
      </c>
      <c r="R55" s="183">
        <f t="shared" si="10"/>
        <v>0</v>
      </c>
      <c r="S55" s="843">
        <v>0</v>
      </c>
      <c r="T55" s="844">
        <f t="shared" si="11"/>
        <v>20.139999999999997</v>
      </c>
    </row>
    <row r="56" spans="2:20" ht="18.75" x14ac:dyDescent="0.25">
      <c r="B56" s="718">
        <v>100500</v>
      </c>
      <c r="C56" s="693" t="s">
        <v>4907</v>
      </c>
      <c r="D56" s="692" t="s">
        <v>4906</v>
      </c>
      <c r="E56" s="692">
        <v>744</v>
      </c>
      <c r="F56" s="691">
        <v>46.099200000000003</v>
      </c>
      <c r="G56" s="800"/>
      <c r="H56" s="690"/>
      <c r="I56" s="690"/>
      <c r="J56" s="690"/>
      <c r="K56" s="690"/>
      <c r="L56" s="690"/>
      <c r="M56" s="690"/>
      <c r="N56" s="690"/>
      <c r="O56" s="717"/>
      <c r="P56" s="689">
        <f t="shared" si="8"/>
        <v>0</v>
      </c>
      <c r="Q56" s="172">
        <f t="shared" si="9"/>
        <v>0</v>
      </c>
      <c r="R56" s="183">
        <f t="shared" si="10"/>
        <v>0</v>
      </c>
      <c r="S56" s="843">
        <v>0</v>
      </c>
      <c r="T56" s="844">
        <f t="shared" si="11"/>
        <v>46.099200000000003</v>
      </c>
    </row>
    <row r="57" spans="2:20" ht="18.75" x14ac:dyDescent="0.25">
      <c r="B57" s="695">
        <v>110393</v>
      </c>
      <c r="C57" s="693" t="s">
        <v>4905</v>
      </c>
      <c r="D57" s="692" t="s">
        <v>4904</v>
      </c>
      <c r="E57" s="692">
        <v>144</v>
      </c>
      <c r="F57" s="691">
        <v>13.144680000000001</v>
      </c>
      <c r="G57" s="800"/>
      <c r="H57" s="690"/>
      <c r="I57" s="690"/>
      <c r="J57" s="690"/>
      <c r="K57" s="690"/>
      <c r="L57" s="690"/>
      <c r="M57" s="690"/>
      <c r="N57" s="690"/>
      <c r="O57" s="717"/>
      <c r="P57" s="689">
        <f t="shared" si="8"/>
        <v>0</v>
      </c>
      <c r="Q57" s="172">
        <f t="shared" si="9"/>
        <v>0</v>
      </c>
      <c r="R57" s="183">
        <f t="shared" si="10"/>
        <v>0</v>
      </c>
      <c r="S57" s="843">
        <v>0</v>
      </c>
      <c r="T57" s="844">
        <f t="shared" si="11"/>
        <v>13.144680000000001</v>
      </c>
    </row>
    <row r="58" spans="2:20" ht="18.75" x14ac:dyDescent="0.25">
      <c r="B58" s="695">
        <v>110394</v>
      </c>
      <c r="C58" s="693" t="s">
        <v>4903</v>
      </c>
      <c r="D58" s="692" t="s">
        <v>4902</v>
      </c>
      <c r="E58" s="692">
        <v>288</v>
      </c>
      <c r="F58" s="691">
        <v>27.761399999999998</v>
      </c>
      <c r="G58" s="802"/>
      <c r="H58" s="714"/>
      <c r="I58" s="714"/>
      <c r="J58" s="714"/>
      <c r="K58" s="714"/>
      <c r="L58" s="714"/>
      <c r="M58" s="714"/>
      <c r="N58" s="714"/>
      <c r="O58" s="713"/>
      <c r="P58" s="689">
        <f t="shared" si="8"/>
        <v>0</v>
      </c>
      <c r="Q58" s="172">
        <f t="shared" si="9"/>
        <v>0</v>
      </c>
      <c r="R58" s="183">
        <f t="shared" si="10"/>
        <v>0</v>
      </c>
      <c r="S58" s="843">
        <v>0</v>
      </c>
      <c r="T58" s="844">
        <f t="shared" si="11"/>
        <v>27.761399999999998</v>
      </c>
    </row>
    <row r="59" spans="2:20" ht="19.5" thickBot="1" x14ac:dyDescent="0.3">
      <c r="B59" s="725">
        <v>110501</v>
      </c>
      <c r="C59" s="724" t="s">
        <v>4901</v>
      </c>
      <c r="D59" s="723" t="s">
        <v>4900</v>
      </c>
      <c r="E59" s="723">
        <v>160</v>
      </c>
      <c r="F59" s="722">
        <v>54.008000000000003</v>
      </c>
      <c r="G59" s="805"/>
      <c r="H59" s="684"/>
      <c r="I59" s="684"/>
      <c r="J59" s="684"/>
      <c r="K59" s="684"/>
      <c r="L59" s="684"/>
      <c r="M59" s="684"/>
      <c r="N59" s="684"/>
      <c r="O59" s="683"/>
      <c r="P59" s="682">
        <f t="shared" si="8"/>
        <v>0</v>
      </c>
      <c r="Q59" s="130">
        <f t="shared" si="9"/>
        <v>0</v>
      </c>
      <c r="R59" s="129">
        <f t="shared" si="10"/>
        <v>0</v>
      </c>
      <c r="S59" s="681">
        <v>0</v>
      </c>
      <c r="T59" s="680">
        <f t="shared" si="11"/>
        <v>54.008000000000003</v>
      </c>
    </row>
    <row r="60" spans="2:20" ht="16.5" thickTop="1" thickBot="1" x14ac:dyDescent="0.3">
      <c r="B60" s="721"/>
      <c r="C60" s="720"/>
      <c r="D60" s="720"/>
      <c r="E60" s="720"/>
      <c r="F60" s="720"/>
      <c r="G60" s="99"/>
      <c r="H60" s="99"/>
      <c r="I60" s="99"/>
      <c r="J60" s="99"/>
      <c r="K60" s="99"/>
      <c r="L60" s="99"/>
      <c r="M60" s="99"/>
      <c r="N60" s="99"/>
      <c r="O60" s="99"/>
      <c r="P60" s="99"/>
      <c r="Q60" s="99"/>
      <c r="R60" s="99"/>
      <c r="S60" s="99"/>
      <c r="T60" s="166"/>
    </row>
    <row r="61" spans="2:20" ht="16.5" thickTop="1" thickBot="1" x14ac:dyDescent="0.3">
      <c r="B61" s="1669" t="s">
        <v>4899</v>
      </c>
      <c r="C61" s="1670"/>
      <c r="D61" s="1670"/>
      <c r="E61" s="1670"/>
      <c r="F61" s="1670"/>
      <c r="G61" s="1670"/>
      <c r="H61" s="1670"/>
      <c r="I61" s="1670"/>
      <c r="J61" s="1670"/>
      <c r="K61" s="1670"/>
      <c r="L61" s="1670"/>
      <c r="M61" s="1670"/>
      <c r="N61" s="1670"/>
      <c r="O61" s="1670"/>
      <c r="P61" s="1670"/>
      <c r="Q61" s="1670"/>
      <c r="R61" s="1670"/>
      <c r="S61" s="1670"/>
      <c r="T61" s="1671"/>
    </row>
    <row r="62" spans="2:20" ht="18.75" x14ac:dyDescent="0.25">
      <c r="B62" s="702">
        <v>100307</v>
      </c>
      <c r="C62" s="701" t="s">
        <v>4898</v>
      </c>
      <c r="D62" s="700" t="s">
        <v>4875</v>
      </c>
      <c r="E62" s="700">
        <v>136</v>
      </c>
      <c r="F62" s="696">
        <v>22.5288</v>
      </c>
      <c r="G62" s="803"/>
      <c r="H62" s="803"/>
      <c r="I62" s="803"/>
      <c r="J62" s="699"/>
      <c r="K62" s="699"/>
      <c r="L62" s="699"/>
      <c r="M62" s="699"/>
      <c r="N62" s="699"/>
      <c r="O62" s="698"/>
      <c r="P62" s="697">
        <f t="shared" ref="P62:P75" si="12">SUM(G62:O62)</f>
        <v>0</v>
      </c>
      <c r="Q62" s="175">
        <f t="shared" ref="Q62:Q75" si="13">P62*E62</f>
        <v>0</v>
      </c>
      <c r="R62" s="421">
        <f t="shared" ref="R62:R75" si="14">$F62*$P62</f>
        <v>0</v>
      </c>
      <c r="S62" s="841">
        <v>0</v>
      </c>
      <c r="T62" s="842">
        <f t="shared" ref="T62:T75" si="15">F62</f>
        <v>22.5288</v>
      </c>
    </row>
    <row r="63" spans="2:20" ht="18.75" x14ac:dyDescent="0.25">
      <c r="B63" s="695">
        <v>100309</v>
      </c>
      <c r="C63" s="693" t="s">
        <v>4897</v>
      </c>
      <c r="D63" s="692" t="s">
        <v>4875</v>
      </c>
      <c r="E63" s="692">
        <v>112</v>
      </c>
      <c r="F63" s="691">
        <v>25.829049999999999</v>
      </c>
      <c r="G63" s="800"/>
      <c r="H63" s="800"/>
      <c r="I63" s="800"/>
      <c r="J63" s="690"/>
      <c r="K63" s="690"/>
      <c r="L63" s="690"/>
      <c r="M63" s="690"/>
      <c r="N63" s="690"/>
      <c r="O63" s="717"/>
      <c r="P63" s="689">
        <f t="shared" si="12"/>
        <v>0</v>
      </c>
      <c r="Q63" s="172">
        <f t="shared" si="13"/>
        <v>0</v>
      </c>
      <c r="R63" s="183">
        <f t="shared" si="14"/>
        <v>0</v>
      </c>
      <c r="S63" s="843">
        <v>0</v>
      </c>
      <c r="T63" s="844">
        <f t="shared" si="15"/>
        <v>25.829049999999999</v>
      </c>
    </row>
    <row r="64" spans="2:20" ht="18.75" x14ac:dyDescent="0.25">
      <c r="B64" s="695">
        <v>100313</v>
      </c>
      <c r="C64" s="693" t="s">
        <v>4896</v>
      </c>
      <c r="D64" s="692" t="s">
        <v>4875</v>
      </c>
      <c r="E64" s="692">
        <v>119</v>
      </c>
      <c r="F64" s="719">
        <v>31.843725000000003</v>
      </c>
      <c r="G64" s="800"/>
      <c r="H64" s="800"/>
      <c r="I64" s="800"/>
      <c r="J64" s="690"/>
      <c r="K64" s="690"/>
      <c r="L64" s="690"/>
      <c r="M64" s="690"/>
      <c r="N64" s="690"/>
      <c r="O64" s="717"/>
      <c r="P64" s="689">
        <f t="shared" si="12"/>
        <v>0</v>
      </c>
      <c r="Q64" s="172">
        <f t="shared" si="13"/>
        <v>0</v>
      </c>
      <c r="R64" s="183">
        <f t="shared" si="14"/>
        <v>0</v>
      </c>
      <c r="S64" s="843">
        <v>0</v>
      </c>
      <c r="T64" s="844">
        <f t="shared" si="15"/>
        <v>31.843725000000003</v>
      </c>
    </row>
    <row r="65" spans="2:20" ht="18.75" x14ac:dyDescent="0.25">
      <c r="B65" s="695">
        <v>100315</v>
      </c>
      <c r="C65" s="693" t="s">
        <v>4895</v>
      </c>
      <c r="D65" s="692" t="s">
        <v>4875</v>
      </c>
      <c r="E65" s="692">
        <v>110</v>
      </c>
      <c r="F65" s="691">
        <v>28.297799999999999</v>
      </c>
      <c r="G65" s="800"/>
      <c r="H65" s="800"/>
      <c r="I65" s="800"/>
      <c r="J65" s="690"/>
      <c r="K65" s="690"/>
      <c r="L65" s="690"/>
      <c r="M65" s="690"/>
      <c r="N65" s="690"/>
      <c r="O65" s="717"/>
      <c r="P65" s="689">
        <f t="shared" si="12"/>
        <v>0</v>
      </c>
      <c r="Q65" s="172">
        <f t="shared" si="13"/>
        <v>0</v>
      </c>
      <c r="R65" s="183">
        <f t="shared" si="14"/>
        <v>0</v>
      </c>
      <c r="S65" s="843">
        <v>0</v>
      </c>
      <c r="T65" s="844">
        <f t="shared" si="15"/>
        <v>28.297799999999999</v>
      </c>
    </row>
    <row r="66" spans="2:20" ht="18.75" x14ac:dyDescent="0.25">
      <c r="B66" s="694">
        <v>100336</v>
      </c>
      <c r="C66" s="693" t="s">
        <v>4894</v>
      </c>
      <c r="D66" s="692" t="s">
        <v>4875</v>
      </c>
      <c r="E66" s="692">
        <v>144</v>
      </c>
      <c r="F66" s="691">
        <v>27.475200000000001</v>
      </c>
      <c r="G66" s="690"/>
      <c r="H66" s="690"/>
      <c r="I66" s="690"/>
      <c r="J66" s="690"/>
      <c r="K66" s="690"/>
      <c r="L66" s="690"/>
      <c r="M66" s="690"/>
      <c r="N66" s="690"/>
      <c r="O66" s="717"/>
      <c r="P66" s="689">
        <f t="shared" si="12"/>
        <v>0</v>
      </c>
      <c r="Q66" s="172">
        <f t="shared" si="13"/>
        <v>0</v>
      </c>
      <c r="R66" s="183">
        <f t="shared" si="14"/>
        <v>0</v>
      </c>
      <c r="S66" s="843">
        <v>0</v>
      </c>
      <c r="T66" s="844">
        <f t="shared" si="15"/>
        <v>27.475200000000001</v>
      </c>
    </row>
    <row r="67" spans="2:20" ht="18.75" x14ac:dyDescent="0.25">
      <c r="B67" s="694">
        <v>100348</v>
      </c>
      <c r="C67" s="715" t="s">
        <v>4893</v>
      </c>
      <c r="D67" s="692" t="s">
        <v>4886</v>
      </c>
      <c r="E67" s="692">
        <v>165</v>
      </c>
      <c r="F67" s="691">
        <v>23.559000000000001</v>
      </c>
      <c r="G67" s="800"/>
      <c r="H67" s="800"/>
      <c r="I67" s="800"/>
      <c r="J67" s="690"/>
      <c r="K67" s="690"/>
      <c r="L67" s="690"/>
      <c r="M67" s="690"/>
      <c r="N67" s="690"/>
      <c r="O67" s="717"/>
      <c r="P67" s="689">
        <f t="shared" si="12"/>
        <v>0</v>
      </c>
      <c r="Q67" s="172">
        <f t="shared" si="13"/>
        <v>0</v>
      </c>
      <c r="R67" s="183">
        <f t="shared" si="14"/>
        <v>0</v>
      </c>
      <c r="S67" s="843">
        <v>0</v>
      </c>
      <c r="T67" s="844">
        <f t="shared" si="15"/>
        <v>23.559000000000001</v>
      </c>
    </row>
    <row r="68" spans="2:20" ht="18.75" x14ac:dyDescent="0.25">
      <c r="B68" s="694">
        <v>100352</v>
      </c>
      <c r="C68" s="715" t="s">
        <v>4892</v>
      </c>
      <c r="D68" s="692" t="s">
        <v>4886</v>
      </c>
      <c r="E68" s="692">
        <v>148</v>
      </c>
      <c r="F68" s="691">
        <v>21.363</v>
      </c>
      <c r="G68" s="800"/>
      <c r="H68" s="800"/>
      <c r="I68" s="800"/>
      <c r="J68" s="690"/>
      <c r="K68" s="690"/>
      <c r="L68" s="690"/>
      <c r="M68" s="690"/>
      <c r="N68" s="690"/>
      <c r="O68" s="717"/>
      <c r="P68" s="689">
        <f t="shared" si="12"/>
        <v>0</v>
      </c>
      <c r="Q68" s="172">
        <f t="shared" si="13"/>
        <v>0</v>
      </c>
      <c r="R68" s="183">
        <f t="shared" si="14"/>
        <v>0</v>
      </c>
      <c r="S68" s="843">
        <v>0</v>
      </c>
      <c r="T68" s="844">
        <f t="shared" si="15"/>
        <v>21.363</v>
      </c>
    </row>
    <row r="69" spans="2:20" ht="18.75" x14ac:dyDescent="0.25">
      <c r="B69" s="695">
        <v>100355</v>
      </c>
      <c r="C69" s="693" t="s">
        <v>4891</v>
      </c>
      <c r="D69" s="692" t="s">
        <v>4881</v>
      </c>
      <c r="E69" s="692">
        <v>179</v>
      </c>
      <c r="F69" s="691">
        <v>42.836999999999996</v>
      </c>
      <c r="G69" s="800"/>
      <c r="H69" s="800"/>
      <c r="I69" s="800"/>
      <c r="J69" s="690"/>
      <c r="K69" s="690"/>
      <c r="L69" s="690"/>
      <c r="M69" s="690"/>
      <c r="N69" s="690"/>
      <c r="O69" s="717"/>
      <c r="P69" s="689">
        <f t="shared" si="12"/>
        <v>0</v>
      </c>
      <c r="Q69" s="172">
        <f t="shared" si="13"/>
        <v>0</v>
      </c>
      <c r="R69" s="183">
        <f t="shared" si="14"/>
        <v>0</v>
      </c>
      <c r="S69" s="843">
        <v>0</v>
      </c>
      <c r="T69" s="844">
        <f t="shared" si="15"/>
        <v>42.836999999999996</v>
      </c>
    </row>
    <row r="70" spans="2:20" ht="18.75" x14ac:dyDescent="0.25">
      <c r="B70" s="695">
        <v>100357</v>
      </c>
      <c r="C70" s="693" t="s">
        <v>4890</v>
      </c>
      <c r="D70" s="692" t="s">
        <v>4881</v>
      </c>
      <c r="E70" s="692">
        <v>243</v>
      </c>
      <c r="F70" s="719">
        <v>38.436</v>
      </c>
      <c r="G70" s="800"/>
      <c r="H70" s="800"/>
      <c r="I70" s="800"/>
      <c r="J70" s="690"/>
      <c r="K70" s="690"/>
      <c r="L70" s="690"/>
      <c r="M70" s="690"/>
      <c r="N70" s="690"/>
      <c r="O70" s="717"/>
      <c r="P70" s="689">
        <f t="shared" si="12"/>
        <v>0</v>
      </c>
      <c r="Q70" s="172">
        <f t="shared" si="13"/>
        <v>0</v>
      </c>
      <c r="R70" s="183">
        <f t="shared" si="14"/>
        <v>0</v>
      </c>
      <c r="S70" s="843">
        <v>0</v>
      </c>
      <c r="T70" s="844">
        <f t="shared" si="15"/>
        <v>38.436</v>
      </c>
    </row>
    <row r="71" spans="2:20" ht="18.75" x14ac:dyDescent="0.25">
      <c r="B71" s="718">
        <v>110186</v>
      </c>
      <c r="C71" s="715" t="s">
        <v>4889</v>
      </c>
      <c r="D71" s="692" t="s">
        <v>4888</v>
      </c>
      <c r="E71" s="692">
        <v>148</v>
      </c>
      <c r="F71" s="691">
        <v>37.317300000000003</v>
      </c>
      <c r="G71" s="690"/>
      <c r="H71" s="690"/>
      <c r="I71" s="690"/>
      <c r="J71" s="690"/>
      <c r="K71" s="690"/>
      <c r="L71" s="690"/>
      <c r="M71" s="690"/>
      <c r="N71" s="690"/>
      <c r="O71" s="717"/>
      <c r="P71" s="689">
        <f t="shared" si="12"/>
        <v>0</v>
      </c>
      <c r="Q71" s="172">
        <f t="shared" si="13"/>
        <v>0</v>
      </c>
      <c r="R71" s="183">
        <f t="shared" si="14"/>
        <v>0</v>
      </c>
      <c r="S71" s="843">
        <v>0</v>
      </c>
      <c r="T71" s="844">
        <f t="shared" si="15"/>
        <v>37.317300000000003</v>
      </c>
    </row>
    <row r="72" spans="2:20" ht="18.75" x14ac:dyDescent="0.25">
      <c r="B72" s="694">
        <v>110473</v>
      </c>
      <c r="C72" s="715" t="s">
        <v>4887</v>
      </c>
      <c r="D72" s="692" t="s">
        <v>4886</v>
      </c>
      <c r="E72" s="692">
        <v>210</v>
      </c>
      <c r="F72" s="691">
        <v>54.006</v>
      </c>
      <c r="G72" s="800"/>
      <c r="H72" s="800"/>
      <c r="I72" s="800"/>
      <c r="J72" s="690"/>
      <c r="K72" s="690"/>
      <c r="L72" s="690"/>
      <c r="M72" s="690"/>
      <c r="N72" s="690"/>
      <c r="O72" s="717"/>
      <c r="P72" s="689">
        <f t="shared" si="12"/>
        <v>0</v>
      </c>
      <c r="Q72" s="172">
        <f t="shared" si="13"/>
        <v>0</v>
      </c>
      <c r="R72" s="183">
        <f t="shared" si="14"/>
        <v>0</v>
      </c>
      <c r="S72" s="843">
        <v>0</v>
      </c>
      <c r="T72" s="844">
        <f t="shared" si="15"/>
        <v>54.006</v>
      </c>
    </row>
    <row r="73" spans="2:20" ht="18.75" x14ac:dyDescent="0.25">
      <c r="B73" s="716">
        <v>110721</v>
      </c>
      <c r="C73" s="715" t="s">
        <v>4885</v>
      </c>
      <c r="D73" s="692" t="s">
        <v>4881</v>
      </c>
      <c r="E73" s="692">
        <v>210</v>
      </c>
      <c r="F73" s="691">
        <v>45.344999999999999</v>
      </c>
      <c r="G73" s="802"/>
      <c r="H73" s="802"/>
      <c r="I73" s="802"/>
      <c r="J73" s="714"/>
      <c r="K73" s="714"/>
      <c r="L73" s="714"/>
      <c r="M73" s="714"/>
      <c r="N73" s="714"/>
      <c r="O73" s="713"/>
      <c r="P73" s="689">
        <f t="shared" si="12"/>
        <v>0</v>
      </c>
      <c r="Q73" s="172">
        <f t="shared" si="13"/>
        <v>0</v>
      </c>
      <c r="R73" s="183">
        <f t="shared" si="14"/>
        <v>0</v>
      </c>
      <c r="S73" s="843">
        <v>0</v>
      </c>
      <c r="T73" s="844">
        <f t="shared" si="15"/>
        <v>45.344999999999999</v>
      </c>
    </row>
    <row r="74" spans="2:20" ht="18.75" x14ac:dyDescent="0.25">
      <c r="B74" s="695">
        <v>110763</v>
      </c>
      <c r="C74" s="715" t="s">
        <v>4884</v>
      </c>
      <c r="D74" s="692" t="s">
        <v>4883</v>
      </c>
      <c r="E74" s="692">
        <v>144</v>
      </c>
      <c r="F74" s="691">
        <v>30.18</v>
      </c>
      <c r="G74" s="802"/>
      <c r="H74" s="802"/>
      <c r="I74" s="802"/>
      <c r="J74" s="714"/>
      <c r="K74" s="714"/>
      <c r="L74" s="714"/>
      <c r="M74" s="714"/>
      <c r="N74" s="714"/>
      <c r="O74" s="713"/>
      <c r="P74" s="689">
        <f t="shared" si="12"/>
        <v>0</v>
      </c>
      <c r="Q74" s="172">
        <f t="shared" si="13"/>
        <v>0</v>
      </c>
      <c r="R74" s="183">
        <f t="shared" si="14"/>
        <v>0</v>
      </c>
      <c r="S74" s="843">
        <v>0</v>
      </c>
      <c r="T74" s="844">
        <f t="shared" si="15"/>
        <v>30.18</v>
      </c>
    </row>
    <row r="75" spans="2:20" ht="19.5" thickBot="1" x14ac:dyDescent="0.3">
      <c r="B75" s="712">
        <v>111230</v>
      </c>
      <c r="C75" s="711" t="s">
        <v>4882</v>
      </c>
      <c r="D75" s="710" t="s">
        <v>4881</v>
      </c>
      <c r="E75" s="710">
        <v>138</v>
      </c>
      <c r="F75" s="709">
        <v>28.686000000000003</v>
      </c>
      <c r="G75" s="805"/>
      <c r="H75" s="805"/>
      <c r="I75" s="805"/>
      <c r="J75" s="684"/>
      <c r="K75" s="684"/>
      <c r="L75" s="684"/>
      <c r="M75" s="684"/>
      <c r="N75" s="684"/>
      <c r="O75" s="683"/>
      <c r="P75" s="682">
        <f t="shared" si="12"/>
        <v>0</v>
      </c>
      <c r="Q75" s="130">
        <f t="shared" si="13"/>
        <v>0</v>
      </c>
      <c r="R75" s="129">
        <f t="shared" si="14"/>
        <v>0</v>
      </c>
      <c r="S75" s="681">
        <v>0</v>
      </c>
      <c r="T75" s="680">
        <f t="shared" si="15"/>
        <v>28.686000000000003</v>
      </c>
    </row>
    <row r="76" spans="2:20" ht="16.5" thickTop="1" thickBot="1" x14ac:dyDescent="0.3">
      <c r="B76" s="72"/>
      <c r="C76" s="99"/>
      <c r="D76" s="99"/>
      <c r="E76" s="99"/>
      <c r="F76" s="99"/>
      <c r="G76" s="99"/>
      <c r="H76" s="99"/>
      <c r="I76" s="99"/>
      <c r="J76" s="99"/>
      <c r="K76" s="99"/>
      <c r="L76" s="99"/>
      <c r="M76" s="99"/>
      <c r="N76" s="99"/>
      <c r="O76" s="99"/>
      <c r="P76" s="99"/>
      <c r="Q76" s="99"/>
      <c r="R76" s="99"/>
      <c r="S76" s="99"/>
      <c r="T76" s="166"/>
    </row>
    <row r="77" spans="2:20" ht="16.5" thickTop="1" thickBot="1" x14ac:dyDescent="0.3">
      <c r="B77" s="1666" t="s">
        <v>4880</v>
      </c>
      <c r="C77" s="1667"/>
      <c r="D77" s="1667"/>
      <c r="E77" s="1667"/>
      <c r="F77" s="1667"/>
      <c r="G77" s="1667"/>
      <c r="H77" s="1667"/>
      <c r="I77" s="1667"/>
      <c r="J77" s="1667"/>
      <c r="K77" s="1667"/>
      <c r="L77" s="1667"/>
      <c r="M77" s="1667"/>
      <c r="N77" s="1667"/>
      <c r="O77" s="1667"/>
      <c r="P77" s="1667"/>
      <c r="Q77" s="1667"/>
      <c r="R77" s="1667"/>
      <c r="S77" s="1667"/>
      <c r="T77" s="1668"/>
    </row>
    <row r="78" spans="2:20" ht="18.75" x14ac:dyDescent="0.25">
      <c r="B78" s="702">
        <v>100359</v>
      </c>
      <c r="C78" s="708" t="s">
        <v>4879</v>
      </c>
      <c r="D78" s="700" t="s">
        <v>4875</v>
      </c>
      <c r="E78" s="700">
        <v>141</v>
      </c>
      <c r="F78" s="696">
        <v>21.408300000000001</v>
      </c>
      <c r="G78" s="699"/>
      <c r="H78" s="699"/>
      <c r="I78" s="699"/>
      <c r="J78" s="699"/>
      <c r="K78" s="699"/>
      <c r="L78" s="699"/>
      <c r="M78" s="699"/>
      <c r="N78" s="699"/>
      <c r="O78" s="698"/>
      <c r="P78" s="697">
        <f>SUM(G78:O78)</f>
        <v>0</v>
      </c>
      <c r="Q78" s="175">
        <f>P78*E78</f>
        <v>0</v>
      </c>
      <c r="R78" s="421">
        <f>$F78*$P78</f>
        <v>0</v>
      </c>
      <c r="S78" s="841">
        <v>0</v>
      </c>
      <c r="T78" s="842">
        <f>F78</f>
        <v>21.408300000000001</v>
      </c>
    </row>
    <row r="79" spans="2:20" ht="18.75" x14ac:dyDescent="0.25">
      <c r="B79" s="702">
        <v>100362</v>
      </c>
      <c r="C79" s="1424" t="s">
        <v>4878</v>
      </c>
      <c r="D79" s="707" t="s">
        <v>4875</v>
      </c>
      <c r="E79" s="700">
        <v>149</v>
      </c>
      <c r="F79" s="696">
        <v>40.2864</v>
      </c>
      <c r="G79" s="690"/>
      <c r="H79" s="690"/>
      <c r="I79" s="690"/>
      <c r="J79" s="690"/>
      <c r="K79" s="690"/>
      <c r="L79" s="690"/>
      <c r="M79" s="690"/>
      <c r="N79" s="690"/>
      <c r="O79" s="717"/>
      <c r="P79" s="697">
        <f>SUM(G79:O79)</f>
        <v>0</v>
      </c>
      <c r="Q79" s="175">
        <f>P79*E79</f>
        <v>0</v>
      </c>
      <c r="R79" s="421">
        <f>$F79*$P79</f>
        <v>0</v>
      </c>
      <c r="S79" s="841">
        <v>0</v>
      </c>
      <c r="T79" s="842">
        <f>F79</f>
        <v>40.2864</v>
      </c>
    </row>
    <row r="80" spans="2:20" ht="18.75" x14ac:dyDescent="0.25">
      <c r="B80" s="702">
        <v>100364</v>
      </c>
      <c r="C80" s="706" t="s">
        <v>4877</v>
      </c>
      <c r="D80" s="700" t="s">
        <v>4875</v>
      </c>
      <c r="E80" s="700">
        <v>141</v>
      </c>
      <c r="F80" s="696">
        <v>23.287499999999998</v>
      </c>
      <c r="G80" s="705"/>
      <c r="H80" s="705"/>
      <c r="I80" s="705"/>
      <c r="J80" s="705"/>
      <c r="K80" s="705"/>
      <c r="L80" s="705"/>
      <c r="M80" s="705"/>
      <c r="N80" s="705"/>
      <c r="O80" s="704"/>
      <c r="P80" s="697">
        <f>SUM(G80:O80)</f>
        <v>0</v>
      </c>
      <c r="Q80" s="175">
        <f>P80*E80</f>
        <v>0</v>
      </c>
      <c r="R80" s="421">
        <f>$F80*$P80</f>
        <v>0</v>
      </c>
      <c r="S80" s="841">
        <v>0</v>
      </c>
      <c r="T80" s="842">
        <f>F80</f>
        <v>23.287499999999998</v>
      </c>
    </row>
    <row r="81" spans="2:20" ht="19.5" thickBot="1" x14ac:dyDescent="0.3">
      <c r="B81" s="688">
        <v>100365</v>
      </c>
      <c r="C81" s="703" t="s">
        <v>4876</v>
      </c>
      <c r="D81" s="686" t="s">
        <v>4875</v>
      </c>
      <c r="E81" s="686">
        <v>112</v>
      </c>
      <c r="F81" s="685">
        <v>21.598649999999999</v>
      </c>
      <c r="G81" s="684"/>
      <c r="H81" s="684"/>
      <c r="I81" s="684"/>
      <c r="J81" s="684"/>
      <c r="K81" s="684"/>
      <c r="L81" s="684"/>
      <c r="M81" s="684"/>
      <c r="N81" s="684"/>
      <c r="O81" s="683"/>
      <c r="P81" s="682">
        <f>SUM(G81:O81)</f>
        <v>0</v>
      </c>
      <c r="Q81" s="130">
        <f>P81*E81</f>
        <v>0</v>
      </c>
      <c r="R81" s="129">
        <f>$F81*$P81</f>
        <v>0</v>
      </c>
      <c r="S81" s="681">
        <v>0</v>
      </c>
      <c r="T81" s="680">
        <f>F81</f>
        <v>21.598649999999999</v>
      </c>
    </row>
    <row r="82" spans="2:20" ht="16.5" thickTop="1" thickBot="1" x14ac:dyDescent="0.3">
      <c r="B82" s="72"/>
      <c r="C82" s="99"/>
      <c r="D82" s="99"/>
      <c r="E82" s="99"/>
      <c r="F82" s="99"/>
      <c r="G82" s="99"/>
      <c r="H82" s="99"/>
      <c r="I82" s="99"/>
      <c r="J82" s="99"/>
      <c r="K82" s="99"/>
      <c r="L82" s="99"/>
      <c r="M82" s="99"/>
      <c r="N82" s="99"/>
      <c r="O82" s="99"/>
      <c r="P82" s="99"/>
      <c r="Q82" s="99"/>
      <c r="R82" s="99"/>
      <c r="S82" s="99"/>
      <c r="T82" s="166"/>
    </row>
    <row r="83" spans="2:20" ht="16.5" thickTop="1" thickBot="1" x14ac:dyDescent="0.3">
      <c r="B83" s="1663" t="s">
        <v>4874</v>
      </c>
      <c r="C83" s="1664"/>
      <c r="D83" s="1664"/>
      <c r="E83" s="1664"/>
      <c r="F83" s="1664"/>
      <c r="G83" s="1664"/>
      <c r="H83" s="1664"/>
      <c r="I83" s="1664"/>
      <c r="J83" s="1664"/>
      <c r="K83" s="1664"/>
      <c r="L83" s="1664"/>
      <c r="M83" s="1664"/>
      <c r="N83" s="1664"/>
      <c r="O83" s="1664"/>
      <c r="P83" s="1664"/>
      <c r="Q83" s="1664"/>
      <c r="R83" s="1664"/>
      <c r="S83" s="1664"/>
      <c r="T83" s="1665"/>
    </row>
    <row r="84" spans="2:20" ht="18.75" x14ac:dyDescent="0.25">
      <c r="B84" s="702">
        <v>100046</v>
      </c>
      <c r="C84" s="701" t="s">
        <v>4873</v>
      </c>
      <c r="D84" s="700" t="s">
        <v>4872</v>
      </c>
      <c r="E84" s="700">
        <v>540</v>
      </c>
      <c r="F84" s="696">
        <v>35.753999999999998</v>
      </c>
      <c r="G84" s="699"/>
      <c r="H84" s="699"/>
      <c r="I84" s="699"/>
      <c r="J84" s="699"/>
      <c r="K84" s="699"/>
      <c r="L84" s="699"/>
      <c r="M84" s="699"/>
      <c r="N84" s="699"/>
      <c r="O84" s="698"/>
      <c r="P84" s="697">
        <f>SUM(G84:O84)</f>
        <v>0</v>
      </c>
      <c r="Q84" s="175">
        <f>P84*E84</f>
        <v>0</v>
      </c>
      <c r="R84" s="855">
        <f>$F84*$P84</f>
        <v>0</v>
      </c>
      <c r="S84" s="841">
        <v>0</v>
      </c>
      <c r="T84" s="842">
        <f>F84</f>
        <v>35.753999999999998</v>
      </c>
    </row>
    <row r="85" spans="2:20" ht="18.75" x14ac:dyDescent="0.25">
      <c r="B85" s="695">
        <v>110851</v>
      </c>
      <c r="C85" s="693" t="s">
        <v>4871</v>
      </c>
      <c r="D85" s="692" t="s">
        <v>4870</v>
      </c>
      <c r="E85" s="692">
        <v>320</v>
      </c>
      <c r="F85" s="696">
        <v>118.256</v>
      </c>
      <c r="G85" s="690"/>
      <c r="H85" s="690"/>
      <c r="I85" s="690"/>
      <c r="J85" s="690"/>
      <c r="K85" s="690"/>
      <c r="L85" s="690"/>
      <c r="M85" s="800"/>
      <c r="N85" s="800"/>
      <c r="O85" s="801"/>
      <c r="P85" s="689">
        <f>SUM(G85:O85)</f>
        <v>0</v>
      </c>
      <c r="Q85" s="172">
        <f>P85*E85</f>
        <v>0</v>
      </c>
      <c r="R85" s="843">
        <f>$F85*$P85</f>
        <v>0</v>
      </c>
      <c r="S85" s="843">
        <v>0</v>
      </c>
      <c r="T85" s="844">
        <f>F85</f>
        <v>118.256</v>
      </c>
    </row>
    <row r="86" spans="2:20" ht="18.75" x14ac:dyDescent="0.25">
      <c r="B86" s="695">
        <v>100439</v>
      </c>
      <c r="C86" s="693" t="s">
        <v>4869</v>
      </c>
      <c r="D86" s="692" t="s">
        <v>4868</v>
      </c>
      <c r="E86" s="692">
        <v>768</v>
      </c>
      <c r="F86" s="691">
        <v>45.483900000000006</v>
      </c>
      <c r="G86" s="690"/>
      <c r="H86" s="800"/>
      <c r="I86" s="800"/>
      <c r="J86" s="800"/>
      <c r="K86" s="800"/>
      <c r="L86" s="690"/>
      <c r="M86" s="800"/>
      <c r="N86" s="800"/>
      <c r="O86" s="801"/>
      <c r="P86" s="689">
        <f>SUM(G86:O86)</f>
        <v>0</v>
      </c>
      <c r="Q86" s="172">
        <f>P86*E86</f>
        <v>0</v>
      </c>
      <c r="R86" s="843">
        <f>$F86*$P86</f>
        <v>0</v>
      </c>
      <c r="S86" s="843">
        <v>0</v>
      </c>
      <c r="T86" s="844">
        <f>F86</f>
        <v>45.483900000000006</v>
      </c>
    </row>
    <row r="87" spans="2:20" ht="18.75" x14ac:dyDescent="0.25">
      <c r="B87" s="694">
        <v>100935</v>
      </c>
      <c r="C87" s="693" t="s">
        <v>4867</v>
      </c>
      <c r="D87" s="692" t="s">
        <v>4866</v>
      </c>
      <c r="E87" s="692">
        <v>432</v>
      </c>
      <c r="F87" s="691">
        <v>58.010999999999996</v>
      </c>
      <c r="G87" s="690"/>
      <c r="H87" s="690"/>
      <c r="I87" s="690"/>
      <c r="J87" s="690"/>
      <c r="K87" s="800"/>
      <c r="L87" s="800"/>
      <c r="M87" s="800"/>
      <c r="N87" s="800"/>
      <c r="O87" s="801"/>
      <c r="P87" s="689">
        <f>SUM(G87:O87)</f>
        <v>0</v>
      </c>
      <c r="Q87" s="172">
        <f>P87*E87</f>
        <v>0</v>
      </c>
      <c r="R87" s="843">
        <f>$F87*$P87</f>
        <v>0</v>
      </c>
      <c r="S87" s="843">
        <v>0</v>
      </c>
      <c r="T87" s="844">
        <f>F87</f>
        <v>58.010999999999996</v>
      </c>
    </row>
    <row r="88" spans="2:20" ht="19.5" thickBot="1" x14ac:dyDescent="0.3">
      <c r="B88" s="688">
        <v>110931</v>
      </c>
      <c r="C88" s="687" t="s">
        <v>4865</v>
      </c>
      <c r="D88" s="686" t="s">
        <v>4864</v>
      </c>
      <c r="E88" s="686">
        <v>300</v>
      </c>
      <c r="F88" s="685">
        <v>63.237499999999997</v>
      </c>
      <c r="G88" s="684"/>
      <c r="H88" s="684"/>
      <c r="I88" s="684"/>
      <c r="J88" s="684"/>
      <c r="K88" s="684"/>
      <c r="L88" s="684"/>
      <c r="M88" s="684"/>
      <c r="N88" s="684"/>
      <c r="O88" s="683"/>
      <c r="P88" s="682">
        <f>SUM(G88:O88)</f>
        <v>0</v>
      </c>
      <c r="Q88" s="130">
        <f>P88*E88</f>
        <v>0</v>
      </c>
      <c r="R88" s="681">
        <f>$F88*$P88</f>
        <v>0</v>
      </c>
      <c r="S88" s="681">
        <v>0</v>
      </c>
      <c r="T88" s="680">
        <f>F88</f>
        <v>63.237499999999997</v>
      </c>
    </row>
    <row r="89" spans="2:20" ht="20.25" thickTop="1" thickBot="1" x14ac:dyDescent="0.3">
      <c r="B89" s="679"/>
      <c r="C89" s="678"/>
      <c r="D89" s="677"/>
      <c r="E89" s="677"/>
      <c r="F89" s="676"/>
      <c r="G89" s="666"/>
      <c r="H89" s="666"/>
      <c r="I89" s="666"/>
      <c r="J89" s="666"/>
      <c r="K89" s="666"/>
      <c r="L89" s="666"/>
      <c r="M89" s="666"/>
      <c r="N89" s="666"/>
      <c r="O89" s="666"/>
      <c r="P89" s="675"/>
      <c r="Q89" s="674"/>
      <c r="R89" s="673"/>
      <c r="S89" s="673"/>
      <c r="T89" s="673"/>
    </row>
    <row r="90" spans="2:20" ht="34.5" thickBot="1" x14ac:dyDescent="0.3">
      <c r="B90" s="1660" t="s">
        <v>4863</v>
      </c>
      <c r="C90" s="1661"/>
      <c r="D90" s="1661"/>
      <c r="E90" s="1661"/>
      <c r="F90" s="1662"/>
      <c r="G90" s="672">
        <f t="shared" ref="G90:S90" si="16">SUM(G8:G88)</f>
        <v>0</v>
      </c>
      <c r="H90" s="672">
        <f t="shared" si="16"/>
        <v>0</v>
      </c>
      <c r="I90" s="672">
        <f t="shared" si="16"/>
        <v>0</v>
      </c>
      <c r="J90" s="671">
        <f t="shared" si="16"/>
        <v>0</v>
      </c>
      <c r="K90" s="671">
        <f t="shared" si="16"/>
        <v>0</v>
      </c>
      <c r="L90" s="671">
        <f t="shared" si="16"/>
        <v>0</v>
      </c>
      <c r="M90" s="670">
        <f t="shared" si="16"/>
        <v>0</v>
      </c>
      <c r="N90" s="670">
        <f t="shared" si="16"/>
        <v>0</v>
      </c>
      <c r="O90" s="670">
        <f t="shared" si="16"/>
        <v>0</v>
      </c>
      <c r="P90" s="669">
        <f t="shared" si="16"/>
        <v>0</v>
      </c>
      <c r="Q90" s="669">
        <f t="shared" si="16"/>
        <v>0</v>
      </c>
      <c r="R90" s="668">
        <f t="shared" si="16"/>
        <v>0</v>
      </c>
      <c r="S90" s="668">
        <f t="shared" si="16"/>
        <v>0</v>
      </c>
      <c r="T90" s="1429"/>
    </row>
    <row r="91" spans="2:20" s="200" customFormat="1" ht="34.5" thickBot="1" x14ac:dyDescent="0.3">
      <c r="B91" s="667"/>
      <c r="C91" s="667"/>
      <c r="D91" s="667"/>
      <c r="E91" s="667"/>
      <c r="F91" s="667"/>
      <c r="G91" s="666"/>
      <c r="H91" s="666"/>
      <c r="I91" s="666"/>
      <c r="J91" s="666"/>
      <c r="K91" s="666"/>
      <c r="L91" s="666"/>
      <c r="M91" s="666"/>
      <c r="N91" s="666"/>
      <c r="O91" s="666"/>
      <c r="P91" s="666"/>
      <c r="Q91" s="666"/>
      <c r="R91" s="666"/>
      <c r="S91" s="665"/>
      <c r="T91" s="665"/>
    </row>
    <row r="92" spans="2:20" ht="21" thickTop="1" x14ac:dyDescent="0.25">
      <c r="Q92" s="1645" t="s">
        <v>4862</v>
      </c>
      <c r="R92" s="1646"/>
      <c r="S92" s="1646"/>
      <c r="T92" s="1647"/>
    </row>
    <row r="93" spans="2:20" ht="18.75" x14ac:dyDescent="0.25">
      <c r="Q93" s="1648" t="s">
        <v>4971</v>
      </c>
      <c r="R93" s="1649"/>
      <c r="S93" s="1650"/>
      <c r="T93" s="664"/>
    </row>
    <row r="94" spans="2:20" ht="18.75" x14ac:dyDescent="0.25">
      <c r="Q94" s="1648" t="s">
        <v>4861</v>
      </c>
      <c r="R94" s="1649"/>
      <c r="S94" s="1650"/>
      <c r="T94" s="664"/>
    </row>
    <row r="95" spans="2:20" ht="18.75" x14ac:dyDescent="0.25">
      <c r="Q95" s="1648" t="s">
        <v>4860</v>
      </c>
      <c r="R95" s="1649"/>
      <c r="S95" s="1650"/>
      <c r="T95" s="664"/>
    </row>
    <row r="96" spans="2:20" ht="19.5" thickBot="1" x14ac:dyDescent="0.3">
      <c r="Q96" s="1642" t="s">
        <v>4859</v>
      </c>
      <c r="R96" s="1643"/>
      <c r="S96" s="1644"/>
      <c r="T96" s="663">
        <f>IFERROR((T93*T95)/T94,0)</f>
        <v>0</v>
      </c>
    </row>
    <row r="97" ht="15.75" thickTop="1" x14ac:dyDescent="0.25"/>
  </sheetData>
  <sheetProtection password="D140" sheet="1" selectLockedCells="1"/>
  <mergeCells count="26">
    <mergeCell ref="V1:X5"/>
    <mergeCell ref="B90:F90"/>
    <mergeCell ref="B83:T83"/>
    <mergeCell ref="B77:T77"/>
    <mergeCell ref="B61:T61"/>
    <mergeCell ref="B1:L1"/>
    <mergeCell ref="M1:T3"/>
    <mergeCell ref="B2:L2"/>
    <mergeCell ref="B3:C3"/>
    <mergeCell ref="D3:F3"/>
    <mergeCell ref="G3:I3"/>
    <mergeCell ref="J3:L3"/>
    <mergeCell ref="B51:T51"/>
    <mergeCell ref="B4:T4"/>
    <mergeCell ref="B5:F5"/>
    <mergeCell ref="G5:T5"/>
    <mergeCell ref="Q96:S96"/>
    <mergeCell ref="Q92:T92"/>
    <mergeCell ref="Q93:S93"/>
    <mergeCell ref="Q94:S94"/>
    <mergeCell ref="Q95:S95"/>
    <mergeCell ref="B8:T8"/>
    <mergeCell ref="B26:T26"/>
    <mergeCell ref="B44:T44"/>
    <mergeCell ref="B36:T36"/>
    <mergeCell ref="B31:T31"/>
  </mergeCells>
  <conditionalFormatting sqref="G5">
    <cfRule type="expression" dxfId="105" priority="1">
      <formula>#REF!</formula>
    </cfRule>
  </conditionalFormatting>
  <conditionalFormatting sqref="G5">
    <cfRule type="cellIs" dxfId="104" priority="2" operator="equal">
      <formula>"Meets the minumum case amount"</formula>
    </cfRule>
    <cfRule type="duplicateValues" dxfId="103" priority="3"/>
  </conditionalFormatting>
  <pageMargins left="0.25" right="0.25" top="0.75" bottom="0.75" header="0.3" footer="0.3"/>
  <pageSetup scale="49" fitToHeight="0" orientation="landscape" r:id="rId1"/>
  <rowBreaks count="1" manualBreakCount="1">
    <brk id="50" max="16383" man="1"/>
  </rowBreaks>
  <ignoredErrors>
    <ignoredError sqref="P9:P24 P27:P29 P32:P34 P37:P42 P45:P49 P52:P59 P62:P75 P78:P81 P84:P88" formulaRange="1"/>
  </ignoredError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Y37"/>
  <sheetViews>
    <sheetView showGridLines="0" zoomScale="60" zoomScaleNormal="60" workbookViewId="0">
      <selection activeCell="K13" sqref="K13"/>
    </sheetView>
  </sheetViews>
  <sheetFormatPr defaultColWidth="9.140625" defaultRowHeight="15" x14ac:dyDescent="0.25"/>
  <cols>
    <col min="1" max="1" width="3.28515625" style="41" customWidth="1"/>
    <col min="2" max="2" width="13.42578125" style="41" customWidth="1"/>
    <col min="3" max="3" width="50.7109375" style="41" bestFit="1" customWidth="1"/>
    <col min="4" max="10" width="10.140625" style="41" customWidth="1"/>
    <col min="11" max="13" width="12" style="41" customWidth="1"/>
    <col min="14" max="14" width="15.85546875" style="41" customWidth="1"/>
    <col min="15" max="19" width="12" style="41" customWidth="1"/>
    <col min="20" max="21" width="12.85546875" style="41" customWidth="1"/>
    <col min="22" max="22" width="16.8554687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686">
        <f>'Overview Sheet'!D9:E9</f>
        <v>0</v>
      </c>
      <c r="E3" s="1686"/>
      <c r="F3" s="1686"/>
      <c r="G3" s="1686"/>
      <c r="H3" s="1686"/>
      <c r="I3" s="1686"/>
      <c r="J3" s="1686"/>
      <c r="K3" s="1688" t="s">
        <v>93</v>
      </c>
      <c r="L3" s="1688"/>
      <c r="M3" s="1688"/>
      <c r="N3" s="1733">
        <f>'Overview Sheet'!J10</f>
        <v>0</v>
      </c>
      <c r="O3" s="1944"/>
      <c r="P3" s="194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100443</v>
      </c>
      <c r="L6" s="1755" t="s">
        <v>94</v>
      </c>
      <c r="M6" s="1755"/>
      <c r="N6" s="1755"/>
      <c r="O6" s="1803" t="s">
        <v>839</v>
      </c>
      <c r="P6" s="1803"/>
      <c r="Q6" s="1803"/>
      <c r="R6" s="1803"/>
      <c r="S6" s="938">
        <v>0.84760000000000002</v>
      </c>
      <c r="T6" s="1755" t="s">
        <v>96</v>
      </c>
      <c r="U6" s="1755"/>
      <c r="V6" s="1755"/>
      <c r="W6" s="1755"/>
      <c r="X6" s="1757"/>
    </row>
    <row r="7" spans="1:25" ht="27" customHeight="1" thickTop="1" thickBot="1" x14ac:dyDescent="0.35">
      <c r="A7" s="73"/>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ht="45" customHeight="1" thickBot="1" x14ac:dyDescent="0.3">
      <c r="A8" s="75"/>
      <c r="B8" s="1777"/>
      <c r="C8" s="346">
        <f>SUM(U13:U27)</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19.5" customHeight="1" thickTop="1" x14ac:dyDescent="0.25">
      <c r="B13" s="939">
        <v>1407</v>
      </c>
      <c r="C13" s="940" t="s">
        <v>838</v>
      </c>
      <c r="D13" s="941" t="s">
        <v>233</v>
      </c>
      <c r="E13" s="942" t="s">
        <v>233</v>
      </c>
      <c r="F13" s="942" t="s">
        <v>233</v>
      </c>
      <c r="G13" s="942">
        <v>22</v>
      </c>
      <c r="H13" s="942">
        <v>200</v>
      </c>
      <c r="I13" s="942">
        <v>10.69</v>
      </c>
      <c r="J13" s="264">
        <v>9.0608439999999995</v>
      </c>
      <c r="K13" s="910"/>
      <c r="L13" s="727"/>
      <c r="M13" s="727"/>
      <c r="N13" s="727"/>
      <c r="O13" s="727"/>
      <c r="P13" s="727"/>
      <c r="Q13" s="727"/>
      <c r="R13" s="727"/>
      <c r="S13" s="753"/>
      <c r="T13" s="239">
        <f t="shared" ref="T13:T27" si="0">SUM(K13:S13)</f>
        <v>0</v>
      </c>
      <c r="U13" s="103">
        <f t="shared" ref="U13:U27" si="1">T13*I13</f>
        <v>0</v>
      </c>
      <c r="V13" s="104">
        <f t="shared" ref="V13:V27" si="2">U13*$S$6</f>
        <v>0</v>
      </c>
      <c r="W13" s="1792" t="s">
        <v>115</v>
      </c>
      <c r="X13" s="1793"/>
    </row>
    <row r="14" spans="1:25" ht="19.5" customHeight="1" x14ac:dyDescent="0.25">
      <c r="B14" s="949">
        <v>1460</v>
      </c>
      <c r="C14" s="945" t="s">
        <v>837</v>
      </c>
      <c r="D14" s="946" t="s">
        <v>233</v>
      </c>
      <c r="E14" s="947" t="s">
        <v>233</v>
      </c>
      <c r="F14" s="947" t="s">
        <v>233</v>
      </c>
      <c r="G14" s="947">
        <v>38</v>
      </c>
      <c r="H14" s="947">
        <v>512</v>
      </c>
      <c r="I14" s="947">
        <v>5.05</v>
      </c>
      <c r="J14" s="265">
        <v>4.2803800000000001</v>
      </c>
      <c r="K14" s="911"/>
      <c r="L14" s="690"/>
      <c r="M14" s="690"/>
      <c r="N14" s="690"/>
      <c r="O14" s="690"/>
      <c r="P14" s="690"/>
      <c r="Q14" s="690"/>
      <c r="R14" s="690"/>
      <c r="S14" s="717"/>
      <c r="T14" s="240">
        <f t="shared" si="0"/>
        <v>0</v>
      </c>
      <c r="U14" s="89">
        <f t="shared" si="1"/>
        <v>0</v>
      </c>
      <c r="V14" s="112">
        <f t="shared" si="2"/>
        <v>0</v>
      </c>
      <c r="W14" s="1794"/>
      <c r="X14" s="1795"/>
    </row>
    <row r="15" spans="1:25" ht="19.5" customHeight="1" x14ac:dyDescent="0.25">
      <c r="B15" s="944">
        <v>1405</v>
      </c>
      <c r="C15" s="945" t="s">
        <v>836</v>
      </c>
      <c r="D15" s="946" t="s">
        <v>233</v>
      </c>
      <c r="E15" s="947" t="s">
        <v>233</v>
      </c>
      <c r="F15" s="947" t="s">
        <v>233</v>
      </c>
      <c r="G15" s="947">
        <v>22</v>
      </c>
      <c r="H15" s="947">
        <v>200</v>
      </c>
      <c r="I15" s="947">
        <v>5.5</v>
      </c>
      <c r="J15" s="265">
        <v>4.6618000000000004</v>
      </c>
      <c r="K15" s="911"/>
      <c r="L15" s="690"/>
      <c r="M15" s="690"/>
      <c r="N15" s="690"/>
      <c r="O15" s="690"/>
      <c r="P15" s="690"/>
      <c r="Q15" s="690"/>
      <c r="R15" s="690"/>
      <c r="S15" s="717"/>
      <c r="T15" s="240">
        <f t="shared" si="0"/>
        <v>0</v>
      </c>
      <c r="U15" s="89">
        <f t="shared" si="1"/>
        <v>0</v>
      </c>
      <c r="V15" s="112">
        <f t="shared" si="2"/>
        <v>0</v>
      </c>
      <c r="W15" s="1794"/>
      <c r="X15" s="1795"/>
    </row>
    <row r="16" spans="1:25" ht="19.5" customHeight="1" x14ac:dyDescent="0.25">
      <c r="B16" s="949">
        <v>1237</v>
      </c>
      <c r="C16" s="945" t="s">
        <v>835</v>
      </c>
      <c r="D16" s="946" t="s">
        <v>233</v>
      </c>
      <c r="E16" s="947" t="s">
        <v>233</v>
      </c>
      <c r="F16" s="947" t="s">
        <v>233</v>
      </c>
      <c r="G16" s="947">
        <v>38</v>
      </c>
      <c r="H16" s="947">
        <v>512</v>
      </c>
      <c r="I16" s="947">
        <v>6.12</v>
      </c>
      <c r="J16" s="265">
        <v>5.1873120000000004</v>
      </c>
      <c r="K16" s="911"/>
      <c r="L16" s="690"/>
      <c r="M16" s="690"/>
      <c r="N16" s="690"/>
      <c r="O16" s="690"/>
      <c r="P16" s="690"/>
      <c r="Q16" s="690"/>
      <c r="R16" s="690"/>
      <c r="S16" s="717"/>
      <c r="T16" s="240">
        <f t="shared" si="0"/>
        <v>0</v>
      </c>
      <c r="U16" s="89">
        <f t="shared" si="1"/>
        <v>0</v>
      </c>
      <c r="V16" s="112">
        <f t="shared" si="2"/>
        <v>0</v>
      </c>
      <c r="W16" s="1794"/>
      <c r="X16" s="1795"/>
    </row>
    <row r="17" spans="2:24" ht="19.5" customHeight="1" x14ac:dyDescent="0.25">
      <c r="B17" s="949">
        <v>1278</v>
      </c>
      <c r="C17" s="945" t="s">
        <v>834</v>
      </c>
      <c r="D17" s="946" t="s">
        <v>233</v>
      </c>
      <c r="E17" s="947" t="s">
        <v>233</v>
      </c>
      <c r="F17" s="947" t="s">
        <v>233</v>
      </c>
      <c r="G17" s="947">
        <v>38</v>
      </c>
      <c r="H17" s="947">
        <v>512</v>
      </c>
      <c r="I17" s="947">
        <v>16.72</v>
      </c>
      <c r="J17" s="265">
        <v>14.171871999999999</v>
      </c>
      <c r="K17" s="911"/>
      <c r="L17" s="690"/>
      <c r="M17" s="690"/>
      <c r="N17" s="690"/>
      <c r="O17" s="690"/>
      <c r="P17" s="690"/>
      <c r="Q17" s="690"/>
      <c r="R17" s="690"/>
      <c r="S17" s="717"/>
      <c r="T17" s="240">
        <f t="shared" si="0"/>
        <v>0</v>
      </c>
      <c r="U17" s="89">
        <f t="shared" si="1"/>
        <v>0</v>
      </c>
      <c r="V17" s="112">
        <f t="shared" si="2"/>
        <v>0</v>
      </c>
      <c r="W17" s="1794"/>
      <c r="X17" s="1795"/>
    </row>
    <row r="18" spans="2:24" ht="19.5" customHeight="1" x14ac:dyDescent="0.25">
      <c r="B18" s="949">
        <v>1512</v>
      </c>
      <c r="C18" s="945" t="s">
        <v>833</v>
      </c>
      <c r="D18" s="946" t="s">
        <v>233</v>
      </c>
      <c r="E18" s="947" t="s">
        <v>233</v>
      </c>
      <c r="F18" s="947" t="s">
        <v>233</v>
      </c>
      <c r="G18" s="947">
        <v>38</v>
      </c>
      <c r="H18" s="947">
        <v>512</v>
      </c>
      <c r="I18" s="947">
        <v>8.5299999999999994</v>
      </c>
      <c r="J18" s="265">
        <v>7.2300279999999999</v>
      </c>
      <c r="K18" s="911"/>
      <c r="L18" s="690"/>
      <c r="M18" s="690"/>
      <c r="N18" s="690"/>
      <c r="O18" s="690"/>
      <c r="P18" s="690"/>
      <c r="Q18" s="690"/>
      <c r="R18" s="690"/>
      <c r="S18" s="717"/>
      <c r="T18" s="240">
        <f t="shared" si="0"/>
        <v>0</v>
      </c>
      <c r="U18" s="89">
        <f t="shared" si="1"/>
        <v>0</v>
      </c>
      <c r="V18" s="112">
        <f t="shared" si="2"/>
        <v>0</v>
      </c>
      <c r="W18" s="1794"/>
      <c r="X18" s="1795"/>
    </row>
    <row r="19" spans="2:24" ht="19.5" customHeight="1" x14ac:dyDescent="0.25">
      <c r="B19" s="944">
        <v>1660</v>
      </c>
      <c r="C19" s="945" t="s">
        <v>832</v>
      </c>
      <c r="D19" s="946" t="s">
        <v>233</v>
      </c>
      <c r="E19" s="947" t="s">
        <v>233</v>
      </c>
      <c r="F19" s="947" t="s">
        <v>233</v>
      </c>
      <c r="G19" s="947">
        <v>38</v>
      </c>
      <c r="H19" s="947">
        <v>512</v>
      </c>
      <c r="I19" s="947">
        <v>15.98</v>
      </c>
      <c r="J19" s="265">
        <v>13.544648</v>
      </c>
      <c r="K19" s="911"/>
      <c r="L19" s="690"/>
      <c r="M19" s="690"/>
      <c r="N19" s="690"/>
      <c r="O19" s="690"/>
      <c r="P19" s="690"/>
      <c r="Q19" s="690"/>
      <c r="R19" s="690"/>
      <c r="S19" s="717"/>
      <c r="T19" s="240">
        <f t="shared" si="0"/>
        <v>0</v>
      </c>
      <c r="U19" s="89">
        <f t="shared" si="1"/>
        <v>0</v>
      </c>
      <c r="V19" s="112">
        <f t="shared" si="2"/>
        <v>0</v>
      </c>
      <c r="W19" s="1794"/>
      <c r="X19" s="1795"/>
    </row>
    <row r="20" spans="2:24" ht="19.5" customHeight="1" x14ac:dyDescent="0.25">
      <c r="B20" s="949">
        <v>1387</v>
      </c>
      <c r="C20" s="945" t="s">
        <v>831</v>
      </c>
      <c r="D20" s="946" t="s">
        <v>233</v>
      </c>
      <c r="E20" s="947" t="s">
        <v>233</v>
      </c>
      <c r="F20" s="947" t="s">
        <v>233</v>
      </c>
      <c r="G20" s="947">
        <v>38</v>
      </c>
      <c r="H20" s="947">
        <v>512</v>
      </c>
      <c r="I20" s="947">
        <v>8.9</v>
      </c>
      <c r="J20" s="265">
        <v>7.5436400000000008</v>
      </c>
      <c r="K20" s="911"/>
      <c r="L20" s="690"/>
      <c r="M20" s="690"/>
      <c r="N20" s="690"/>
      <c r="O20" s="690"/>
      <c r="P20" s="690"/>
      <c r="Q20" s="690"/>
      <c r="R20" s="690"/>
      <c r="S20" s="717"/>
      <c r="T20" s="240">
        <f t="shared" si="0"/>
        <v>0</v>
      </c>
      <c r="U20" s="89">
        <f t="shared" si="1"/>
        <v>0</v>
      </c>
      <c r="V20" s="112">
        <f t="shared" si="2"/>
        <v>0</v>
      </c>
      <c r="W20" s="1794"/>
      <c r="X20" s="1795"/>
    </row>
    <row r="21" spans="2:24" ht="19.5" customHeight="1" x14ac:dyDescent="0.25">
      <c r="B21" s="949">
        <v>1241</v>
      </c>
      <c r="C21" s="945" t="s">
        <v>830</v>
      </c>
      <c r="D21" s="946" t="s">
        <v>233</v>
      </c>
      <c r="E21" s="947" t="s">
        <v>233</v>
      </c>
      <c r="F21" s="947" t="s">
        <v>233</v>
      </c>
      <c r="G21" s="947">
        <v>38</v>
      </c>
      <c r="H21" s="947">
        <v>512</v>
      </c>
      <c r="I21" s="947">
        <v>10.86</v>
      </c>
      <c r="J21" s="265">
        <v>9.204936</v>
      </c>
      <c r="K21" s="911"/>
      <c r="L21" s="690"/>
      <c r="M21" s="690"/>
      <c r="N21" s="690"/>
      <c r="O21" s="690"/>
      <c r="P21" s="690"/>
      <c r="Q21" s="690"/>
      <c r="R21" s="690"/>
      <c r="S21" s="717"/>
      <c r="T21" s="240">
        <f t="shared" si="0"/>
        <v>0</v>
      </c>
      <c r="U21" s="89">
        <f t="shared" si="1"/>
        <v>0</v>
      </c>
      <c r="V21" s="112">
        <f t="shared" si="2"/>
        <v>0</v>
      </c>
      <c r="W21" s="1794"/>
      <c r="X21" s="1795"/>
    </row>
    <row r="22" spans="2:24" ht="19.5" customHeight="1" x14ac:dyDescent="0.25">
      <c r="B22" s="944">
        <v>1473</v>
      </c>
      <c r="C22" s="945" t="s">
        <v>829</v>
      </c>
      <c r="D22" s="946" t="s">
        <v>233</v>
      </c>
      <c r="E22" s="947" t="s">
        <v>233</v>
      </c>
      <c r="F22" s="947" t="s">
        <v>233</v>
      </c>
      <c r="G22" s="947">
        <v>38</v>
      </c>
      <c r="H22" s="947">
        <v>512</v>
      </c>
      <c r="I22" s="947">
        <v>11.24</v>
      </c>
      <c r="J22" s="265">
        <v>9.5270240000000008</v>
      </c>
      <c r="K22" s="911"/>
      <c r="L22" s="690"/>
      <c r="M22" s="690"/>
      <c r="N22" s="690"/>
      <c r="O22" s="690"/>
      <c r="P22" s="690"/>
      <c r="Q22" s="690"/>
      <c r="R22" s="690"/>
      <c r="S22" s="717"/>
      <c r="T22" s="240">
        <f t="shared" si="0"/>
        <v>0</v>
      </c>
      <c r="U22" s="89">
        <f t="shared" si="1"/>
        <v>0</v>
      </c>
      <c r="V22" s="112">
        <f t="shared" si="2"/>
        <v>0</v>
      </c>
      <c r="W22" s="1794"/>
      <c r="X22" s="1795"/>
    </row>
    <row r="23" spans="2:24" ht="19.5" customHeight="1" x14ac:dyDescent="0.25">
      <c r="B23" s="944">
        <v>1409</v>
      </c>
      <c r="C23" s="945" t="s">
        <v>828</v>
      </c>
      <c r="D23" s="946" t="s">
        <v>233</v>
      </c>
      <c r="E23" s="947" t="s">
        <v>233</v>
      </c>
      <c r="F23" s="947" t="s">
        <v>233</v>
      </c>
      <c r="G23" s="947">
        <v>38</v>
      </c>
      <c r="H23" s="947">
        <v>1024</v>
      </c>
      <c r="I23" s="947">
        <v>14.5</v>
      </c>
      <c r="J23" s="265">
        <v>12.2902</v>
      </c>
      <c r="K23" s="911"/>
      <c r="L23" s="690"/>
      <c r="M23" s="690"/>
      <c r="N23" s="690"/>
      <c r="O23" s="690"/>
      <c r="P23" s="690"/>
      <c r="Q23" s="690"/>
      <c r="R23" s="690"/>
      <c r="S23" s="717"/>
      <c r="T23" s="240">
        <f t="shared" si="0"/>
        <v>0</v>
      </c>
      <c r="U23" s="89">
        <f t="shared" si="1"/>
        <v>0</v>
      </c>
      <c r="V23" s="112">
        <f t="shared" si="2"/>
        <v>0</v>
      </c>
      <c r="W23" s="1794"/>
      <c r="X23" s="1795"/>
    </row>
    <row r="24" spans="2:24" ht="19.5" customHeight="1" x14ac:dyDescent="0.25">
      <c r="B24" s="949">
        <v>1615</v>
      </c>
      <c r="C24" s="945" t="s">
        <v>827</v>
      </c>
      <c r="D24" s="946" t="s">
        <v>233</v>
      </c>
      <c r="E24" s="947" t="s">
        <v>233</v>
      </c>
      <c r="F24" s="947" t="s">
        <v>233</v>
      </c>
      <c r="G24" s="947">
        <v>38</v>
      </c>
      <c r="H24" s="947">
        <v>512</v>
      </c>
      <c r="I24" s="947">
        <v>10.61</v>
      </c>
      <c r="J24" s="265">
        <v>8.993036</v>
      </c>
      <c r="K24" s="911"/>
      <c r="L24" s="690"/>
      <c r="M24" s="690"/>
      <c r="N24" s="690"/>
      <c r="O24" s="690"/>
      <c r="P24" s="690"/>
      <c r="Q24" s="690"/>
      <c r="R24" s="690"/>
      <c r="S24" s="717"/>
      <c r="T24" s="240">
        <f t="shared" si="0"/>
        <v>0</v>
      </c>
      <c r="U24" s="89">
        <f t="shared" si="1"/>
        <v>0</v>
      </c>
      <c r="V24" s="112">
        <f t="shared" si="2"/>
        <v>0</v>
      </c>
      <c r="W24" s="1794"/>
      <c r="X24" s="1795"/>
    </row>
    <row r="25" spans="2:24" ht="19.5" customHeight="1" x14ac:dyDescent="0.25">
      <c r="B25" s="944">
        <v>1338</v>
      </c>
      <c r="C25" s="945" t="s">
        <v>826</v>
      </c>
      <c r="D25" s="946" t="s">
        <v>233</v>
      </c>
      <c r="E25" s="947" t="s">
        <v>233</v>
      </c>
      <c r="F25" s="947" t="s">
        <v>233</v>
      </c>
      <c r="G25" s="947">
        <v>38</v>
      </c>
      <c r="H25" s="947">
        <v>512</v>
      </c>
      <c r="I25" s="947">
        <v>9.5399999999999991</v>
      </c>
      <c r="J25" s="265">
        <v>8.0861039999999988</v>
      </c>
      <c r="K25" s="911"/>
      <c r="L25" s="690"/>
      <c r="M25" s="690"/>
      <c r="N25" s="690"/>
      <c r="O25" s="690"/>
      <c r="P25" s="690"/>
      <c r="Q25" s="690"/>
      <c r="R25" s="690"/>
      <c r="S25" s="717"/>
      <c r="T25" s="240">
        <f t="shared" si="0"/>
        <v>0</v>
      </c>
      <c r="U25" s="89">
        <f t="shared" si="1"/>
        <v>0</v>
      </c>
      <c r="V25" s="112">
        <f t="shared" si="2"/>
        <v>0</v>
      </c>
      <c r="W25" s="1794"/>
      <c r="X25" s="1795"/>
    </row>
    <row r="26" spans="2:24" ht="19.5" customHeight="1" x14ac:dyDescent="0.25">
      <c r="B26" s="1215">
        <v>1408</v>
      </c>
      <c r="C26" s="945" t="s">
        <v>2819</v>
      </c>
      <c r="D26" s="946" t="s">
        <v>233</v>
      </c>
      <c r="E26" s="947" t="s">
        <v>233</v>
      </c>
      <c r="F26" s="947" t="s">
        <v>233</v>
      </c>
      <c r="G26" s="947">
        <v>22</v>
      </c>
      <c r="H26" s="947">
        <v>200</v>
      </c>
      <c r="I26" s="947">
        <v>0.05</v>
      </c>
      <c r="J26" s="265">
        <v>0.04</v>
      </c>
      <c r="K26" s="911"/>
      <c r="L26" s="690"/>
      <c r="M26" s="690"/>
      <c r="N26" s="690"/>
      <c r="O26" s="690"/>
      <c r="P26" s="690"/>
      <c r="Q26" s="690"/>
      <c r="R26" s="690"/>
      <c r="S26" s="717"/>
      <c r="T26" s="240">
        <f t="shared" si="0"/>
        <v>0</v>
      </c>
      <c r="U26" s="89">
        <f t="shared" si="1"/>
        <v>0</v>
      </c>
      <c r="V26" s="112">
        <f t="shared" si="2"/>
        <v>0</v>
      </c>
      <c r="W26" s="1794"/>
      <c r="X26" s="1795"/>
    </row>
    <row r="27" spans="2:24" ht="19.5" customHeight="1" thickBot="1" x14ac:dyDescent="0.3">
      <c r="B27" s="1216">
        <v>1266</v>
      </c>
      <c r="C27" s="951" t="s">
        <v>2818</v>
      </c>
      <c r="D27" s="952" t="s">
        <v>233</v>
      </c>
      <c r="E27" s="953" t="s">
        <v>233</v>
      </c>
      <c r="F27" s="953" t="s">
        <v>233</v>
      </c>
      <c r="G27" s="953">
        <v>38</v>
      </c>
      <c r="H27" s="953">
        <v>512</v>
      </c>
      <c r="I27" s="953">
        <v>0.09</v>
      </c>
      <c r="J27" s="266">
        <v>0.08</v>
      </c>
      <c r="K27" s="912"/>
      <c r="L27" s="913"/>
      <c r="M27" s="913"/>
      <c r="N27" s="913"/>
      <c r="O27" s="913"/>
      <c r="P27" s="913"/>
      <c r="Q27" s="913"/>
      <c r="R27" s="913"/>
      <c r="S27" s="914"/>
      <c r="T27" s="410">
        <f t="shared" si="0"/>
        <v>0</v>
      </c>
      <c r="U27" s="90">
        <f t="shared" si="1"/>
        <v>0</v>
      </c>
      <c r="V27" s="409">
        <f t="shared" si="2"/>
        <v>0</v>
      </c>
      <c r="W27" s="1796"/>
      <c r="X27" s="1797"/>
    </row>
    <row r="28" spans="2:24" ht="23.85" customHeight="1" x14ac:dyDescent="0.25">
      <c r="B28" s="1773" t="s">
        <v>156</v>
      </c>
      <c r="C28" s="1791"/>
      <c r="D28" s="1791"/>
      <c r="E28" s="1791"/>
      <c r="F28" s="1791"/>
      <c r="G28" s="1791"/>
      <c r="H28" s="1791"/>
      <c r="I28" s="1791"/>
      <c r="J28" s="1791"/>
      <c r="K28" s="1791"/>
      <c r="L28" s="1791"/>
      <c r="M28" s="1791"/>
      <c r="N28" s="1791"/>
      <c r="O28" s="1791"/>
      <c r="P28" s="1791"/>
      <c r="Q28" s="1791"/>
      <c r="R28" s="1791"/>
      <c r="S28" s="1791"/>
      <c r="T28" s="1791"/>
      <c r="U28" s="1791"/>
      <c r="V28" s="1791"/>
      <c r="W28" s="1791"/>
      <c r="X28" s="1775"/>
    </row>
    <row r="29" spans="2:24" ht="23.85" customHeight="1" x14ac:dyDescent="0.25">
      <c r="B29" s="1773"/>
      <c r="C29" s="1791"/>
      <c r="D29" s="1791"/>
      <c r="E29" s="1791"/>
      <c r="F29" s="1791"/>
      <c r="G29" s="1791"/>
      <c r="H29" s="1791"/>
      <c r="I29" s="1791"/>
      <c r="J29" s="1791"/>
      <c r="K29" s="1791"/>
      <c r="L29" s="1791"/>
      <c r="M29" s="1791"/>
      <c r="N29" s="1791"/>
      <c r="O29" s="1791"/>
      <c r="P29" s="1791"/>
      <c r="Q29" s="1791"/>
      <c r="R29" s="1791"/>
      <c r="S29" s="1791"/>
      <c r="T29" s="1791"/>
      <c r="U29" s="1791"/>
      <c r="V29" s="1791"/>
      <c r="W29" s="1791"/>
      <c r="X29" s="1775"/>
    </row>
    <row r="30" spans="2:24" ht="0.75" customHeight="1" x14ac:dyDescent="0.25">
      <c r="B30" s="1773"/>
      <c r="C30" s="1791"/>
      <c r="D30" s="1791"/>
      <c r="E30" s="1791"/>
      <c r="F30" s="1791"/>
      <c r="G30" s="1791"/>
      <c r="H30" s="1791"/>
      <c r="I30" s="1791"/>
      <c r="J30" s="1791"/>
      <c r="K30" s="1791"/>
      <c r="L30" s="1791"/>
      <c r="M30" s="1791"/>
      <c r="N30" s="1791"/>
      <c r="O30" s="1791"/>
      <c r="P30" s="1791"/>
      <c r="Q30" s="1791"/>
      <c r="R30" s="1791"/>
      <c r="S30" s="1791"/>
      <c r="T30" s="1791"/>
      <c r="U30" s="1791"/>
      <c r="V30" s="1791"/>
      <c r="W30" s="1791"/>
      <c r="X30" s="1775"/>
    </row>
    <row r="31" spans="2:24" ht="33.75" customHeight="1" thickBot="1" x14ac:dyDescent="0.3">
      <c r="B31" s="1762"/>
      <c r="C31" s="1763"/>
      <c r="D31" s="1763"/>
      <c r="E31" s="1763"/>
      <c r="F31" s="1763"/>
      <c r="G31" s="1763"/>
      <c r="H31" s="1763"/>
      <c r="I31" s="1763"/>
      <c r="J31" s="1763"/>
      <c r="K31" s="1763"/>
      <c r="L31" s="1763"/>
      <c r="M31" s="1763"/>
      <c r="N31" s="1763"/>
      <c r="O31" s="1763"/>
      <c r="P31" s="1763"/>
      <c r="Q31" s="1763"/>
      <c r="R31" s="1763"/>
      <c r="S31" s="1763"/>
      <c r="T31" s="1763"/>
      <c r="U31" s="1763"/>
      <c r="V31" s="1763"/>
      <c r="W31" s="1763"/>
      <c r="X31" s="1764"/>
    </row>
    <row r="32" spans="2:24" ht="58.5" customHeight="1" thickTop="1" thickBot="1" x14ac:dyDescent="0.3">
      <c r="B32" s="1790"/>
      <c r="C32" s="1790"/>
      <c r="D32" s="1790"/>
      <c r="E32" s="1790"/>
      <c r="F32" s="1790"/>
      <c r="G32" s="1790"/>
      <c r="H32" s="1790"/>
      <c r="I32" s="1790"/>
      <c r="J32" s="1790"/>
      <c r="K32" s="1790"/>
      <c r="L32" s="1790"/>
      <c r="M32" s="1790"/>
      <c r="N32" s="1790"/>
      <c r="O32" s="1790"/>
      <c r="P32" s="1790"/>
      <c r="Q32" s="1790"/>
      <c r="R32" s="1790"/>
      <c r="S32" s="1790"/>
      <c r="T32" s="1790"/>
      <c r="U32" s="1790"/>
      <c r="V32" s="1790"/>
      <c r="W32" s="1790"/>
      <c r="X32" s="1790"/>
    </row>
    <row r="33" spans="3:7" ht="23.25" x14ac:dyDescent="0.35">
      <c r="C33" s="930" t="s">
        <v>157</v>
      </c>
      <c r="D33" s="931"/>
      <c r="E33" s="931"/>
      <c r="F33" s="931"/>
      <c r="G33" s="932"/>
    </row>
    <row r="34" spans="3:7" x14ac:dyDescent="0.25">
      <c r="C34" s="933"/>
      <c r="D34" s="1"/>
      <c r="E34" s="1"/>
      <c r="F34" s="1"/>
      <c r="G34" s="934"/>
    </row>
    <row r="35" spans="3:7" x14ac:dyDescent="0.25">
      <c r="C35" s="933"/>
      <c r="D35" s="1"/>
      <c r="E35" s="1"/>
      <c r="F35" s="1"/>
      <c r="G35" s="934"/>
    </row>
    <row r="36" spans="3:7" x14ac:dyDescent="0.25">
      <c r="C36" s="933"/>
      <c r="D36" s="1"/>
      <c r="E36" s="1"/>
      <c r="F36" s="1"/>
      <c r="G36" s="934"/>
    </row>
    <row r="37" spans="3:7" ht="15.75" thickBot="1" x14ac:dyDescent="0.3">
      <c r="C37" s="935"/>
      <c r="D37" s="936"/>
      <c r="E37" s="936"/>
      <c r="F37" s="936"/>
      <c r="G37" s="937"/>
    </row>
  </sheetData>
  <sheetProtection password="D140" sheet="1" selectLockedCells="1"/>
  <mergeCells count="26">
    <mergeCell ref="S7:X7"/>
    <mergeCell ref="S8:X8"/>
    <mergeCell ref="B32:X32"/>
    <mergeCell ref="B9:X9"/>
    <mergeCell ref="B10:X10"/>
    <mergeCell ref="B28:X29"/>
    <mergeCell ref="B30:X31"/>
    <mergeCell ref="W13:X27"/>
    <mergeCell ref="B7:B8"/>
    <mergeCell ref="E7:J7"/>
    <mergeCell ref="L7:Q7"/>
    <mergeCell ref="E8:J8"/>
    <mergeCell ref="L8:Q8"/>
    <mergeCell ref="B4:X4"/>
    <mergeCell ref="B5:X5"/>
    <mergeCell ref="B6:J6"/>
    <mergeCell ref="L6:N6"/>
    <mergeCell ref="O6:R6"/>
    <mergeCell ref="T6:X6"/>
    <mergeCell ref="B1:P1"/>
    <mergeCell ref="Q1:X3"/>
    <mergeCell ref="B2:P2"/>
    <mergeCell ref="B3:C3"/>
    <mergeCell ref="D3:J3"/>
    <mergeCell ref="K3:M3"/>
    <mergeCell ref="N3:P3"/>
  </mergeCells>
  <conditionalFormatting sqref="B7:B8">
    <cfRule type="duplicateValues" dxfId="33" priority="1"/>
  </conditionalFormatting>
  <pageMargins left="0.25" right="0.25" top="0.75" bottom="0.75" header="0.3" footer="0.3"/>
  <pageSetup scale="50" fitToHeight="0" orientation="landscape" r:id="rId1"/>
  <ignoredErrors>
    <ignoredError sqref="T13:T27" formulaRange="1"/>
  </ignoredError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AC41"/>
  <sheetViews>
    <sheetView showGridLines="0" zoomScale="60" zoomScaleNormal="60" workbookViewId="0">
      <selection activeCell="Q16" sqref="Q16"/>
    </sheetView>
  </sheetViews>
  <sheetFormatPr defaultColWidth="9.140625" defaultRowHeight="15" x14ac:dyDescent="0.25"/>
  <cols>
    <col min="1" max="1" width="3.42578125" style="41" customWidth="1"/>
    <col min="2" max="2" width="13.42578125" style="41" customWidth="1"/>
    <col min="3" max="3" width="54.85546875" style="41" bestFit="1" customWidth="1"/>
    <col min="4" max="10" width="10.140625" style="41" customWidth="1"/>
    <col min="11" max="13" width="12" style="41" customWidth="1"/>
    <col min="14" max="14" width="15.85546875" style="41" customWidth="1"/>
    <col min="15" max="19" width="12" style="41" customWidth="1"/>
    <col min="20" max="21" width="12.85546875" style="41" customWidth="1"/>
    <col min="22" max="22" width="16.85546875" style="41" bestFit="1" customWidth="1"/>
    <col min="23" max="24" width="12.85546875" style="41" customWidth="1"/>
    <col min="25" max="16384" width="9.140625" style="41"/>
  </cols>
  <sheetData>
    <row r="1" spans="1:29" ht="43.5" customHeight="1" thickTop="1" thickBot="1" x14ac:dyDescent="0.8">
      <c r="B1" s="1748"/>
      <c r="C1" s="1749"/>
      <c r="D1" s="1749"/>
      <c r="E1" s="1749"/>
      <c r="F1" s="1749"/>
      <c r="G1" s="1749"/>
      <c r="H1" s="1749"/>
      <c r="I1" s="1749"/>
      <c r="J1" s="1749"/>
      <c r="K1" s="1749"/>
      <c r="L1" s="1749"/>
      <c r="M1" s="1749"/>
      <c r="N1" s="1749"/>
      <c r="O1" s="1749"/>
      <c r="P1" s="1749"/>
      <c r="Q1" s="1674" t="e">
        <v>#VALUE!</v>
      </c>
      <c r="R1" s="1675"/>
      <c r="S1" s="1675"/>
      <c r="T1" s="1675"/>
      <c r="U1" s="1675"/>
      <c r="V1" s="1675"/>
      <c r="W1" s="1675"/>
      <c r="X1" s="1676"/>
      <c r="Y1" s="48"/>
    </row>
    <row r="2" spans="1:29"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9"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944"/>
      <c r="P3" s="1944"/>
      <c r="Q3" s="1680"/>
      <c r="R3" s="1681"/>
      <c r="S3" s="1681"/>
      <c r="T3" s="1681"/>
      <c r="U3" s="1681"/>
      <c r="V3" s="1681"/>
      <c r="W3" s="1681"/>
      <c r="X3" s="1682"/>
    </row>
    <row r="4" spans="1:29"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9"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9" ht="34.9" customHeight="1" thickTop="1" thickBot="1" x14ac:dyDescent="0.3">
      <c r="B6" s="1753"/>
      <c r="C6" s="1754"/>
      <c r="D6" s="1754"/>
      <c r="E6" s="1754"/>
      <c r="F6" s="1754"/>
      <c r="G6" s="1754"/>
      <c r="H6" s="1754"/>
      <c r="I6" s="1754"/>
      <c r="J6" s="1754"/>
      <c r="K6" s="915">
        <v>110149</v>
      </c>
      <c r="L6" s="1755" t="s">
        <v>94</v>
      </c>
      <c r="M6" s="1755"/>
      <c r="N6" s="1755"/>
      <c r="O6" s="1756" t="s">
        <v>313</v>
      </c>
      <c r="P6" s="1756"/>
      <c r="Q6" s="1756"/>
      <c r="R6" s="1756"/>
      <c r="S6" s="938">
        <v>0.33200000000000002</v>
      </c>
      <c r="T6" s="1755" t="s">
        <v>96</v>
      </c>
      <c r="U6" s="1755"/>
      <c r="V6" s="1755"/>
      <c r="W6" s="1755"/>
      <c r="X6" s="1757"/>
    </row>
    <row r="7" spans="1:29"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9" s="351" customFormat="1" ht="45" customHeight="1" thickBot="1" x14ac:dyDescent="0.3">
      <c r="A8" s="352"/>
      <c r="B8" s="1777"/>
      <c r="C8" s="346">
        <f>SUM(U13:U30)</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9"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9"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9"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9"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c r="AC12" s="512"/>
    </row>
    <row r="13" spans="1:29" ht="19.5" customHeight="1" thickTop="1" x14ac:dyDescent="0.25">
      <c r="B13" s="939">
        <v>203102</v>
      </c>
      <c r="C13" s="940" t="s">
        <v>878</v>
      </c>
      <c r="D13" s="1217" t="s">
        <v>233</v>
      </c>
      <c r="E13" s="1218" t="s">
        <v>233</v>
      </c>
      <c r="F13" s="1139" t="s">
        <v>840</v>
      </c>
      <c r="G13" s="1139" t="s">
        <v>877</v>
      </c>
      <c r="H13" s="1139">
        <v>100</v>
      </c>
      <c r="I13" s="1139">
        <v>11.54</v>
      </c>
      <c r="J13" s="1219">
        <v>3.83</v>
      </c>
      <c r="K13" s="1050"/>
      <c r="L13" s="1051"/>
      <c r="M13" s="1051"/>
      <c r="N13" s="1051"/>
      <c r="O13" s="1051"/>
      <c r="P13" s="1051"/>
      <c r="Q13" s="1051"/>
      <c r="R13" s="1051"/>
      <c r="S13" s="1052"/>
      <c r="T13" s="239">
        <f t="shared" ref="T13:T30" si="0">SUM(K13:S13)</f>
        <v>0</v>
      </c>
      <c r="U13" s="103">
        <f t="shared" ref="U13:U30" si="1">T13*I13</f>
        <v>0</v>
      </c>
      <c r="V13" s="104">
        <f t="shared" ref="V13:V30" si="2">U13*$S$6</f>
        <v>0</v>
      </c>
      <c r="W13" s="1792" t="s">
        <v>115</v>
      </c>
      <c r="X13" s="1793"/>
    </row>
    <row r="14" spans="1:29" ht="19.5" customHeight="1" x14ac:dyDescent="0.25">
      <c r="B14" s="949">
        <v>203120</v>
      </c>
      <c r="C14" s="945" t="s">
        <v>876</v>
      </c>
      <c r="D14" s="1220" t="s">
        <v>233</v>
      </c>
      <c r="E14" s="1221" t="s">
        <v>233</v>
      </c>
      <c r="F14" s="947" t="s">
        <v>875</v>
      </c>
      <c r="G14" s="947" t="s">
        <v>872</v>
      </c>
      <c r="H14" s="947">
        <v>100</v>
      </c>
      <c r="I14" s="947">
        <v>17.309999999999999</v>
      </c>
      <c r="J14" s="983">
        <v>5.75</v>
      </c>
      <c r="K14" s="911"/>
      <c r="L14" s="690"/>
      <c r="M14" s="690"/>
      <c r="N14" s="690"/>
      <c r="O14" s="690"/>
      <c r="P14" s="690"/>
      <c r="Q14" s="690"/>
      <c r="R14" s="690"/>
      <c r="S14" s="717"/>
      <c r="T14" s="240">
        <f t="shared" si="0"/>
        <v>0</v>
      </c>
      <c r="U14" s="89">
        <f t="shared" si="1"/>
        <v>0</v>
      </c>
      <c r="V14" s="112">
        <f t="shared" si="2"/>
        <v>0</v>
      </c>
      <c r="W14" s="1794"/>
      <c r="X14" s="1795"/>
    </row>
    <row r="15" spans="1:29" ht="19.5" customHeight="1" x14ac:dyDescent="0.25">
      <c r="B15" s="944">
        <v>203108</v>
      </c>
      <c r="C15" s="945" t="s">
        <v>874</v>
      </c>
      <c r="D15" s="1220" t="s">
        <v>233</v>
      </c>
      <c r="E15" s="1221" t="s">
        <v>233</v>
      </c>
      <c r="F15" s="947" t="s">
        <v>873</v>
      </c>
      <c r="G15" s="947" t="s">
        <v>872</v>
      </c>
      <c r="H15" s="947">
        <v>75</v>
      </c>
      <c r="I15" s="947">
        <v>17.309999999999999</v>
      </c>
      <c r="J15" s="983">
        <v>5.75</v>
      </c>
      <c r="K15" s="911"/>
      <c r="L15" s="690"/>
      <c r="M15" s="690"/>
      <c r="N15" s="690"/>
      <c r="O15" s="690"/>
      <c r="P15" s="690"/>
      <c r="Q15" s="690"/>
      <c r="R15" s="690"/>
      <c r="S15" s="717"/>
      <c r="T15" s="240">
        <f t="shared" si="0"/>
        <v>0</v>
      </c>
      <c r="U15" s="89">
        <f t="shared" si="1"/>
        <v>0</v>
      </c>
      <c r="V15" s="112">
        <f t="shared" si="2"/>
        <v>0</v>
      </c>
      <c r="W15" s="1794"/>
      <c r="X15" s="1795"/>
    </row>
    <row r="16" spans="1:29" ht="19.5" customHeight="1" x14ac:dyDescent="0.25">
      <c r="B16" s="949">
        <v>203026</v>
      </c>
      <c r="C16" s="945" t="s">
        <v>871</v>
      </c>
      <c r="D16" s="1220" t="s">
        <v>233</v>
      </c>
      <c r="E16" s="1221" t="s">
        <v>233</v>
      </c>
      <c r="F16" s="947" t="s">
        <v>840</v>
      </c>
      <c r="G16" s="947" t="s">
        <v>870</v>
      </c>
      <c r="H16" s="947">
        <v>80</v>
      </c>
      <c r="I16" s="947">
        <v>9.23</v>
      </c>
      <c r="J16" s="983">
        <v>3.06</v>
      </c>
      <c r="K16" s="911"/>
      <c r="L16" s="690"/>
      <c r="M16" s="690"/>
      <c r="N16" s="690"/>
      <c r="O16" s="690"/>
      <c r="P16" s="690"/>
      <c r="Q16" s="690"/>
      <c r="R16" s="690"/>
      <c r="S16" s="717"/>
      <c r="T16" s="240">
        <f t="shared" si="0"/>
        <v>0</v>
      </c>
      <c r="U16" s="89">
        <f t="shared" si="1"/>
        <v>0</v>
      </c>
      <c r="V16" s="112">
        <f t="shared" si="2"/>
        <v>0</v>
      </c>
      <c r="W16" s="1794"/>
      <c r="X16" s="1795"/>
    </row>
    <row r="17" spans="2:24" ht="19.5" customHeight="1" x14ac:dyDescent="0.25">
      <c r="B17" s="949" t="s">
        <v>869</v>
      </c>
      <c r="C17" s="945" t="s">
        <v>868</v>
      </c>
      <c r="D17" s="1220" t="s">
        <v>233</v>
      </c>
      <c r="E17" s="1221" t="s">
        <v>233</v>
      </c>
      <c r="F17" s="947" t="s">
        <v>840</v>
      </c>
      <c r="G17" s="947" t="s">
        <v>847</v>
      </c>
      <c r="H17" s="947">
        <v>96</v>
      </c>
      <c r="I17" s="947">
        <v>10.8</v>
      </c>
      <c r="J17" s="983">
        <v>3.59</v>
      </c>
      <c r="K17" s="911"/>
      <c r="L17" s="690"/>
      <c r="M17" s="690"/>
      <c r="N17" s="690"/>
      <c r="O17" s="690"/>
      <c r="P17" s="690"/>
      <c r="Q17" s="690"/>
      <c r="R17" s="690"/>
      <c r="S17" s="717"/>
      <c r="T17" s="240">
        <f t="shared" si="0"/>
        <v>0</v>
      </c>
      <c r="U17" s="89">
        <f t="shared" si="1"/>
        <v>0</v>
      </c>
      <c r="V17" s="112">
        <f t="shared" si="2"/>
        <v>0</v>
      </c>
      <c r="W17" s="1794"/>
      <c r="X17" s="1795"/>
    </row>
    <row r="18" spans="2:24" ht="19.5" customHeight="1" x14ac:dyDescent="0.25">
      <c r="B18" s="949" t="s">
        <v>867</v>
      </c>
      <c r="C18" s="945" t="s">
        <v>866</v>
      </c>
      <c r="D18" s="1220" t="s">
        <v>233</v>
      </c>
      <c r="E18" s="1221" t="s">
        <v>233</v>
      </c>
      <c r="F18" s="947" t="s">
        <v>840</v>
      </c>
      <c r="G18" s="947" t="s">
        <v>847</v>
      </c>
      <c r="H18" s="947">
        <v>96</v>
      </c>
      <c r="I18" s="947">
        <v>10.8</v>
      </c>
      <c r="J18" s="983">
        <v>3.59</v>
      </c>
      <c r="K18" s="911"/>
      <c r="L18" s="690"/>
      <c r="M18" s="690"/>
      <c r="N18" s="690"/>
      <c r="O18" s="690"/>
      <c r="P18" s="690"/>
      <c r="Q18" s="690"/>
      <c r="R18" s="690"/>
      <c r="S18" s="717"/>
      <c r="T18" s="240">
        <f t="shared" si="0"/>
        <v>0</v>
      </c>
      <c r="U18" s="89">
        <f t="shared" si="1"/>
        <v>0</v>
      </c>
      <c r="V18" s="112">
        <f t="shared" si="2"/>
        <v>0</v>
      </c>
      <c r="W18" s="1794"/>
      <c r="X18" s="1795"/>
    </row>
    <row r="19" spans="2:24" ht="19.5" customHeight="1" x14ac:dyDescent="0.25">
      <c r="B19" s="949" t="s">
        <v>865</v>
      </c>
      <c r="C19" s="945" t="s">
        <v>864</v>
      </c>
      <c r="D19" s="1220" t="s">
        <v>233</v>
      </c>
      <c r="E19" s="1221" t="s">
        <v>233</v>
      </c>
      <c r="F19" s="947" t="s">
        <v>840</v>
      </c>
      <c r="G19" s="947" t="s">
        <v>847</v>
      </c>
      <c r="H19" s="947">
        <v>96</v>
      </c>
      <c r="I19" s="947">
        <v>10.8</v>
      </c>
      <c r="J19" s="983">
        <v>3.59</v>
      </c>
      <c r="K19" s="911"/>
      <c r="L19" s="690"/>
      <c r="M19" s="690"/>
      <c r="N19" s="690"/>
      <c r="O19" s="690"/>
      <c r="P19" s="690"/>
      <c r="Q19" s="690"/>
      <c r="R19" s="690"/>
      <c r="S19" s="717"/>
      <c r="T19" s="240">
        <f t="shared" si="0"/>
        <v>0</v>
      </c>
      <c r="U19" s="89">
        <f t="shared" si="1"/>
        <v>0</v>
      </c>
      <c r="V19" s="112">
        <f t="shared" si="2"/>
        <v>0</v>
      </c>
      <c r="W19" s="1794"/>
      <c r="X19" s="1795"/>
    </row>
    <row r="20" spans="2:24" ht="19.5" customHeight="1" x14ac:dyDescent="0.25">
      <c r="B20" s="944" t="s">
        <v>863</v>
      </c>
      <c r="C20" s="945" t="s">
        <v>862</v>
      </c>
      <c r="D20" s="1220" t="s">
        <v>233</v>
      </c>
      <c r="E20" s="1221" t="s">
        <v>233</v>
      </c>
      <c r="F20" s="947" t="s">
        <v>840</v>
      </c>
      <c r="G20" s="947" t="s">
        <v>847</v>
      </c>
      <c r="H20" s="947">
        <v>96</v>
      </c>
      <c r="I20" s="947">
        <v>10.8</v>
      </c>
      <c r="J20" s="983">
        <v>3.59</v>
      </c>
      <c r="K20" s="911"/>
      <c r="L20" s="690"/>
      <c r="M20" s="690"/>
      <c r="N20" s="690"/>
      <c r="O20" s="690"/>
      <c r="P20" s="690"/>
      <c r="Q20" s="690"/>
      <c r="R20" s="690"/>
      <c r="S20" s="717"/>
      <c r="T20" s="240">
        <f t="shared" si="0"/>
        <v>0</v>
      </c>
      <c r="U20" s="89">
        <f t="shared" si="1"/>
        <v>0</v>
      </c>
      <c r="V20" s="112">
        <f t="shared" si="2"/>
        <v>0</v>
      </c>
      <c r="W20" s="1794"/>
      <c r="X20" s="1795"/>
    </row>
    <row r="21" spans="2:24" ht="19.5" customHeight="1" x14ac:dyDescent="0.25">
      <c r="B21" s="949" t="s">
        <v>861</v>
      </c>
      <c r="C21" s="945" t="s">
        <v>860</v>
      </c>
      <c r="D21" s="1220" t="s">
        <v>233</v>
      </c>
      <c r="E21" s="1221" t="s">
        <v>233</v>
      </c>
      <c r="F21" s="947" t="s">
        <v>840</v>
      </c>
      <c r="G21" s="947" t="s">
        <v>847</v>
      </c>
      <c r="H21" s="947">
        <v>96</v>
      </c>
      <c r="I21" s="947">
        <v>10.8</v>
      </c>
      <c r="J21" s="983">
        <v>3.59</v>
      </c>
      <c r="K21" s="911"/>
      <c r="L21" s="690"/>
      <c r="M21" s="690"/>
      <c r="N21" s="690"/>
      <c r="O21" s="690"/>
      <c r="P21" s="690"/>
      <c r="Q21" s="690"/>
      <c r="R21" s="690"/>
      <c r="S21" s="717"/>
      <c r="T21" s="240">
        <f t="shared" si="0"/>
        <v>0</v>
      </c>
      <c r="U21" s="89">
        <f t="shared" si="1"/>
        <v>0</v>
      </c>
      <c r="V21" s="112">
        <f t="shared" si="2"/>
        <v>0</v>
      </c>
      <c r="W21" s="1794"/>
      <c r="X21" s="1795"/>
    </row>
    <row r="22" spans="2:24" ht="19.5" customHeight="1" x14ac:dyDescent="0.25">
      <c r="B22" s="949" t="s">
        <v>859</v>
      </c>
      <c r="C22" s="945" t="s">
        <v>858</v>
      </c>
      <c r="D22" s="1220" t="s">
        <v>233</v>
      </c>
      <c r="E22" s="1221" t="s">
        <v>233</v>
      </c>
      <c r="F22" s="947" t="s">
        <v>840</v>
      </c>
      <c r="G22" s="947" t="s">
        <v>847</v>
      </c>
      <c r="H22" s="947">
        <v>96</v>
      </c>
      <c r="I22" s="947">
        <v>10.8</v>
      </c>
      <c r="J22" s="983">
        <v>3.59</v>
      </c>
      <c r="K22" s="911"/>
      <c r="L22" s="690"/>
      <c r="M22" s="690"/>
      <c r="N22" s="690"/>
      <c r="O22" s="690"/>
      <c r="P22" s="690"/>
      <c r="Q22" s="690"/>
      <c r="R22" s="690"/>
      <c r="S22" s="717"/>
      <c r="T22" s="240">
        <f t="shared" si="0"/>
        <v>0</v>
      </c>
      <c r="U22" s="89">
        <f t="shared" si="1"/>
        <v>0</v>
      </c>
      <c r="V22" s="112">
        <f t="shared" si="2"/>
        <v>0</v>
      </c>
      <c r="W22" s="1794"/>
      <c r="X22" s="1795"/>
    </row>
    <row r="23" spans="2:24" ht="19.5" customHeight="1" x14ac:dyDescent="0.25">
      <c r="B23" s="944" t="s">
        <v>857</v>
      </c>
      <c r="C23" s="945" t="s">
        <v>856</v>
      </c>
      <c r="D23" s="1220" t="s">
        <v>233</v>
      </c>
      <c r="E23" s="1221" t="s">
        <v>233</v>
      </c>
      <c r="F23" s="947" t="s">
        <v>840</v>
      </c>
      <c r="G23" s="947" t="s">
        <v>847</v>
      </c>
      <c r="H23" s="947">
        <v>96</v>
      </c>
      <c r="I23" s="947">
        <v>10.8</v>
      </c>
      <c r="J23" s="983">
        <v>3.59</v>
      </c>
      <c r="K23" s="911"/>
      <c r="L23" s="690"/>
      <c r="M23" s="690"/>
      <c r="N23" s="690"/>
      <c r="O23" s="690"/>
      <c r="P23" s="690"/>
      <c r="Q23" s="690"/>
      <c r="R23" s="690"/>
      <c r="S23" s="717"/>
      <c r="T23" s="240">
        <f t="shared" si="0"/>
        <v>0</v>
      </c>
      <c r="U23" s="89">
        <f t="shared" si="1"/>
        <v>0</v>
      </c>
      <c r="V23" s="112">
        <f t="shared" si="2"/>
        <v>0</v>
      </c>
      <c r="W23" s="1794"/>
      <c r="X23" s="1795"/>
    </row>
    <row r="24" spans="2:24" ht="19.5" customHeight="1" x14ac:dyDescent="0.25">
      <c r="B24" s="949" t="s">
        <v>855</v>
      </c>
      <c r="C24" s="945" t="s">
        <v>854</v>
      </c>
      <c r="D24" s="1220" t="s">
        <v>233</v>
      </c>
      <c r="E24" s="1221" t="s">
        <v>233</v>
      </c>
      <c r="F24" s="947" t="s">
        <v>840</v>
      </c>
      <c r="G24" s="947" t="s">
        <v>847</v>
      </c>
      <c r="H24" s="947">
        <v>96</v>
      </c>
      <c r="I24" s="947">
        <v>10.8</v>
      </c>
      <c r="J24" s="983">
        <v>3.59</v>
      </c>
      <c r="K24" s="911"/>
      <c r="L24" s="690"/>
      <c r="M24" s="690"/>
      <c r="N24" s="690"/>
      <c r="O24" s="690"/>
      <c r="P24" s="690"/>
      <c r="Q24" s="690"/>
      <c r="R24" s="690"/>
      <c r="S24" s="717"/>
      <c r="T24" s="240">
        <f t="shared" si="0"/>
        <v>0</v>
      </c>
      <c r="U24" s="89">
        <f t="shared" si="1"/>
        <v>0</v>
      </c>
      <c r="V24" s="112">
        <f t="shared" si="2"/>
        <v>0</v>
      </c>
      <c r="W24" s="1794"/>
      <c r="X24" s="1795"/>
    </row>
    <row r="25" spans="2:24" ht="19.5" customHeight="1" x14ac:dyDescent="0.25">
      <c r="B25" s="944" t="s">
        <v>853</v>
      </c>
      <c r="C25" s="945" t="s">
        <v>852</v>
      </c>
      <c r="D25" s="1220" t="s">
        <v>233</v>
      </c>
      <c r="E25" s="1221" t="s">
        <v>233</v>
      </c>
      <c r="F25" s="947" t="s">
        <v>840</v>
      </c>
      <c r="G25" s="947" t="s">
        <v>847</v>
      </c>
      <c r="H25" s="947">
        <v>96</v>
      </c>
      <c r="I25" s="947">
        <v>10.8</v>
      </c>
      <c r="J25" s="983">
        <v>3.59</v>
      </c>
      <c r="K25" s="911"/>
      <c r="L25" s="690"/>
      <c r="M25" s="690"/>
      <c r="N25" s="690"/>
      <c r="O25" s="690"/>
      <c r="P25" s="690"/>
      <c r="Q25" s="690"/>
      <c r="R25" s="690"/>
      <c r="S25" s="717"/>
      <c r="T25" s="240">
        <f t="shared" si="0"/>
        <v>0</v>
      </c>
      <c r="U25" s="89">
        <f t="shared" si="1"/>
        <v>0</v>
      </c>
      <c r="V25" s="112">
        <f t="shared" si="2"/>
        <v>0</v>
      </c>
      <c r="W25" s="1794"/>
      <c r="X25" s="1795"/>
    </row>
    <row r="26" spans="2:24" ht="19.5" customHeight="1" x14ac:dyDescent="0.25">
      <c r="B26" s="949" t="s">
        <v>851</v>
      </c>
      <c r="C26" s="945" t="s">
        <v>850</v>
      </c>
      <c r="D26" s="1220" t="s">
        <v>233</v>
      </c>
      <c r="E26" s="1221" t="s">
        <v>233</v>
      </c>
      <c r="F26" s="947" t="s">
        <v>840</v>
      </c>
      <c r="G26" s="947" t="s">
        <v>847</v>
      </c>
      <c r="H26" s="947">
        <v>96</v>
      </c>
      <c r="I26" s="947">
        <v>10.8</v>
      </c>
      <c r="J26" s="983">
        <v>3.59</v>
      </c>
      <c r="K26" s="911"/>
      <c r="L26" s="690"/>
      <c r="M26" s="690"/>
      <c r="N26" s="690"/>
      <c r="O26" s="690"/>
      <c r="P26" s="690"/>
      <c r="Q26" s="690"/>
      <c r="R26" s="690"/>
      <c r="S26" s="717"/>
      <c r="T26" s="240">
        <f t="shared" si="0"/>
        <v>0</v>
      </c>
      <c r="U26" s="89">
        <f t="shared" si="1"/>
        <v>0</v>
      </c>
      <c r="V26" s="112">
        <f t="shared" si="2"/>
        <v>0</v>
      </c>
      <c r="W26" s="1794"/>
      <c r="X26" s="1795"/>
    </row>
    <row r="27" spans="2:24" ht="19.5" customHeight="1" x14ac:dyDescent="0.25">
      <c r="B27" s="949" t="s">
        <v>849</v>
      </c>
      <c r="C27" s="945" t="s">
        <v>848</v>
      </c>
      <c r="D27" s="1220" t="s">
        <v>233</v>
      </c>
      <c r="E27" s="1221" t="s">
        <v>233</v>
      </c>
      <c r="F27" s="947" t="s">
        <v>840</v>
      </c>
      <c r="G27" s="947" t="s">
        <v>847</v>
      </c>
      <c r="H27" s="947">
        <v>96</v>
      </c>
      <c r="I27" s="947">
        <v>10.8</v>
      </c>
      <c r="J27" s="983">
        <v>3.59</v>
      </c>
      <c r="K27" s="911"/>
      <c r="L27" s="690"/>
      <c r="M27" s="690"/>
      <c r="N27" s="690"/>
      <c r="O27" s="690"/>
      <c r="P27" s="690"/>
      <c r="Q27" s="690"/>
      <c r="R27" s="690"/>
      <c r="S27" s="717"/>
      <c r="T27" s="240">
        <f t="shared" si="0"/>
        <v>0</v>
      </c>
      <c r="U27" s="89">
        <f t="shared" si="1"/>
        <v>0</v>
      </c>
      <c r="V27" s="112">
        <f t="shared" si="2"/>
        <v>0</v>
      </c>
      <c r="W27" s="1794"/>
      <c r="X27" s="1795"/>
    </row>
    <row r="28" spans="2:24" ht="19.5" customHeight="1" x14ac:dyDescent="0.25">
      <c r="B28" s="949" t="s">
        <v>846</v>
      </c>
      <c r="C28" s="945" t="s">
        <v>845</v>
      </c>
      <c r="D28" s="1220" t="s">
        <v>233</v>
      </c>
      <c r="E28" s="1221" t="s">
        <v>233</v>
      </c>
      <c r="F28" s="947" t="s">
        <v>840</v>
      </c>
      <c r="G28" s="947">
        <v>40.5</v>
      </c>
      <c r="H28" s="947">
        <v>144</v>
      </c>
      <c r="I28" s="947">
        <v>9.4499999999999993</v>
      </c>
      <c r="J28" s="983">
        <v>3.14</v>
      </c>
      <c r="K28" s="911"/>
      <c r="L28" s="690"/>
      <c r="M28" s="690"/>
      <c r="N28" s="690"/>
      <c r="O28" s="690"/>
      <c r="P28" s="690"/>
      <c r="Q28" s="690"/>
      <c r="R28" s="690"/>
      <c r="S28" s="717"/>
      <c r="T28" s="240">
        <f t="shared" si="0"/>
        <v>0</v>
      </c>
      <c r="U28" s="89">
        <f t="shared" si="1"/>
        <v>0</v>
      </c>
      <c r="V28" s="112">
        <f t="shared" si="2"/>
        <v>0</v>
      </c>
      <c r="W28" s="1794"/>
      <c r="X28" s="1795"/>
    </row>
    <row r="29" spans="2:24" ht="19.5" customHeight="1" x14ac:dyDescent="0.25">
      <c r="B29" s="944" t="s">
        <v>844</v>
      </c>
      <c r="C29" s="945" t="s">
        <v>843</v>
      </c>
      <c r="D29" s="1220" t="s">
        <v>233</v>
      </c>
      <c r="E29" s="1221" t="s">
        <v>233</v>
      </c>
      <c r="F29" s="947" t="s">
        <v>840</v>
      </c>
      <c r="G29" s="947">
        <v>40.5</v>
      </c>
      <c r="H29" s="947">
        <v>144</v>
      </c>
      <c r="I29" s="947">
        <v>9.4499999999999993</v>
      </c>
      <c r="J29" s="983">
        <v>3.14</v>
      </c>
      <c r="K29" s="911"/>
      <c r="L29" s="690"/>
      <c r="M29" s="690"/>
      <c r="N29" s="690"/>
      <c r="O29" s="690"/>
      <c r="P29" s="690"/>
      <c r="Q29" s="690"/>
      <c r="R29" s="690"/>
      <c r="S29" s="717"/>
      <c r="T29" s="240">
        <f t="shared" si="0"/>
        <v>0</v>
      </c>
      <c r="U29" s="89">
        <f t="shared" si="1"/>
        <v>0</v>
      </c>
      <c r="V29" s="112">
        <f t="shared" si="2"/>
        <v>0</v>
      </c>
      <c r="W29" s="1794"/>
      <c r="X29" s="1795"/>
    </row>
    <row r="30" spans="2:24" ht="19.5" customHeight="1" thickBot="1" x14ac:dyDescent="0.3">
      <c r="B30" s="992" t="s">
        <v>842</v>
      </c>
      <c r="C30" s="1009" t="s">
        <v>841</v>
      </c>
      <c r="D30" s="1222" t="s">
        <v>233</v>
      </c>
      <c r="E30" s="1223" t="s">
        <v>233</v>
      </c>
      <c r="F30" s="987" t="s">
        <v>840</v>
      </c>
      <c r="G30" s="987">
        <v>40.5</v>
      </c>
      <c r="H30" s="987">
        <v>144</v>
      </c>
      <c r="I30" s="987">
        <v>9.4499999999999993</v>
      </c>
      <c r="J30" s="988">
        <v>3.14</v>
      </c>
      <c r="K30" s="997"/>
      <c r="L30" s="714"/>
      <c r="M30" s="714"/>
      <c r="N30" s="714"/>
      <c r="O30" s="714"/>
      <c r="P30" s="714"/>
      <c r="Q30" s="714"/>
      <c r="R30" s="714"/>
      <c r="S30" s="713"/>
      <c r="T30" s="395">
        <f t="shared" si="0"/>
        <v>0</v>
      </c>
      <c r="U30" s="396">
        <f t="shared" si="1"/>
        <v>0</v>
      </c>
      <c r="V30" s="397">
        <f t="shared" si="2"/>
        <v>0</v>
      </c>
      <c r="W30" s="1794"/>
      <c r="X30" s="1795"/>
    </row>
    <row r="31" spans="2:24" ht="19.5" customHeight="1" x14ac:dyDescent="0.25">
      <c r="B31" s="1933" t="s">
        <v>156</v>
      </c>
      <c r="C31" s="1934"/>
      <c r="D31" s="1934"/>
      <c r="E31" s="1934"/>
      <c r="F31" s="1934"/>
      <c r="G31" s="1934"/>
      <c r="H31" s="1934"/>
      <c r="I31" s="1934"/>
      <c r="J31" s="1934"/>
      <c r="K31" s="1934"/>
      <c r="L31" s="1934"/>
      <c r="M31" s="1934"/>
      <c r="N31" s="1934"/>
      <c r="O31" s="1934"/>
      <c r="P31" s="1934"/>
      <c r="Q31" s="1934"/>
      <c r="R31" s="1934"/>
      <c r="S31" s="1934"/>
      <c r="T31" s="1934"/>
      <c r="U31" s="1934"/>
      <c r="V31" s="1934"/>
      <c r="W31" s="1934"/>
      <c r="X31" s="1935"/>
    </row>
    <row r="32" spans="2:24" ht="19.5" customHeight="1" x14ac:dyDescent="0.25">
      <c r="B32" s="1773"/>
      <c r="C32" s="1774"/>
      <c r="D32" s="1774"/>
      <c r="E32" s="1774"/>
      <c r="F32" s="1774"/>
      <c r="G32" s="1774"/>
      <c r="H32" s="1774"/>
      <c r="I32" s="1774"/>
      <c r="J32" s="1774"/>
      <c r="K32" s="1774"/>
      <c r="L32" s="1774"/>
      <c r="M32" s="1774"/>
      <c r="N32" s="1774"/>
      <c r="O32" s="1774"/>
      <c r="P32" s="1774"/>
      <c r="Q32" s="1774"/>
      <c r="R32" s="1774"/>
      <c r="S32" s="1774"/>
      <c r="T32" s="1774"/>
      <c r="U32" s="1774"/>
      <c r="V32" s="1774"/>
      <c r="W32" s="1774"/>
      <c r="X32" s="1775"/>
    </row>
    <row r="33" spans="2:24" ht="23.85" customHeight="1" x14ac:dyDescent="0.25">
      <c r="B33" s="1773"/>
      <c r="C33" s="1791"/>
      <c r="D33" s="1791"/>
      <c r="E33" s="1791"/>
      <c r="F33" s="1791"/>
      <c r="G33" s="1791"/>
      <c r="H33" s="1791"/>
      <c r="I33" s="1791"/>
      <c r="J33" s="1791"/>
      <c r="K33" s="1791"/>
      <c r="L33" s="1791"/>
      <c r="M33" s="1791"/>
      <c r="N33" s="1791"/>
      <c r="O33" s="1791"/>
      <c r="P33" s="1791"/>
      <c r="Q33" s="1791"/>
      <c r="R33" s="1791"/>
      <c r="S33" s="1791"/>
      <c r="T33" s="1791"/>
      <c r="U33" s="1791"/>
      <c r="V33" s="1791"/>
      <c r="W33" s="1791"/>
      <c r="X33" s="1775"/>
    </row>
    <row r="34" spans="2:24" ht="23.85" customHeight="1" thickBot="1" x14ac:dyDescent="0.3">
      <c r="B34" s="1762"/>
      <c r="C34" s="1763"/>
      <c r="D34" s="1763"/>
      <c r="E34" s="1763"/>
      <c r="F34" s="1763"/>
      <c r="G34" s="1763"/>
      <c r="H34" s="1763"/>
      <c r="I34" s="1763"/>
      <c r="J34" s="1763"/>
      <c r="K34" s="1763"/>
      <c r="L34" s="1763"/>
      <c r="M34" s="1763"/>
      <c r="N34" s="1763"/>
      <c r="O34" s="1763"/>
      <c r="P34" s="1763"/>
      <c r="Q34" s="1763"/>
      <c r="R34" s="1763"/>
      <c r="S34" s="1763"/>
      <c r="T34" s="1763"/>
      <c r="U34" s="1763"/>
      <c r="V34" s="1763"/>
      <c r="W34" s="1763"/>
      <c r="X34" s="1764"/>
    </row>
    <row r="35" spans="2:24" ht="0.75" customHeight="1" thickTop="1" x14ac:dyDescent="0.25">
      <c r="B35" s="1790"/>
      <c r="C35" s="1790"/>
      <c r="D35" s="1790"/>
      <c r="E35" s="1790"/>
      <c r="F35" s="1790"/>
      <c r="G35" s="1790"/>
      <c r="H35" s="1790"/>
      <c r="I35" s="1790"/>
      <c r="J35" s="1790"/>
      <c r="K35" s="1790"/>
      <c r="L35" s="1790"/>
      <c r="M35" s="1790"/>
      <c r="N35" s="1790"/>
      <c r="O35" s="1790"/>
      <c r="P35" s="1790"/>
      <c r="Q35" s="1790"/>
      <c r="R35" s="1790"/>
      <c r="S35" s="1790"/>
      <c r="T35" s="1790"/>
      <c r="U35" s="1790"/>
      <c r="V35" s="1790"/>
      <c r="W35" s="1790"/>
      <c r="X35" s="1790"/>
    </row>
    <row r="36" spans="2:24" ht="33.75" customHeight="1" thickBot="1" x14ac:dyDescent="0.3"/>
    <row r="37" spans="2:24" ht="58.5" customHeight="1" x14ac:dyDescent="0.25">
      <c r="C37" s="1192" t="s">
        <v>157</v>
      </c>
      <c r="D37" s="931"/>
      <c r="E37" s="931"/>
      <c r="F37" s="931"/>
      <c r="G37" s="932"/>
    </row>
    <row r="38" spans="2:24" x14ac:dyDescent="0.25">
      <c r="C38" s="933"/>
      <c r="D38" s="1"/>
      <c r="E38" s="1"/>
      <c r="F38" s="1"/>
      <c r="G38" s="934"/>
    </row>
    <row r="39" spans="2:24" x14ac:dyDescent="0.25">
      <c r="C39" s="933"/>
      <c r="D39" s="1"/>
      <c r="E39" s="1"/>
      <c r="F39" s="1"/>
      <c r="G39" s="934"/>
    </row>
    <row r="40" spans="2:24" x14ac:dyDescent="0.25">
      <c r="C40" s="933"/>
      <c r="D40" s="1"/>
      <c r="E40" s="1"/>
      <c r="F40" s="1"/>
      <c r="G40" s="934"/>
    </row>
    <row r="41" spans="2:24" ht="15.75" thickBot="1" x14ac:dyDescent="0.3">
      <c r="C41" s="935"/>
      <c r="D41" s="936"/>
      <c r="E41" s="936"/>
      <c r="F41" s="936"/>
      <c r="G41" s="937"/>
    </row>
  </sheetData>
  <sheetProtection password="D140" sheet="1" selectLockedCells="1"/>
  <mergeCells count="26">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35:X35"/>
    <mergeCell ref="B9:X9"/>
    <mergeCell ref="B10:X10"/>
    <mergeCell ref="B31:X32"/>
    <mergeCell ref="B33:X34"/>
    <mergeCell ref="W13:X30"/>
  </mergeCells>
  <conditionalFormatting sqref="B1:B1048576">
    <cfRule type="duplicateValues" dxfId="32" priority="3"/>
  </conditionalFormatting>
  <pageMargins left="0.25" right="0.25" top="0.75" bottom="0.75" header="0.3" footer="0.3"/>
  <pageSetup scale="50" fitToHeight="0" orientation="landscape" r:id="rId1"/>
  <ignoredErrors>
    <ignoredError sqref="T13:T30" formulaRange="1"/>
  </ignoredError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Y36"/>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297" customWidth="1"/>
    <col min="3" max="3" width="128.28515625" style="41" customWidth="1"/>
    <col min="4" max="4" width="17" style="297" customWidth="1"/>
    <col min="5" max="5" width="13.140625" style="297" customWidth="1"/>
    <col min="6" max="6" width="13.28515625" style="297" customWidth="1"/>
    <col min="7" max="7" width="10.7109375" style="297" customWidth="1"/>
    <col min="8" max="8" width="12.28515625" style="297" customWidth="1"/>
    <col min="9" max="9" width="13.7109375" style="297" customWidth="1"/>
    <col min="10" max="10" width="13" style="297" bestFit="1" customWidth="1"/>
    <col min="11" max="17" width="11.140625" style="41" customWidth="1"/>
    <col min="18" max="18" width="11.7109375" style="41" customWidth="1"/>
    <col min="19" max="19" width="11.140625" style="41" customWidth="1"/>
    <col min="20" max="20" width="11.7109375" style="41" customWidth="1"/>
    <col min="21" max="21" width="11.5703125" style="41" bestFit="1" customWidth="1"/>
    <col min="22" max="22" width="18" style="41" bestFit="1" customWidth="1"/>
    <col min="23" max="23" width="13.140625" style="41" customWidth="1"/>
    <col min="24" max="24" width="12" style="41" customWidth="1"/>
    <col min="25" max="25" width="46.85546875" style="41" bestFit="1" customWidth="1"/>
    <col min="26"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t="s">
        <v>254</v>
      </c>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33"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2" customHeight="1" thickTop="1" thickBot="1" x14ac:dyDescent="0.3">
      <c r="B5" s="1697"/>
      <c r="C5" s="1698"/>
      <c r="D5" s="1698"/>
      <c r="E5" s="1698"/>
      <c r="F5" s="1698"/>
      <c r="G5" s="1698"/>
      <c r="H5" s="1698"/>
      <c r="I5" s="1698"/>
      <c r="J5" s="1699"/>
      <c r="K5" s="876">
        <v>100103</v>
      </c>
      <c r="L5" s="1742" t="s">
        <v>967</v>
      </c>
      <c r="M5" s="1742"/>
      <c r="N5" s="1742"/>
      <c r="O5" s="1743" t="s">
        <v>1349</v>
      </c>
      <c r="P5" s="1743"/>
      <c r="Q5" s="1743"/>
      <c r="R5" s="1743"/>
      <c r="S5" s="955">
        <v>1.4098999999999999</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114"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115"/>
      <c r="K7" s="63"/>
      <c r="L7" s="63"/>
      <c r="M7" s="63"/>
      <c r="N7" s="63"/>
      <c r="O7" s="63"/>
      <c r="P7" s="63"/>
      <c r="Q7" s="63"/>
      <c r="R7" s="63"/>
      <c r="S7" s="63"/>
      <c r="T7" s="64"/>
      <c r="U7" s="61"/>
      <c r="V7" s="61"/>
      <c r="W7" s="61"/>
      <c r="X7" s="65"/>
    </row>
    <row r="8" spans="2:25" ht="19.5" thickBot="1" x14ac:dyDescent="0.3">
      <c r="B8" s="1827" t="s">
        <v>1333</v>
      </c>
      <c r="C8" s="1828"/>
      <c r="D8" s="1828"/>
      <c r="E8" s="1828"/>
      <c r="F8" s="1828"/>
      <c r="G8" s="1828"/>
      <c r="H8" s="1828"/>
      <c r="I8" s="1828"/>
      <c r="J8" s="1828"/>
      <c r="K8" s="1828"/>
      <c r="L8" s="1828"/>
      <c r="M8" s="1828"/>
      <c r="N8" s="1828"/>
      <c r="O8" s="1828"/>
      <c r="P8" s="1828"/>
      <c r="Q8" s="1828"/>
      <c r="R8" s="1828"/>
      <c r="S8" s="1828"/>
      <c r="T8" s="1828"/>
      <c r="U8" s="1828"/>
      <c r="V8" s="1828"/>
      <c r="W8" s="1828"/>
      <c r="X8" s="1829"/>
    </row>
    <row r="9" spans="2:25" ht="18.600000000000001" customHeight="1" x14ac:dyDescent="0.25">
      <c r="B9" s="1224">
        <v>1230</v>
      </c>
      <c r="C9" s="1008" t="s">
        <v>892</v>
      </c>
      <c r="D9" s="1225">
        <v>2</v>
      </c>
      <c r="E9" s="1226" t="s">
        <v>233</v>
      </c>
      <c r="F9" s="1226" t="s">
        <v>233</v>
      </c>
      <c r="G9" s="1226">
        <v>30</v>
      </c>
      <c r="H9" s="1226">
        <v>194</v>
      </c>
      <c r="I9" s="1226">
        <v>32.090000000000003</v>
      </c>
      <c r="J9" s="1240">
        <v>45.24</v>
      </c>
      <c r="K9" s="1239"/>
      <c r="L9" s="699"/>
      <c r="M9" s="699"/>
      <c r="N9" s="699"/>
      <c r="O9" s="699"/>
      <c r="P9" s="699"/>
      <c r="Q9" s="699"/>
      <c r="R9" s="699"/>
      <c r="S9" s="698"/>
      <c r="T9" s="399">
        <f t="shared" ref="T9:T15" si="0">SUM(K9:S9)</f>
        <v>0</v>
      </c>
      <c r="U9" s="175">
        <f t="shared" ref="U9:U15" si="1">T9*I9</f>
        <v>0</v>
      </c>
      <c r="V9" s="421">
        <f t="shared" ref="V9:V15" si="2">$U9*$S$5</f>
        <v>0</v>
      </c>
      <c r="W9" s="1794" t="s">
        <v>115</v>
      </c>
      <c r="X9" s="1795"/>
    </row>
    <row r="10" spans="2:25" ht="18.75" x14ac:dyDescent="0.25">
      <c r="B10" s="1227">
        <v>110452</v>
      </c>
      <c r="C10" s="945" t="s">
        <v>891</v>
      </c>
      <c r="D10" s="1228">
        <v>2</v>
      </c>
      <c r="E10" s="1229">
        <v>1</v>
      </c>
      <c r="F10" s="1229" t="s">
        <v>233</v>
      </c>
      <c r="G10" s="1229">
        <v>30</v>
      </c>
      <c r="H10" s="1229">
        <v>104</v>
      </c>
      <c r="I10" s="1229">
        <v>25.7</v>
      </c>
      <c r="J10" s="1241">
        <v>36.229999999999997</v>
      </c>
      <c r="K10" s="1039"/>
      <c r="L10" s="690"/>
      <c r="M10" s="690"/>
      <c r="N10" s="690"/>
      <c r="O10" s="690"/>
      <c r="P10" s="690"/>
      <c r="Q10" s="690"/>
      <c r="R10" s="690"/>
      <c r="S10" s="717"/>
      <c r="T10" s="184">
        <f t="shared" si="0"/>
        <v>0</v>
      </c>
      <c r="U10" s="172">
        <f t="shared" si="1"/>
        <v>0</v>
      </c>
      <c r="V10" s="183">
        <f t="shared" si="2"/>
        <v>0</v>
      </c>
      <c r="W10" s="1794"/>
      <c r="X10" s="1795"/>
    </row>
    <row r="11" spans="2:25" ht="18.75" x14ac:dyDescent="0.25">
      <c r="B11" s="1227">
        <v>615300</v>
      </c>
      <c r="C11" s="945" t="s">
        <v>889</v>
      </c>
      <c r="D11" s="1228">
        <v>2</v>
      </c>
      <c r="E11" s="1229">
        <v>1</v>
      </c>
      <c r="F11" s="1229" t="s">
        <v>233</v>
      </c>
      <c r="G11" s="1229">
        <v>30</v>
      </c>
      <c r="H11" s="1229">
        <v>156</v>
      </c>
      <c r="I11" s="1229">
        <v>18.079999999999998</v>
      </c>
      <c r="J11" s="1241">
        <v>25.49</v>
      </c>
      <c r="K11" s="1175"/>
      <c r="L11" s="690"/>
      <c r="M11" s="714"/>
      <c r="N11" s="714"/>
      <c r="O11" s="714"/>
      <c r="P11" s="714"/>
      <c r="Q11" s="714"/>
      <c r="R11" s="714"/>
      <c r="S11" s="713"/>
      <c r="T11" s="243">
        <f t="shared" si="0"/>
        <v>0</v>
      </c>
      <c r="U11" s="180">
        <f t="shared" si="1"/>
        <v>0</v>
      </c>
      <c r="V11" s="429">
        <f t="shared" si="2"/>
        <v>0</v>
      </c>
      <c r="W11" s="1794"/>
      <c r="X11" s="1795"/>
    </row>
    <row r="12" spans="2:25" ht="18.75" x14ac:dyDescent="0.25">
      <c r="B12" s="1227">
        <v>615400</v>
      </c>
      <c r="C12" s="945" t="s">
        <v>888</v>
      </c>
      <c r="D12" s="1228">
        <v>1</v>
      </c>
      <c r="E12" s="1229">
        <v>0.5</v>
      </c>
      <c r="F12" s="1229" t="s">
        <v>233</v>
      </c>
      <c r="G12" s="1229">
        <v>30</v>
      </c>
      <c r="H12" s="1229">
        <v>214</v>
      </c>
      <c r="I12" s="1229">
        <v>26.39</v>
      </c>
      <c r="J12" s="1241">
        <v>37.21</v>
      </c>
      <c r="K12" s="1039"/>
      <c r="L12" s="699"/>
      <c r="M12" s="690"/>
      <c r="N12" s="690"/>
      <c r="O12" s="690"/>
      <c r="P12" s="690"/>
      <c r="Q12" s="690"/>
      <c r="R12" s="690"/>
      <c r="S12" s="717"/>
      <c r="T12" s="243">
        <f t="shared" si="0"/>
        <v>0</v>
      </c>
      <c r="U12" s="180">
        <f t="shared" si="1"/>
        <v>0</v>
      </c>
      <c r="V12" s="429">
        <f t="shared" si="2"/>
        <v>0</v>
      </c>
      <c r="W12" s="1794"/>
      <c r="X12" s="1795"/>
    </row>
    <row r="13" spans="2:25" ht="18.75" x14ac:dyDescent="0.25">
      <c r="B13" s="1227">
        <v>615600</v>
      </c>
      <c r="C13" s="945" t="s">
        <v>887</v>
      </c>
      <c r="D13" s="1228">
        <v>2</v>
      </c>
      <c r="E13" s="1229">
        <v>1</v>
      </c>
      <c r="F13" s="1229" t="s">
        <v>233</v>
      </c>
      <c r="G13" s="1229">
        <v>30</v>
      </c>
      <c r="H13" s="1229">
        <v>156</v>
      </c>
      <c r="I13" s="1229">
        <v>19.38</v>
      </c>
      <c r="J13" s="1241">
        <v>27.33</v>
      </c>
      <c r="K13" s="1039"/>
      <c r="L13" s="690"/>
      <c r="M13" s="690"/>
      <c r="N13" s="690"/>
      <c r="O13" s="690"/>
      <c r="P13" s="690"/>
      <c r="Q13" s="690"/>
      <c r="R13" s="690"/>
      <c r="S13" s="690"/>
      <c r="T13" s="243">
        <f t="shared" si="0"/>
        <v>0</v>
      </c>
      <c r="U13" s="180">
        <f t="shared" si="1"/>
        <v>0</v>
      </c>
      <c r="V13" s="429">
        <f t="shared" si="2"/>
        <v>0</v>
      </c>
      <c r="W13" s="1794"/>
      <c r="X13" s="1795"/>
    </row>
    <row r="14" spans="2:25" ht="18.75" x14ac:dyDescent="0.25">
      <c r="B14" s="1227">
        <v>625300</v>
      </c>
      <c r="C14" s="945" t="s">
        <v>886</v>
      </c>
      <c r="D14" s="1228">
        <v>2</v>
      </c>
      <c r="E14" s="1229">
        <v>1</v>
      </c>
      <c r="F14" s="1229" t="s">
        <v>233</v>
      </c>
      <c r="G14" s="1229">
        <v>30</v>
      </c>
      <c r="H14" s="1229">
        <v>156</v>
      </c>
      <c r="I14" s="1229">
        <v>18.079999999999998</v>
      </c>
      <c r="J14" s="1241">
        <v>25.49</v>
      </c>
      <c r="K14" s="1039"/>
      <c r="L14" s="690"/>
      <c r="M14" s="690"/>
      <c r="N14" s="690"/>
      <c r="O14" s="690"/>
      <c r="P14" s="690"/>
      <c r="Q14" s="690"/>
      <c r="R14" s="690"/>
      <c r="S14" s="690"/>
      <c r="T14" s="243">
        <f t="shared" si="0"/>
        <v>0</v>
      </c>
      <c r="U14" s="180">
        <f t="shared" si="1"/>
        <v>0</v>
      </c>
      <c r="V14" s="429">
        <f t="shared" si="2"/>
        <v>0</v>
      </c>
      <c r="W14" s="1794"/>
      <c r="X14" s="1795"/>
    </row>
    <row r="15" spans="2:25" ht="19.5" thickBot="1" x14ac:dyDescent="0.3">
      <c r="B15" s="1230">
        <v>665400</v>
      </c>
      <c r="C15" s="1009" t="s">
        <v>885</v>
      </c>
      <c r="D15" s="1231">
        <v>2</v>
      </c>
      <c r="E15" s="1232">
        <v>1</v>
      </c>
      <c r="F15" s="1232" t="s">
        <v>233</v>
      </c>
      <c r="G15" s="1232">
        <v>30</v>
      </c>
      <c r="H15" s="1232">
        <v>156</v>
      </c>
      <c r="I15" s="1232">
        <v>18.079999999999998</v>
      </c>
      <c r="J15" s="1242">
        <v>25.49</v>
      </c>
      <c r="K15" s="1175"/>
      <c r="L15" s="714"/>
      <c r="M15" s="714"/>
      <c r="N15" s="714"/>
      <c r="O15" s="714"/>
      <c r="P15" s="714"/>
      <c r="Q15" s="714"/>
      <c r="R15" s="714"/>
      <c r="S15" s="714"/>
      <c r="T15" s="243">
        <f t="shared" si="0"/>
        <v>0</v>
      </c>
      <c r="U15" s="180">
        <f t="shared" si="1"/>
        <v>0</v>
      </c>
      <c r="V15" s="429">
        <f t="shared" si="2"/>
        <v>0</v>
      </c>
      <c r="W15" s="1794"/>
      <c r="X15" s="1795"/>
    </row>
    <row r="16" spans="2:25" ht="19.5" thickBot="1" x14ac:dyDescent="0.35">
      <c r="B16" s="1821" t="s">
        <v>392</v>
      </c>
      <c r="C16" s="1822"/>
      <c r="D16" s="1822"/>
      <c r="E16" s="1822"/>
      <c r="F16" s="1822"/>
      <c r="G16" s="1822"/>
      <c r="H16" s="1822"/>
      <c r="I16" s="1822"/>
      <c r="J16" s="1822"/>
      <c r="K16" s="1822"/>
      <c r="L16" s="1822"/>
      <c r="M16" s="1822"/>
      <c r="N16" s="1822"/>
      <c r="O16" s="1822"/>
      <c r="P16" s="1822"/>
      <c r="Q16" s="1822"/>
      <c r="R16" s="1822"/>
      <c r="S16" s="1822"/>
      <c r="T16" s="1822"/>
      <c r="U16" s="1822"/>
      <c r="V16" s="1822"/>
      <c r="W16" s="1822"/>
      <c r="X16" s="1823"/>
      <c r="Y16" s="301" t="s">
        <v>1324</v>
      </c>
    </row>
    <row r="17" spans="2:25" ht="18.75" x14ac:dyDescent="0.25">
      <c r="B17" s="1224">
        <v>7516</v>
      </c>
      <c r="C17" s="1008" t="s">
        <v>884</v>
      </c>
      <c r="D17" s="1225">
        <v>2</v>
      </c>
      <c r="E17" s="1226">
        <v>1</v>
      </c>
      <c r="F17" s="1226" t="s">
        <v>233</v>
      </c>
      <c r="G17" s="1226">
        <v>30</v>
      </c>
      <c r="H17" s="1226">
        <v>120</v>
      </c>
      <c r="I17" s="1226">
        <v>29.71</v>
      </c>
      <c r="J17" s="1240">
        <v>41.89</v>
      </c>
      <c r="K17" s="1239"/>
      <c r="L17" s="699"/>
      <c r="M17" s="699"/>
      <c r="N17" s="699"/>
      <c r="O17" s="699"/>
      <c r="P17" s="699"/>
      <c r="Q17" s="699"/>
      <c r="R17" s="699"/>
      <c r="S17" s="698"/>
      <c r="T17" s="399">
        <f>SUM(K17:S17)</f>
        <v>0</v>
      </c>
      <c r="U17" s="177">
        <f>T17*I17</f>
        <v>0</v>
      </c>
      <c r="V17" s="400">
        <f>$U17*$S$5</f>
        <v>0</v>
      </c>
      <c r="W17" s="1830" t="s">
        <v>115</v>
      </c>
      <c r="X17" s="1831"/>
      <c r="Y17" s="302" t="str">
        <f>IF($J$31="","",$J$31/I17)</f>
        <v/>
      </c>
    </row>
    <row r="18" spans="2:25" ht="18.75" x14ac:dyDescent="0.25">
      <c r="B18" s="1227">
        <v>7518</v>
      </c>
      <c r="C18" s="945" t="s">
        <v>883</v>
      </c>
      <c r="D18" s="1228">
        <v>2.25</v>
      </c>
      <c r="E18" s="1229">
        <v>1</v>
      </c>
      <c r="F18" s="1229" t="s">
        <v>233</v>
      </c>
      <c r="G18" s="1229">
        <v>30</v>
      </c>
      <c r="H18" s="1229">
        <v>101</v>
      </c>
      <c r="I18" s="1229">
        <v>29.71</v>
      </c>
      <c r="J18" s="1241">
        <v>41.89</v>
      </c>
      <c r="K18" s="1239"/>
      <c r="L18" s="699"/>
      <c r="M18" s="699"/>
      <c r="N18" s="699"/>
      <c r="O18" s="699"/>
      <c r="P18" s="699"/>
      <c r="Q18" s="699"/>
      <c r="R18" s="699"/>
      <c r="S18" s="698"/>
      <c r="T18" s="195">
        <f>SUM(K18:S18)</f>
        <v>0</v>
      </c>
      <c r="U18" s="194">
        <f>T18*I18</f>
        <v>0</v>
      </c>
      <c r="V18" s="193">
        <f>$U18*$S$5</f>
        <v>0</v>
      </c>
      <c r="W18" s="1830"/>
      <c r="X18" s="1831"/>
      <c r="Y18" s="302" t="str">
        <f t="shared" ref="Y18:Y21" si="3">IF($J$31="","",$J$31/I18)</f>
        <v/>
      </c>
    </row>
    <row r="19" spans="2:25" ht="18.75" x14ac:dyDescent="0.25">
      <c r="B19" s="1227">
        <v>7522</v>
      </c>
      <c r="C19" s="945" t="s">
        <v>882</v>
      </c>
      <c r="D19" s="1228">
        <v>2</v>
      </c>
      <c r="E19" s="1229">
        <v>1.25</v>
      </c>
      <c r="F19" s="1229" t="s">
        <v>233</v>
      </c>
      <c r="G19" s="1229">
        <v>30</v>
      </c>
      <c r="H19" s="1229">
        <v>113</v>
      </c>
      <c r="I19" s="1229">
        <v>33.28</v>
      </c>
      <c r="J19" s="1241">
        <v>46.92</v>
      </c>
      <c r="K19" s="1039"/>
      <c r="L19" s="690"/>
      <c r="M19" s="690"/>
      <c r="N19" s="690"/>
      <c r="O19" s="690"/>
      <c r="P19" s="690"/>
      <c r="Q19" s="690"/>
      <c r="R19" s="690"/>
      <c r="S19" s="717"/>
      <c r="T19" s="173">
        <f>SUM(K19:S19)</f>
        <v>0</v>
      </c>
      <c r="U19" s="172">
        <f>T19*I19</f>
        <v>0</v>
      </c>
      <c r="V19" s="171">
        <f>$U19*$S$5</f>
        <v>0</v>
      </c>
      <c r="W19" s="1830"/>
      <c r="X19" s="1831"/>
      <c r="Y19" s="302" t="str">
        <f t="shared" si="3"/>
        <v/>
      </c>
    </row>
    <row r="20" spans="2:25" ht="18.75" x14ac:dyDescent="0.25">
      <c r="B20" s="1227">
        <v>7527</v>
      </c>
      <c r="C20" s="945" t="s">
        <v>881</v>
      </c>
      <c r="D20" s="1228">
        <v>2</v>
      </c>
      <c r="E20" s="1229">
        <v>1</v>
      </c>
      <c r="F20" s="1229" t="s">
        <v>233</v>
      </c>
      <c r="G20" s="1229">
        <v>30</v>
      </c>
      <c r="H20" s="1229">
        <v>100</v>
      </c>
      <c r="I20" s="1229">
        <v>30.34</v>
      </c>
      <c r="J20" s="1241">
        <v>42.78</v>
      </c>
      <c r="K20" s="1039"/>
      <c r="L20" s="690"/>
      <c r="M20" s="690"/>
      <c r="N20" s="690"/>
      <c r="O20" s="690"/>
      <c r="P20" s="690"/>
      <c r="Q20" s="690"/>
      <c r="R20" s="690"/>
      <c r="S20" s="717"/>
      <c r="T20" s="173">
        <f>SUM(K20:S20)</f>
        <v>0</v>
      </c>
      <c r="U20" s="172">
        <f>T20*I20</f>
        <v>0</v>
      </c>
      <c r="V20" s="171">
        <f>$U20*$S$5</f>
        <v>0</v>
      </c>
      <c r="W20" s="1830"/>
      <c r="X20" s="1831"/>
      <c r="Y20" s="302" t="str">
        <f t="shared" si="3"/>
        <v/>
      </c>
    </row>
    <row r="21" spans="2:25" ht="19.5" thickBot="1" x14ac:dyDescent="0.3">
      <c r="B21" s="1230">
        <v>7572</v>
      </c>
      <c r="C21" s="1009" t="s">
        <v>880</v>
      </c>
      <c r="D21" s="1231">
        <v>2</v>
      </c>
      <c r="E21" s="1232">
        <v>1.25</v>
      </c>
      <c r="F21" s="1232" t="s">
        <v>233</v>
      </c>
      <c r="G21" s="1232">
        <v>30</v>
      </c>
      <c r="H21" s="1232">
        <v>110</v>
      </c>
      <c r="I21" s="1232">
        <v>32.14</v>
      </c>
      <c r="J21" s="1242">
        <v>45.31</v>
      </c>
      <c r="K21" s="1175"/>
      <c r="L21" s="714"/>
      <c r="M21" s="714"/>
      <c r="N21" s="714"/>
      <c r="O21" s="714"/>
      <c r="P21" s="714"/>
      <c r="Q21" s="714"/>
      <c r="R21" s="714"/>
      <c r="S21" s="713"/>
      <c r="T21" s="318">
        <f>SUM(K21:S21)</f>
        <v>0</v>
      </c>
      <c r="U21" s="180">
        <f>T21*I21</f>
        <v>0</v>
      </c>
      <c r="V21" s="319">
        <f>$U21*$S$5</f>
        <v>0</v>
      </c>
      <c r="W21" s="1830"/>
      <c r="X21" s="1831"/>
      <c r="Y21" s="302" t="str">
        <f t="shared" si="3"/>
        <v/>
      </c>
    </row>
    <row r="22" spans="2:25" ht="19.5" thickBot="1" x14ac:dyDescent="0.3">
      <c r="B22" s="1824" t="s">
        <v>384</v>
      </c>
      <c r="C22" s="1825"/>
      <c r="D22" s="1825"/>
      <c r="E22" s="1825"/>
      <c r="F22" s="1825"/>
      <c r="G22" s="1825"/>
      <c r="H22" s="1825"/>
      <c r="I22" s="1825"/>
      <c r="J22" s="1825"/>
      <c r="K22" s="1825"/>
      <c r="L22" s="1825"/>
      <c r="M22" s="1825"/>
      <c r="N22" s="1825"/>
      <c r="O22" s="1825"/>
      <c r="P22" s="1825"/>
      <c r="Q22" s="1825"/>
      <c r="R22" s="1825"/>
      <c r="S22" s="1825"/>
      <c r="T22" s="1825"/>
      <c r="U22" s="1825"/>
      <c r="V22" s="1825"/>
      <c r="W22" s="1825"/>
      <c r="X22" s="1826"/>
      <c r="Y22" s="303"/>
    </row>
    <row r="23" spans="2:25" ht="32.25" customHeight="1" x14ac:dyDescent="0.25">
      <c r="B23" s="1233">
        <v>110458</v>
      </c>
      <c r="C23" s="1010" t="s">
        <v>890</v>
      </c>
      <c r="D23" s="1234">
        <v>2</v>
      </c>
      <c r="E23" s="1235">
        <v>1</v>
      </c>
      <c r="F23" s="1235" t="s">
        <v>233</v>
      </c>
      <c r="G23" s="1235">
        <v>30</v>
      </c>
      <c r="H23" s="1235">
        <v>104</v>
      </c>
      <c r="I23" s="1235">
        <v>31.17</v>
      </c>
      <c r="J23" s="1243">
        <v>43.95</v>
      </c>
      <c r="K23" s="1011"/>
      <c r="L23" s="727"/>
      <c r="M23" s="727"/>
      <c r="N23" s="727"/>
      <c r="O23" s="727"/>
      <c r="P23" s="727"/>
      <c r="Q23" s="727"/>
      <c r="R23" s="727"/>
      <c r="S23" s="753"/>
      <c r="T23" s="254">
        <f>SUM(K23:S23)</f>
        <v>0</v>
      </c>
      <c r="U23" s="459">
        <f>T23*I23</f>
        <v>0</v>
      </c>
      <c r="V23" s="855">
        <f>$U23*$S$5</f>
        <v>0</v>
      </c>
      <c r="W23" s="1945" t="s">
        <v>115</v>
      </c>
      <c r="X23" s="1861"/>
      <c r="Y23" s="302" t="str">
        <f>IF($J$32="","",$J$32/I23)</f>
        <v/>
      </c>
    </row>
    <row r="24" spans="2:25" ht="32.25" customHeight="1" thickBot="1" x14ac:dyDescent="0.3">
      <c r="B24" s="1236">
        <v>7526</v>
      </c>
      <c r="C24" s="951" t="s">
        <v>879</v>
      </c>
      <c r="D24" s="1237">
        <v>2</v>
      </c>
      <c r="E24" s="1238">
        <v>1</v>
      </c>
      <c r="F24" s="1238" t="s">
        <v>233</v>
      </c>
      <c r="G24" s="1238">
        <v>30</v>
      </c>
      <c r="H24" s="1238">
        <v>120</v>
      </c>
      <c r="I24" s="1238">
        <v>31.24</v>
      </c>
      <c r="J24" s="1244">
        <v>44.05</v>
      </c>
      <c r="K24" s="1122"/>
      <c r="L24" s="913"/>
      <c r="M24" s="913"/>
      <c r="N24" s="913"/>
      <c r="O24" s="913"/>
      <c r="P24" s="913"/>
      <c r="Q24" s="913"/>
      <c r="R24" s="913"/>
      <c r="S24" s="914"/>
      <c r="T24" s="371">
        <f>SUM(K24:S24)</f>
        <v>0</v>
      </c>
      <c r="U24" s="244">
        <f>T24*I24</f>
        <v>0</v>
      </c>
      <c r="V24" s="845">
        <f>$U24*$S$5</f>
        <v>0</v>
      </c>
      <c r="W24" s="1946"/>
      <c r="X24" s="1833"/>
      <c r="Y24" s="314" t="str">
        <f>IF($J$32="","",$J$32/I24)</f>
        <v/>
      </c>
    </row>
    <row r="25" spans="2:25" ht="18" customHeight="1" x14ac:dyDescent="0.3">
      <c r="B25" s="790"/>
      <c r="C25" s="99"/>
      <c r="D25" s="323"/>
      <c r="E25" s="323"/>
      <c r="F25" s="323"/>
      <c r="G25" s="323"/>
      <c r="H25" s="323"/>
      <c r="I25" s="323"/>
      <c r="J25" s="323"/>
      <c r="K25" s="99"/>
      <c r="L25" s="320"/>
      <c r="M25" s="1811" t="s">
        <v>376</v>
      </c>
      <c r="N25" s="1811"/>
      <c r="O25" s="1811"/>
      <c r="P25" s="1811"/>
      <c r="Q25" s="1811"/>
      <c r="R25" s="1811"/>
      <c r="S25" s="1811"/>
      <c r="T25" s="1811"/>
      <c r="U25" s="1811"/>
      <c r="V25" s="1811"/>
      <c r="W25" s="1811"/>
      <c r="X25" s="1812"/>
      <c r="Y25" s="305" t="str">
        <f>IF($J$37="","",$J$37/I27)</f>
        <v/>
      </c>
    </row>
    <row r="26" spans="2:25" ht="15.75" customHeight="1" thickBot="1" x14ac:dyDescent="0.35">
      <c r="B26" s="790"/>
      <c r="C26" s="99"/>
      <c r="D26" s="323"/>
      <c r="E26" s="323"/>
      <c r="F26" s="323"/>
      <c r="G26" s="323"/>
      <c r="H26" s="323"/>
      <c r="I26" s="323"/>
      <c r="J26" s="323"/>
      <c r="K26" s="320"/>
      <c r="L26" s="320"/>
      <c r="M26" s="1811"/>
      <c r="N26" s="1811"/>
      <c r="O26" s="1811"/>
      <c r="P26" s="1811"/>
      <c r="Q26" s="1811"/>
      <c r="R26" s="1811"/>
      <c r="S26" s="1811"/>
      <c r="T26" s="1811"/>
      <c r="U26" s="1811"/>
      <c r="V26" s="1811"/>
      <c r="W26" s="1811"/>
      <c r="X26" s="1812"/>
      <c r="Y26" s="305" t="str">
        <f>IF($J$37="","",$J$37/I28)</f>
        <v/>
      </c>
    </row>
    <row r="27" spans="2:25" ht="32.25" thickBot="1" x14ac:dyDescent="0.35">
      <c r="B27" s="790"/>
      <c r="C27" s="286" t="s">
        <v>1318</v>
      </c>
      <c r="D27" s="287" t="s">
        <v>1319</v>
      </c>
      <c r="E27" s="287" t="s">
        <v>1320</v>
      </c>
      <c r="F27" s="287" t="s">
        <v>1321</v>
      </c>
      <c r="G27" s="1813"/>
      <c r="H27" s="1813"/>
      <c r="I27" s="1813"/>
      <c r="J27" s="1813"/>
      <c r="K27" s="1814"/>
      <c r="L27" s="320"/>
      <c r="M27" s="1811"/>
      <c r="N27" s="1811"/>
      <c r="O27" s="1811"/>
      <c r="P27" s="1811"/>
      <c r="Q27" s="1811"/>
      <c r="R27" s="1811"/>
      <c r="S27" s="1811"/>
      <c r="T27" s="1811"/>
      <c r="U27" s="1811"/>
      <c r="V27" s="1811"/>
      <c r="W27" s="1811"/>
      <c r="X27" s="1812"/>
      <c r="Y27" s="305" t="str">
        <f>IF($J$37="","",$J$37/I29)</f>
        <v/>
      </c>
    </row>
    <row r="28" spans="2:25" ht="23.25" x14ac:dyDescent="0.35">
      <c r="B28" s="790"/>
      <c r="C28" s="288" t="s">
        <v>1322</v>
      </c>
      <c r="D28" s="792">
        <v>0.6</v>
      </c>
      <c r="E28" s="793" t="str">
        <f>IF(SUM(F28:F29)=0,"",F28/SUM(F28:F29))</f>
        <v/>
      </c>
      <c r="F28" s="794">
        <f>SUM(U17:U21)</f>
        <v>0</v>
      </c>
      <c r="G28" s="1815" t="str">
        <f>IF(SUM(F28:F29)=0,"",IF(AND(E28&lt;D28+0.03,E28&gt;D28-0.03),"Balanced","Unbalanced"))</f>
        <v/>
      </c>
      <c r="H28" s="1816"/>
      <c r="I28" s="1816"/>
      <c r="J28" s="1816"/>
      <c r="K28" s="1817"/>
      <c r="L28" s="99"/>
      <c r="M28" s="99"/>
      <c r="N28" s="99"/>
      <c r="O28" s="99"/>
      <c r="P28" s="99"/>
      <c r="Q28" s="99"/>
      <c r="R28" s="99"/>
      <c r="S28" s="99"/>
      <c r="T28" s="99"/>
      <c r="U28" s="99"/>
      <c r="V28" s="99"/>
      <c r="W28" s="99"/>
      <c r="X28" s="166"/>
    </row>
    <row r="29" spans="2:25" ht="21.75" customHeight="1" thickBot="1" x14ac:dyDescent="0.4">
      <c r="B29" s="790"/>
      <c r="C29" s="292" t="s">
        <v>1323</v>
      </c>
      <c r="D29" s="795">
        <v>0.4</v>
      </c>
      <c r="E29" s="796" t="str">
        <f>IF(SUM(F28:F29)=0,"",F29/SUM(F28:F29))</f>
        <v/>
      </c>
      <c r="F29" s="797">
        <f>SUM(U23:U24)</f>
        <v>0</v>
      </c>
      <c r="G29" s="1818" t="str">
        <f>IF(G28="","",IF(AND(G28="Unbalanced",E28&lt;D28-0.03),"Increase White Meat or decrease Dark Meat",IF(AND(G28="Unbalanced",E28&gt;D28+0.03),"Increase Dark Meat or decrease White Meat","")))</f>
        <v/>
      </c>
      <c r="H29" s="1819"/>
      <c r="I29" s="1819"/>
      <c r="J29" s="1819"/>
      <c r="K29" s="1820"/>
      <c r="L29" s="99"/>
      <c r="M29" s="99"/>
      <c r="N29" s="99"/>
      <c r="O29" s="99"/>
      <c r="P29" s="99"/>
      <c r="Q29" s="99"/>
      <c r="R29" s="99"/>
      <c r="S29" s="99"/>
      <c r="T29" s="99"/>
      <c r="U29" s="99"/>
      <c r="V29" s="99"/>
      <c r="W29" s="99"/>
      <c r="X29" s="166"/>
    </row>
    <row r="30" spans="2:25" x14ac:dyDescent="0.25">
      <c r="B30" s="790"/>
      <c r="C30" s="99"/>
      <c r="D30" s="323"/>
      <c r="E30" s="323"/>
      <c r="F30" s="323"/>
      <c r="G30" s="323"/>
      <c r="H30" s="323"/>
      <c r="I30" s="323"/>
      <c r="J30" s="323"/>
      <c r="K30" s="99"/>
      <c r="L30" s="99"/>
      <c r="M30" s="99"/>
      <c r="N30" s="99"/>
      <c r="O30" s="99"/>
      <c r="P30" s="99"/>
      <c r="Q30" s="99"/>
      <c r="R30" s="99"/>
      <c r="S30" s="99"/>
      <c r="T30" s="99"/>
      <c r="U30" s="99"/>
      <c r="V30" s="99"/>
      <c r="W30" s="99"/>
      <c r="X30" s="166"/>
    </row>
    <row r="31" spans="2:25" ht="16.5" customHeight="1" x14ac:dyDescent="0.25">
      <c r="B31" s="790"/>
      <c r="C31" s="321"/>
      <c r="D31" s="323"/>
      <c r="E31" s="798"/>
      <c r="F31" s="323"/>
      <c r="G31" s="327"/>
      <c r="H31" s="325" t="str">
        <f>IF(G28&lt;&gt;"Unbalanced","","lbs needed to balance:")</f>
        <v/>
      </c>
      <c r="I31" s="327" t="str">
        <f>IF(G28&lt;&gt;"Unbalanced","","White meat")</f>
        <v/>
      </c>
      <c r="J31" s="799" t="str">
        <f>IF(G28&lt;&gt;"Unbalanced","",((D28/D29)*F29)-F28)</f>
        <v/>
      </c>
      <c r="K31" s="327" t="str">
        <f>IF(G28&lt;&gt;"Unbalanced","","lbs")</f>
        <v/>
      </c>
      <c r="L31" s="99"/>
      <c r="M31" s="99"/>
      <c r="N31" s="99"/>
      <c r="O31" s="99"/>
      <c r="P31" s="99"/>
      <c r="Q31" s="99"/>
      <c r="R31" s="99"/>
      <c r="S31" s="99"/>
      <c r="W31" s="99"/>
      <c r="X31" s="166"/>
    </row>
    <row r="32" spans="2:25" ht="15" customHeight="1" x14ac:dyDescent="0.25">
      <c r="B32" s="790"/>
      <c r="C32" s="99"/>
      <c r="D32" s="323"/>
      <c r="E32" s="798"/>
      <c r="F32" s="323"/>
      <c r="G32" s="327"/>
      <c r="H32" s="327"/>
      <c r="I32" s="327" t="str">
        <f>IF(G28&lt;&gt;"Unbalanced","","Dark meat")</f>
        <v/>
      </c>
      <c r="J32" s="799" t="str">
        <f>IF(G28&lt;&gt;"Unbalanced","",((D29/D28)*F28)-F29)</f>
        <v/>
      </c>
      <c r="K32" s="327" t="str">
        <f>IF(G28&lt;&gt;"Unbalanced","","lbs")</f>
        <v/>
      </c>
      <c r="L32" s="99"/>
      <c r="M32" s="99"/>
      <c r="N32" s="99"/>
      <c r="O32" s="99"/>
      <c r="P32" s="99"/>
      <c r="Q32" s="99"/>
      <c r="R32" s="99"/>
      <c r="S32" s="99"/>
      <c r="T32" s="99"/>
      <c r="U32" s="99"/>
      <c r="V32" s="99"/>
      <c r="W32" s="99"/>
      <c r="X32" s="166"/>
    </row>
    <row r="33" spans="2:24" ht="15" customHeight="1" x14ac:dyDescent="0.25">
      <c r="B33" s="790"/>
      <c r="C33" s="99"/>
      <c r="D33" s="323"/>
      <c r="E33" s="323"/>
      <c r="F33" s="323"/>
      <c r="G33" s="323"/>
      <c r="H33" s="323"/>
      <c r="I33" s="323"/>
      <c r="J33" s="323"/>
      <c r="K33" s="99"/>
      <c r="L33" s="99"/>
      <c r="M33" s="99"/>
      <c r="N33" s="99"/>
      <c r="O33" s="99"/>
      <c r="P33" s="99"/>
      <c r="Q33" s="99"/>
      <c r="R33" s="99"/>
      <c r="S33" s="99"/>
      <c r="T33" s="99"/>
      <c r="U33" s="99"/>
      <c r="V33" s="99"/>
      <c r="W33" s="99"/>
      <c r="X33" s="166"/>
    </row>
    <row r="34" spans="2:24" ht="15.75" thickBot="1" x14ac:dyDescent="0.3">
      <c r="B34" s="791"/>
      <c r="C34" s="164"/>
      <c r="D34" s="335"/>
      <c r="E34" s="335"/>
      <c r="F34" s="335"/>
      <c r="G34" s="335"/>
      <c r="H34" s="335"/>
      <c r="I34" s="335"/>
      <c r="J34" s="335"/>
      <c r="K34" s="164"/>
      <c r="L34" s="164"/>
      <c r="M34" s="164"/>
      <c r="N34" s="164"/>
      <c r="O34" s="164"/>
      <c r="P34" s="164"/>
      <c r="Q34" s="164"/>
      <c r="R34" s="164"/>
      <c r="S34" s="164"/>
      <c r="T34" s="164"/>
      <c r="U34" s="164"/>
      <c r="V34" s="164"/>
      <c r="W34" s="164"/>
      <c r="X34" s="163"/>
    </row>
    <row r="35" spans="2:24" ht="15.75" thickTop="1" x14ac:dyDescent="0.25">
      <c r="K35" s="328">
        <f t="shared" ref="K35:S35" si="4">SUM(K9:K15,K17:K21,K23:K24)</f>
        <v>0</v>
      </c>
      <c r="L35" s="328">
        <f t="shared" si="4"/>
        <v>0</v>
      </c>
      <c r="M35" s="328">
        <f>SUM(M9:M15,M17:M21,M23:M24)</f>
        <v>0</v>
      </c>
      <c r="N35" s="328">
        <f t="shared" si="4"/>
        <v>0</v>
      </c>
      <c r="O35" s="328">
        <f t="shared" si="4"/>
        <v>0</v>
      </c>
      <c r="P35" s="328">
        <f t="shared" si="4"/>
        <v>0</v>
      </c>
      <c r="Q35" s="328">
        <f t="shared" si="4"/>
        <v>0</v>
      </c>
      <c r="R35" s="328">
        <f t="shared" si="4"/>
        <v>0</v>
      </c>
      <c r="S35" s="328">
        <f t="shared" si="4"/>
        <v>0</v>
      </c>
      <c r="T35" s="328">
        <f>SUM(T9:T15,T17:T21,T23:T24)</f>
        <v>0</v>
      </c>
      <c r="U35" s="328">
        <f t="shared" ref="U35:V35" si="5">SUM(U9:U15,U17:U21,U23:U24)</f>
        <v>0</v>
      </c>
      <c r="V35" s="328">
        <f t="shared" si="5"/>
        <v>0</v>
      </c>
    </row>
    <row r="36" spans="2:24" x14ac:dyDescent="0.25">
      <c r="S36" s="128"/>
    </row>
  </sheetData>
  <sheetProtection password="D140" sheet="1" selectLockedCells="1"/>
  <mergeCells count="22">
    <mergeCell ref="G27:K27"/>
    <mergeCell ref="G28:K28"/>
    <mergeCell ref="G29:K29"/>
    <mergeCell ref="M25:X27"/>
    <mergeCell ref="B16:X16"/>
    <mergeCell ref="B22:X22"/>
    <mergeCell ref="B8:X8"/>
    <mergeCell ref="W17:X21"/>
    <mergeCell ref="W23:X24"/>
    <mergeCell ref="W9:X15"/>
    <mergeCell ref="B1:P1"/>
    <mergeCell ref="Q1:X3"/>
    <mergeCell ref="B2:P2"/>
    <mergeCell ref="B3:C3"/>
    <mergeCell ref="D3:J3"/>
    <mergeCell ref="K3:M3"/>
    <mergeCell ref="N3:P3"/>
    <mergeCell ref="B4:X4"/>
    <mergeCell ref="B5:J5"/>
    <mergeCell ref="L5:N5"/>
    <mergeCell ref="O5:R5"/>
    <mergeCell ref="T5:X5"/>
  </mergeCells>
  <conditionalFormatting sqref="B1:B1048576">
    <cfRule type="duplicateValues" dxfId="31" priority="4"/>
  </conditionalFormatting>
  <conditionalFormatting sqref="G28:K29">
    <cfRule type="expression" dxfId="30" priority="1">
      <formula>$G$28="Unbalanced"</formula>
    </cfRule>
    <cfRule type="expression" dxfId="29" priority="2">
      <formula>$G$28="Balanced"</formula>
    </cfRule>
  </conditionalFormatting>
  <pageMargins left="0.25" right="0.25" top="0.75" bottom="0.75" header="0.3" footer="0.3"/>
  <pageSetup scale="50" fitToHeight="0" orientation="landscape" r:id="rId1"/>
  <ignoredErrors>
    <ignoredError sqref="T9 T17:T21 T23:T24 T10 T11:T15" formulaRange="1"/>
  </ignoredError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Y49"/>
  <sheetViews>
    <sheetView zoomScale="60" zoomScaleNormal="60" workbookViewId="0">
      <selection activeCell="K13" sqref="K13"/>
    </sheetView>
  </sheetViews>
  <sheetFormatPr defaultColWidth="9.140625" defaultRowHeight="15" x14ac:dyDescent="0.25"/>
  <cols>
    <col min="1" max="1" width="1.85546875" style="41" customWidth="1"/>
    <col min="2" max="2" width="11.7109375" style="297" customWidth="1"/>
    <col min="3" max="3" width="115.28515625" style="41" customWidth="1"/>
    <col min="4" max="4" width="19.42578125" style="297" customWidth="1"/>
    <col min="5" max="5" width="13.42578125" style="297" customWidth="1"/>
    <col min="6" max="6" width="15.42578125" style="297" customWidth="1"/>
    <col min="7" max="7" width="15.7109375" style="297" customWidth="1"/>
    <col min="8" max="8" width="10.140625" style="297" customWidth="1"/>
    <col min="9" max="9" width="12.5703125" style="297" customWidth="1"/>
    <col min="10" max="10" width="13" style="297" bestFit="1" customWidth="1"/>
    <col min="11" max="11" width="14.5703125" style="41" customWidth="1"/>
    <col min="12" max="13" width="12" style="41" customWidth="1"/>
    <col min="14" max="14" width="15.85546875" style="41" customWidth="1"/>
    <col min="15" max="19" width="12" style="41" customWidth="1"/>
    <col min="20" max="21" width="12.85546875" style="41" customWidth="1"/>
    <col min="22" max="22" width="19" style="41" bestFit="1" customWidth="1"/>
    <col min="23" max="24" width="12.85546875" style="41" customWidth="1"/>
    <col min="25" max="25" width="44.28515625" style="41" customWidth="1"/>
    <col min="26"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t="s">
        <v>254</v>
      </c>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3"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100103</v>
      </c>
      <c r="L6" s="1755" t="s">
        <v>967</v>
      </c>
      <c r="M6" s="1755"/>
      <c r="N6" s="1755"/>
      <c r="O6" s="1756" t="s">
        <v>1349</v>
      </c>
      <c r="P6" s="1756"/>
      <c r="Q6" s="1756"/>
      <c r="R6" s="1756"/>
      <c r="S6" s="938">
        <v>1.4098999999999999</v>
      </c>
      <c r="T6" s="1755" t="s">
        <v>96</v>
      </c>
      <c r="U6" s="1755"/>
      <c r="V6" s="1755"/>
      <c r="W6" s="1755"/>
      <c r="X6" s="1757"/>
    </row>
    <row r="7" spans="1:25" s="351" customFormat="1" ht="27" customHeight="1" thickTop="1" thickBot="1" x14ac:dyDescent="0.35">
      <c r="A7" s="347"/>
      <c r="B7" s="1776" t="s">
        <v>149</v>
      </c>
      <c r="C7" s="852" t="s">
        <v>1368</v>
      </c>
      <c r="D7" s="852"/>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SUM(U13:U19,U21:U25,U27:U28)</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389" t="s">
        <v>97</v>
      </c>
      <c r="C11" s="390" t="s">
        <v>98</v>
      </c>
      <c r="D11" s="391" t="s">
        <v>99</v>
      </c>
      <c r="E11" s="391" t="s">
        <v>100</v>
      </c>
      <c r="F11" s="391" t="s">
        <v>101</v>
      </c>
      <c r="G11" s="391" t="s">
        <v>102</v>
      </c>
      <c r="H11" s="391" t="s">
        <v>103</v>
      </c>
      <c r="I11" s="391" t="s">
        <v>104</v>
      </c>
      <c r="J11" s="392" t="s">
        <v>105</v>
      </c>
      <c r="K11" s="393" t="s">
        <v>12</v>
      </c>
      <c r="L11" s="393" t="s">
        <v>13</v>
      </c>
      <c r="M11" s="393" t="s">
        <v>14</v>
      </c>
      <c r="N11" s="393" t="s">
        <v>15</v>
      </c>
      <c r="O11" s="393" t="s">
        <v>16</v>
      </c>
      <c r="P11" s="393" t="s">
        <v>17</v>
      </c>
      <c r="Q11" s="393" t="s">
        <v>18</v>
      </c>
      <c r="R11" s="393" t="s">
        <v>19</v>
      </c>
      <c r="S11" s="393" t="s">
        <v>20</v>
      </c>
      <c r="T11" s="391" t="s">
        <v>106</v>
      </c>
      <c r="U11" s="391" t="s">
        <v>107</v>
      </c>
      <c r="V11" s="391" t="s">
        <v>108</v>
      </c>
      <c r="W11" s="391" t="s">
        <v>109</v>
      </c>
      <c r="X11" s="394" t="s">
        <v>110</v>
      </c>
    </row>
    <row r="12" spans="1:25" ht="19.5" thickBot="1" x14ac:dyDescent="0.3">
      <c r="B12" s="1827" t="s">
        <v>1333</v>
      </c>
      <c r="C12" s="1828"/>
      <c r="D12" s="1828"/>
      <c r="E12" s="1828"/>
      <c r="F12" s="1828"/>
      <c r="G12" s="1828"/>
      <c r="H12" s="1828"/>
      <c r="I12" s="1828"/>
      <c r="J12" s="1828"/>
      <c r="K12" s="1828"/>
      <c r="L12" s="1828"/>
      <c r="M12" s="1828"/>
      <c r="N12" s="1828"/>
      <c r="O12" s="1828"/>
      <c r="P12" s="1828"/>
      <c r="Q12" s="1828"/>
      <c r="R12" s="1828"/>
      <c r="S12" s="1828"/>
      <c r="T12" s="1828"/>
      <c r="U12" s="1828"/>
      <c r="V12" s="1828"/>
      <c r="W12" s="1828"/>
      <c r="X12" s="1829"/>
    </row>
    <row r="13" spans="1:25" ht="19.5" customHeight="1" x14ac:dyDescent="0.25">
      <c r="B13" s="1224">
        <v>1230</v>
      </c>
      <c r="C13" s="1008" t="s">
        <v>892</v>
      </c>
      <c r="D13" s="1234">
        <v>2</v>
      </c>
      <c r="E13" s="1235">
        <v>0</v>
      </c>
      <c r="F13" s="1235" t="s">
        <v>233</v>
      </c>
      <c r="G13" s="1235">
        <v>30</v>
      </c>
      <c r="H13" s="1235">
        <v>194</v>
      </c>
      <c r="I13" s="1235">
        <v>32.090000000000003</v>
      </c>
      <c r="J13" s="1243">
        <v>45.24</v>
      </c>
      <c r="K13" s="910"/>
      <c r="L13" s="727"/>
      <c r="M13" s="727"/>
      <c r="N13" s="727"/>
      <c r="O13" s="727"/>
      <c r="P13" s="727"/>
      <c r="Q13" s="727"/>
      <c r="R13" s="727"/>
      <c r="S13" s="753"/>
      <c r="T13" s="398">
        <f t="shared" ref="T13:T28" si="0">SUM(K13:S13)</f>
        <v>0</v>
      </c>
      <c r="U13" s="88">
        <f t="shared" ref="U13:U28" si="1">T13*I13</f>
        <v>0</v>
      </c>
      <c r="V13" s="108">
        <f t="shared" ref="V13:V28" si="2">U13*$S$6</f>
        <v>0</v>
      </c>
      <c r="W13" s="1794" t="s">
        <v>115</v>
      </c>
      <c r="X13" s="1795"/>
    </row>
    <row r="14" spans="1:25" ht="19.5" customHeight="1" x14ac:dyDescent="0.25">
      <c r="B14" s="1227">
        <v>110452</v>
      </c>
      <c r="C14" s="945" t="s">
        <v>891</v>
      </c>
      <c r="D14" s="1228">
        <v>2</v>
      </c>
      <c r="E14" s="1229">
        <v>1</v>
      </c>
      <c r="F14" s="1229" t="s">
        <v>233</v>
      </c>
      <c r="G14" s="1229">
        <v>30</v>
      </c>
      <c r="H14" s="1229">
        <v>104</v>
      </c>
      <c r="I14" s="1229">
        <v>25.7</v>
      </c>
      <c r="J14" s="1241">
        <v>36.229999999999997</v>
      </c>
      <c r="K14" s="911"/>
      <c r="L14" s="690"/>
      <c r="M14" s="690"/>
      <c r="N14" s="690"/>
      <c r="O14" s="690"/>
      <c r="P14" s="690"/>
      <c r="Q14" s="690"/>
      <c r="R14" s="690"/>
      <c r="S14" s="717"/>
      <c r="T14" s="240">
        <f t="shared" si="0"/>
        <v>0</v>
      </c>
      <c r="U14" s="89">
        <f t="shared" si="1"/>
        <v>0</v>
      </c>
      <c r="V14" s="112">
        <f t="shared" si="2"/>
        <v>0</v>
      </c>
      <c r="W14" s="1794"/>
      <c r="X14" s="1795"/>
    </row>
    <row r="15" spans="1:25" ht="19.5" customHeight="1" x14ac:dyDescent="0.25">
      <c r="B15" s="1227">
        <v>615300</v>
      </c>
      <c r="C15" s="945" t="s">
        <v>889</v>
      </c>
      <c r="D15" s="1228">
        <v>2</v>
      </c>
      <c r="E15" s="1229">
        <v>1</v>
      </c>
      <c r="F15" s="1229" t="s">
        <v>233</v>
      </c>
      <c r="G15" s="1229">
        <v>30</v>
      </c>
      <c r="H15" s="1229">
        <v>156</v>
      </c>
      <c r="I15" s="1229">
        <v>18.079999999999998</v>
      </c>
      <c r="J15" s="1241">
        <v>25.49</v>
      </c>
      <c r="K15" s="911"/>
      <c r="L15" s="690"/>
      <c r="M15" s="690"/>
      <c r="N15" s="690"/>
      <c r="O15" s="690"/>
      <c r="P15" s="690"/>
      <c r="Q15" s="690"/>
      <c r="R15" s="690"/>
      <c r="S15" s="717"/>
      <c r="T15" s="240">
        <f t="shared" si="0"/>
        <v>0</v>
      </c>
      <c r="U15" s="89">
        <f t="shared" si="1"/>
        <v>0</v>
      </c>
      <c r="V15" s="112">
        <f t="shared" si="2"/>
        <v>0</v>
      </c>
      <c r="W15" s="1794"/>
      <c r="X15" s="1795"/>
    </row>
    <row r="16" spans="1:25" ht="19.5" customHeight="1" x14ac:dyDescent="0.25">
      <c r="B16" s="1227">
        <v>615400</v>
      </c>
      <c r="C16" s="945" t="s">
        <v>888</v>
      </c>
      <c r="D16" s="1228">
        <v>1</v>
      </c>
      <c r="E16" s="1229">
        <v>0.5</v>
      </c>
      <c r="F16" s="1229" t="s">
        <v>233</v>
      </c>
      <c r="G16" s="1229">
        <v>30</v>
      </c>
      <c r="H16" s="1229">
        <v>214</v>
      </c>
      <c r="I16" s="1229">
        <v>26.39</v>
      </c>
      <c r="J16" s="1241">
        <v>37.21</v>
      </c>
      <c r="K16" s="911"/>
      <c r="L16" s="690"/>
      <c r="M16" s="690"/>
      <c r="N16" s="690"/>
      <c r="O16" s="690"/>
      <c r="P16" s="690"/>
      <c r="Q16" s="690"/>
      <c r="R16" s="690"/>
      <c r="S16" s="717"/>
      <c r="T16" s="240">
        <f t="shared" si="0"/>
        <v>0</v>
      </c>
      <c r="U16" s="89">
        <f t="shared" si="1"/>
        <v>0</v>
      </c>
      <c r="V16" s="112">
        <f t="shared" si="2"/>
        <v>0</v>
      </c>
      <c r="W16" s="1794"/>
      <c r="X16" s="1795"/>
    </row>
    <row r="17" spans="2:25" ht="19.5" customHeight="1" x14ac:dyDescent="0.25">
      <c r="B17" s="1227">
        <v>615600</v>
      </c>
      <c r="C17" s="945" t="s">
        <v>887</v>
      </c>
      <c r="D17" s="1228">
        <v>2</v>
      </c>
      <c r="E17" s="1229">
        <v>1</v>
      </c>
      <c r="F17" s="1229" t="s">
        <v>233</v>
      </c>
      <c r="G17" s="1229">
        <v>30</v>
      </c>
      <c r="H17" s="1229">
        <v>156</v>
      </c>
      <c r="I17" s="1229">
        <v>19.38</v>
      </c>
      <c r="J17" s="1241">
        <v>27.33</v>
      </c>
      <c r="K17" s="911"/>
      <c r="L17" s="690"/>
      <c r="M17" s="690"/>
      <c r="N17" s="690"/>
      <c r="O17" s="690"/>
      <c r="P17" s="690"/>
      <c r="Q17" s="690"/>
      <c r="R17" s="690"/>
      <c r="S17" s="717"/>
      <c r="T17" s="240">
        <f t="shared" si="0"/>
        <v>0</v>
      </c>
      <c r="U17" s="89">
        <f t="shared" si="1"/>
        <v>0</v>
      </c>
      <c r="V17" s="112">
        <f t="shared" si="2"/>
        <v>0</v>
      </c>
      <c r="W17" s="1794"/>
      <c r="X17" s="1795"/>
    </row>
    <row r="18" spans="2:25" ht="19.5" customHeight="1" x14ac:dyDescent="0.25">
      <c r="B18" s="1227">
        <v>625300</v>
      </c>
      <c r="C18" s="945" t="s">
        <v>886</v>
      </c>
      <c r="D18" s="1228">
        <v>2</v>
      </c>
      <c r="E18" s="1229">
        <v>1</v>
      </c>
      <c r="F18" s="1229" t="s">
        <v>233</v>
      </c>
      <c r="G18" s="1229">
        <v>30</v>
      </c>
      <c r="H18" s="1229">
        <v>156</v>
      </c>
      <c r="I18" s="1229">
        <v>18.079999999999998</v>
      </c>
      <c r="J18" s="1241">
        <v>25.49</v>
      </c>
      <c r="K18" s="911"/>
      <c r="L18" s="690"/>
      <c r="M18" s="690"/>
      <c r="N18" s="690"/>
      <c r="O18" s="690"/>
      <c r="P18" s="690"/>
      <c r="Q18" s="690"/>
      <c r="R18" s="690"/>
      <c r="S18" s="717"/>
      <c r="T18" s="240">
        <f t="shared" si="0"/>
        <v>0</v>
      </c>
      <c r="U18" s="89">
        <f t="shared" si="1"/>
        <v>0</v>
      </c>
      <c r="V18" s="112">
        <f t="shared" si="2"/>
        <v>0</v>
      </c>
      <c r="W18" s="1794"/>
      <c r="X18" s="1795"/>
    </row>
    <row r="19" spans="2:25" ht="19.5" customHeight="1" thickBot="1" x14ac:dyDescent="0.3">
      <c r="B19" s="1230">
        <v>665400</v>
      </c>
      <c r="C19" s="1009" t="s">
        <v>885</v>
      </c>
      <c r="D19" s="1237">
        <v>2</v>
      </c>
      <c r="E19" s="1238">
        <v>1</v>
      </c>
      <c r="F19" s="1238" t="s">
        <v>233</v>
      </c>
      <c r="G19" s="1238">
        <v>30</v>
      </c>
      <c r="H19" s="1238">
        <v>156</v>
      </c>
      <c r="I19" s="1238">
        <v>18.079999999999998</v>
      </c>
      <c r="J19" s="1244">
        <v>25.49</v>
      </c>
      <c r="K19" s="912"/>
      <c r="L19" s="913"/>
      <c r="M19" s="913"/>
      <c r="N19" s="913"/>
      <c r="O19" s="913"/>
      <c r="P19" s="913"/>
      <c r="Q19" s="913"/>
      <c r="R19" s="913"/>
      <c r="S19" s="914"/>
      <c r="T19" s="395">
        <f t="shared" si="0"/>
        <v>0</v>
      </c>
      <c r="U19" s="396">
        <f t="shared" si="1"/>
        <v>0</v>
      </c>
      <c r="V19" s="397">
        <f t="shared" si="2"/>
        <v>0</v>
      </c>
      <c r="W19" s="1794"/>
      <c r="X19" s="1795"/>
    </row>
    <row r="20" spans="2:25" ht="19.5" customHeight="1" thickBot="1" x14ac:dyDescent="0.35">
      <c r="B20" s="1821" t="s">
        <v>407</v>
      </c>
      <c r="C20" s="1822"/>
      <c r="D20" s="1822"/>
      <c r="E20" s="1822"/>
      <c r="F20" s="1822"/>
      <c r="G20" s="1822"/>
      <c r="H20" s="1822"/>
      <c r="I20" s="1822"/>
      <c r="J20" s="1822"/>
      <c r="K20" s="1822"/>
      <c r="L20" s="1822"/>
      <c r="M20" s="1822"/>
      <c r="N20" s="1822"/>
      <c r="O20" s="1822"/>
      <c r="P20" s="1822"/>
      <c r="Q20" s="1822"/>
      <c r="R20" s="1822"/>
      <c r="S20" s="1822"/>
      <c r="T20" s="1822">
        <f t="shared" si="0"/>
        <v>0</v>
      </c>
      <c r="U20" s="1822">
        <f t="shared" si="1"/>
        <v>0</v>
      </c>
      <c r="V20" s="1822">
        <f t="shared" si="2"/>
        <v>0</v>
      </c>
      <c r="W20" s="1822" t="s">
        <v>115</v>
      </c>
      <c r="X20" s="1823"/>
      <c r="Y20" s="301" t="s">
        <v>1324</v>
      </c>
    </row>
    <row r="21" spans="2:25" ht="19.5" customHeight="1" x14ac:dyDescent="0.25">
      <c r="B21" s="1224">
        <v>7516</v>
      </c>
      <c r="C21" s="1008" t="s">
        <v>884</v>
      </c>
      <c r="D21" s="1234">
        <v>2</v>
      </c>
      <c r="E21" s="1235">
        <v>1</v>
      </c>
      <c r="F21" s="1235" t="s">
        <v>233</v>
      </c>
      <c r="G21" s="1235">
        <v>30</v>
      </c>
      <c r="H21" s="1235">
        <v>120</v>
      </c>
      <c r="I21" s="1235">
        <v>29.71</v>
      </c>
      <c r="J21" s="1243">
        <v>41.89</v>
      </c>
      <c r="K21" s="699"/>
      <c r="L21" s="699"/>
      <c r="M21" s="699"/>
      <c r="N21" s="699"/>
      <c r="O21" s="699"/>
      <c r="P21" s="699"/>
      <c r="Q21" s="699"/>
      <c r="R21" s="699"/>
      <c r="S21" s="698"/>
      <c r="T21" s="399">
        <f t="shared" si="0"/>
        <v>0</v>
      </c>
      <c r="U21" s="177">
        <f t="shared" si="1"/>
        <v>0</v>
      </c>
      <c r="V21" s="400">
        <f t="shared" si="2"/>
        <v>0</v>
      </c>
      <c r="W21" s="1830" t="s">
        <v>115</v>
      </c>
      <c r="X21" s="1831"/>
      <c r="Y21" s="302" t="str">
        <f>IF($J$38="","",$J$38/I21)</f>
        <v/>
      </c>
    </row>
    <row r="22" spans="2:25" ht="19.5" customHeight="1" x14ac:dyDescent="0.25">
      <c r="B22" s="1227">
        <v>7518</v>
      </c>
      <c r="C22" s="945" t="s">
        <v>883</v>
      </c>
      <c r="D22" s="1228">
        <v>2.25</v>
      </c>
      <c r="E22" s="1229">
        <v>1</v>
      </c>
      <c r="F22" s="1229" t="s">
        <v>233</v>
      </c>
      <c r="G22" s="1229">
        <v>30</v>
      </c>
      <c r="H22" s="1229">
        <v>101</v>
      </c>
      <c r="I22" s="1229">
        <v>29.71</v>
      </c>
      <c r="J22" s="1241">
        <v>41.89</v>
      </c>
      <c r="K22" s="699"/>
      <c r="L22" s="699"/>
      <c r="M22" s="699"/>
      <c r="N22" s="699"/>
      <c r="O22" s="699"/>
      <c r="P22" s="699"/>
      <c r="Q22" s="699"/>
      <c r="R22" s="699"/>
      <c r="S22" s="698"/>
      <c r="T22" s="195">
        <f t="shared" si="0"/>
        <v>0</v>
      </c>
      <c r="U22" s="194">
        <f t="shared" si="1"/>
        <v>0</v>
      </c>
      <c r="V22" s="193">
        <f t="shared" si="2"/>
        <v>0</v>
      </c>
      <c r="W22" s="1830"/>
      <c r="X22" s="1831"/>
      <c r="Y22" s="302" t="str">
        <f t="shared" ref="Y22:Y25" si="3">IF($J$38="","",$J$38/I22)</f>
        <v/>
      </c>
    </row>
    <row r="23" spans="2:25" ht="19.5" customHeight="1" x14ac:dyDescent="0.25">
      <c r="B23" s="1227">
        <v>7522</v>
      </c>
      <c r="C23" s="945" t="s">
        <v>882</v>
      </c>
      <c r="D23" s="1228">
        <v>2</v>
      </c>
      <c r="E23" s="1229">
        <v>1.25</v>
      </c>
      <c r="F23" s="1229" t="s">
        <v>233</v>
      </c>
      <c r="G23" s="1229">
        <v>30</v>
      </c>
      <c r="H23" s="1229">
        <v>113</v>
      </c>
      <c r="I23" s="1229">
        <v>33.28</v>
      </c>
      <c r="J23" s="1241">
        <v>46.92</v>
      </c>
      <c r="K23" s="690"/>
      <c r="L23" s="690"/>
      <c r="M23" s="690"/>
      <c r="N23" s="690"/>
      <c r="O23" s="690"/>
      <c r="P23" s="690"/>
      <c r="Q23" s="690"/>
      <c r="R23" s="690"/>
      <c r="S23" s="717"/>
      <c r="T23" s="173">
        <f t="shared" si="0"/>
        <v>0</v>
      </c>
      <c r="U23" s="172">
        <f t="shared" si="1"/>
        <v>0</v>
      </c>
      <c r="V23" s="171">
        <f t="shared" si="2"/>
        <v>0</v>
      </c>
      <c r="W23" s="1830"/>
      <c r="X23" s="1831"/>
      <c r="Y23" s="302" t="str">
        <f t="shared" si="3"/>
        <v/>
      </c>
    </row>
    <row r="24" spans="2:25" ht="19.5" customHeight="1" x14ac:dyDescent="0.25">
      <c r="B24" s="1227">
        <v>7527</v>
      </c>
      <c r="C24" s="945" t="s">
        <v>881</v>
      </c>
      <c r="D24" s="1228">
        <v>2</v>
      </c>
      <c r="E24" s="1229">
        <v>1</v>
      </c>
      <c r="F24" s="1229" t="s">
        <v>233</v>
      </c>
      <c r="G24" s="1229">
        <v>30</v>
      </c>
      <c r="H24" s="1229">
        <v>100</v>
      </c>
      <c r="I24" s="1229">
        <v>30.34</v>
      </c>
      <c r="J24" s="1241">
        <v>42.78</v>
      </c>
      <c r="K24" s="690"/>
      <c r="L24" s="690"/>
      <c r="M24" s="690"/>
      <c r="N24" s="690"/>
      <c r="O24" s="690"/>
      <c r="P24" s="690"/>
      <c r="Q24" s="690"/>
      <c r="R24" s="690"/>
      <c r="S24" s="717"/>
      <c r="T24" s="173">
        <f t="shared" si="0"/>
        <v>0</v>
      </c>
      <c r="U24" s="172">
        <f t="shared" si="1"/>
        <v>0</v>
      </c>
      <c r="V24" s="171">
        <f t="shared" si="2"/>
        <v>0</v>
      </c>
      <c r="W24" s="1830"/>
      <c r="X24" s="1831"/>
      <c r="Y24" s="302" t="str">
        <f t="shared" si="3"/>
        <v/>
      </c>
    </row>
    <row r="25" spans="2:25" ht="19.5" customHeight="1" thickBot="1" x14ac:dyDescent="0.3">
      <c r="B25" s="1230">
        <v>7572</v>
      </c>
      <c r="C25" s="1009" t="s">
        <v>880</v>
      </c>
      <c r="D25" s="1237">
        <v>2</v>
      </c>
      <c r="E25" s="1238">
        <v>1.25</v>
      </c>
      <c r="F25" s="1238" t="s">
        <v>233</v>
      </c>
      <c r="G25" s="1238">
        <v>30</v>
      </c>
      <c r="H25" s="1238">
        <v>110</v>
      </c>
      <c r="I25" s="1238">
        <v>32.14</v>
      </c>
      <c r="J25" s="1244">
        <v>45.31</v>
      </c>
      <c r="K25" s="714"/>
      <c r="L25" s="714"/>
      <c r="M25" s="714"/>
      <c r="N25" s="714"/>
      <c r="O25" s="714"/>
      <c r="P25" s="714"/>
      <c r="Q25" s="714"/>
      <c r="R25" s="714"/>
      <c r="S25" s="713"/>
      <c r="T25" s="318">
        <f t="shared" si="0"/>
        <v>0</v>
      </c>
      <c r="U25" s="180">
        <f t="shared" si="1"/>
        <v>0</v>
      </c>
      <c r="V25" s="319">
        <f t="shared" si="2"/>
        <v>0</v>
      </c>
      <c r="W25" s="1830"/>
      <c r="X25" s="1831"/>
      <c r="Y25" s="302" t="str">
        <f t="shared" si="3"/>
        <v/>
      </c>
    </row>
    <row r="26" spans="2:25" ht="19.5" customHeight="1" thickBot="1" x14ac:dyDescent="0.3">
      <c r="B26" s="1824" t="s">
        <v>404</v>
      </c>
      <c r="C26" s="1825"/>
      <c r="D26" s="1825"/>
      <c r="E26" s="1825"/>
      <c r="F26" s="1825"/>
      <c r="G26" s="1825"/>
      <c r="H26" s="1825"/>
      <c r="I26" s="1825"/>
      <c r="J26" s="1825"/>
      <c r="K26" s="1825"/>
      <c r="L26" s="1825"/>
      <c r="M26" s="1825"/>
      <c r="N26" s="1825"/>
      <c r="O26" s="1825"/>
      <c r="P26" s="1825"/>
      <c r="Q26" s="1825"/>
      <c r="R26" s="1825"/>
      <c r="S26" s="1825"/>
      <c r="T26" s="1825">
        <f t="shared" si="0"/>
        <v>0</v>
      </c>
      <c r="U26" s="1825">
        <f t="shared" si="1"/>
        <v>0</v>
      </c>
      <c r="V26" s="1825">
        <f t="shared" si="2"/>
        <v>0</v>
      </c>
      <c r="W26" s="1825"/>
      <c r="X26" s="1826"/>
      <c r="Y26" s="303"/>
    </row>
    <row r="27" spans="2:25" ht="36" customHeight="1" x14ac:dyDescent="0.25">
      <c r="B27" s="1233">
        <v>110458</v>
      </c>
      <c r="C27" s="1147" t="s">
        <v>890</v>
      </c>
      <c r="D27" s="1234">
        <v>2</v>
      </c>
      <c r="E27" s="1235">
        <v>1</v>
      </c>
      <c r="F27" s="1235" t="s">
        <v>233</v>
      </c>
      <c r="G27" s="1235">
        <v>30</v>
      </c>
      <c r="H27" s="1235">
        <v>104</v>
      </c>
      <c r="I27" s="1235">
        <v>31.17</v>
      </c>
      <c r="J27" s="1243">
        <v>43.95</v>
      </c>
      <c r="K27" s="1011"/>
      <c r="L27" s="727"/>
      <c r="M27" s="727"/>
      <c r="N27" s="727"/>
      <c r="O27" s="727"/>
      <c r="P27" s="727"/>
      <c r="Q27" s="727"/>
      <c r="R27" s="727"/>
      <c r="S27" s="753"/>
      <c r="T27" s="182">
        <f>SUM(K27:S27)</f>
        <v>0</v>
      </c>
      <c r="U27" s="459">
        <f>T27*I27</f>
        <v>0</v>
      </c>
      <c r="V27" s="181">
        <f>U27*$S$6</f>
        <v>0</v>
      </c>
      <c r="W27" s="1860" t="s">
        <v>115</v>
      </c>
      <c r="X27" s="1861"/>
      <c r="Y27" s="302" t="str">
        <f>IF($J$39="","",$J$39/I27)</f>
        <v/>
      </c>
    </row>
    <row r="28" spans="2:25" ht="24.75" customHeight="1" thickBot="1" x14ac:dyDescent="0.3">
      <c r="B28" s="1245">
        <v>7526</v>
      </c>
      <c r="C28" s="1246" t="s">
        <v>879</v>
      </c>
      <c r="D28" s="1247">
        <v>2</v>
      </c>
      <c r="E28" s="1061">
        <v>1</v>
      </c>
      <c r="F28" s="1061" t="s">
        <v>233</v>
      </c>
      <c r="G28" s="1061">
        <v>30</v>
      </c>
      <c r="H28" s="1061">
        <v>120</v>
      </c>
      <c r="I28" s="1061">
        <v>31.24</v>
      </c>
      <c r="J28" s="1428">
        <v>44.05</v>
      </c>
      <c r="K28" s="1012"/>
      <c r="L28" s="998"/>
      <c r="M28" s="998"/>
      <c r="N28" s="998"/>
      <c r="O28" s="998"/>
      <c r="P28" s="998"/>
      <c r="Q28" s="998"/>
      <c r="R28" s="998"/>
      <c r="S28" s="999"/>
      <c r="T28" s="385">
        <f t="shared" si="0"/>
        <v>0</v>
      </c>
      <c r="U28" s="386">
        <f t="shared" si="1"/>
        <v>0</v>
      </c>
      <c r="V28" s="387">
        <f t="shared" si="2"/>
        <v>0</v>
      </c>
      <c r="W28" s="1832"/>
      <c r="X28" s="1833"/>
      <c r="Y28" s="314" t="str">
        <f>IF($J$39="","",$J$39/I28)</f>
        <v/>
      </c>
    </row>
    <row r="29" spans="2:25" ht="19.5" customHeight="1" x14ac:dyDescent="0.25">
      <c r="B29" s="1773" t="s">
        <v>403</v>
      </c>
      <c r="C29" s="1791"/>
      <c r="D29" s="1774"/>
      <c r="E29" s="1774"/>
      <c r="F29" s="1774"/>
      <c r="G29" s="1774"/>
      <c r="H29" s="1774"/>
      <c r="I29" s="1774"/>
      <c r="J29" s="1774"/>
      <c r="K29" s="1774"/>
      <c r="L29" s="1774"/>
      <c r="M29" s="1774"/>
      <c r="N29" s="1774"/>
      <c r="O29" s="1774"/>
      <c r="P29" s="1774"/>
      <c r="Q29" s="1774"/>
      <c r="R29" s="1774" t="s">
        <v>402</v>
      </c>
      <c r="S29" s="1774"/>
      <c r="T29" s="1774"/>
      <c r="U29" s="1774"/>
      <c r="V29" s="1774"/>
      <c r="W29" s="1774"/>
      <c r="X29" s="1775"/>
    </row>
    <row r="30" spans="2:25" ht="19.5" customHeight="1" x14ac:dyDescent="0.25">
      <c r="B30" s="1773"/>
      <c r="C30" s="1791"/>
      <c r="D30" s="1791"/>
      <c r="E30" s="1791"/>
      <c r="F30" s="1791"/>
      <c r="G30" s="1791"/>
      <c r="H30" s="1791"/>
      <c r="I30" s="1791"/>
      <c r="J30" s="1791"/>
      <c r="K30" s="1791"/>
      <c r="L30" s="1791"/>
      <c r="M30" s="1791"/>
      <c r="N30" s="1791"/>
      <c r="O30" s="1791"/>
      <c r="P30" s="1791"/>
      <c r="Q30" s="1791"/>
      <c r="R30" s="1791"/>
      <c r="S30" s="1791"/>
      <c r="T30" s="1791"/>
      <c r="U30" s="1791"/>
      <c r="V30" s="1791"/>
      <c r="W30" s="1791"/>
      <c r="X30" s="1775"/>
    </row>
    <row r="31" spans="2:25" ht="19.5" customHeight="1" x14ac:dyDescent="0.25">
      <c r="B31" s="850"/>
      <c r="C31" s="186"/>
      <c r="D31" s="854"/>
      <c r="E31" s="854"/>
      <c r="F31" s="854"/>
      <c r="G31" s="854"/>
      <c r="H31" s="854"/>
      <c r="I31" s="854"/>
      <c r="J31" s="854"/>
      <c r="K31" s="186"/>
      <c r="L31" s="186"/>
      <c r="M31" s="186"/>
      <c r="N31" s="186"/>
      <c r="O31" s="186"/>
      <c r="P31" s="186"/>
      <c r="Q31" s="186"/>
      <c r="R31" s="186"/>
      <c r="S31" s="186"/>
      <c r="T31" s="186"/>
      <c r="U31" s="186"/>
      <c r="V31" s="186"/>
      <c r="W31" s="186"/>
      <c r="X31" s="185"/>
    </row>
    <row r="32" spans="2:25" ht="19.5" customHeight="1" thickBot="1" x14ac:dyDescent="0.3">
      <c r="B32" s="1762"/>
      <c r="C32" s="1763"/>
      <c r="D32" s="1763"/>
      <c r="E32" s="1763"/>
      <c r="F32" s="1763"/>
      <c r="G32" s="1763"/>
      <c r="H32" s="1763"/>
      <c r="I32" s="1763"/>
      <c r="J32" s="1763"/>
      <c r="K32" s="1763"/>
      <c r="L32" s="1763"/>
      <c r="M32" s="1763"/>
      <c r="N32" s="1763"/>
      <c r="O32" s="1763"/>
      <c r="P32" s="1763"/>
      <c r="Q32" s="1763"/>
      <c r="R32" s="1763"/>
      <c r="S32" s="1763"/>
      <c r="T32" s="1763"/>
      <c r="U32" s="1763"/>
      <c r="V32" s="1763"/>
      <c r="W32" s="1763"/>
      <c r="X32" s="1764"/>
    </row>
    <row r="33" spans="2:24" ht="19.5" customHeight="1" thickTop="1" thickBot="1" x14ac:dyDescent="0.3">
      <c r="B33" s="1790"/>
      <c r="C33" s="1790"/>
      <c r="D33" s="1790"/>
      <c r="E33" s="1790"/>
      <c r="F33" s="1790"/>
      <c r="G33" s="1790"/>
      <c r="H33" s="1790"/>
      <c r="I33" s="1790"/>
      <c r="J33" s="1790"/>
      <c r="K33" s="1790"/>
      <c r="L33" s="1790"/>
      <c r="M33" s="1790"/>
      <c r="N33" s="1790"/>
      <c r="O33" s="1790"/>
      <c r="P33" s="1790"/>
      <c r="Q33" s="1790"/>
      <c r="R33" s="1790"/>
      <c r="S33" s="1790"/>
      <c r="T33" s="1790"/>
      <c r="U33" s="1790"/>
      <c r="V33" s="1790"/>
      <c r="W33" s="1790"/>
      <c r="X33" s="1790"/>
    </row>
    <row r="34" spans="2:24" ht="30.75" customHeight="1" thickBot="1" x14ac:dyDescent="0.3">
      <c r="C34" s="286" t="s">
        <v>1318</v>
      </c>
      <c r="D34" s="287" t="s">
        <v>1319</v>
      </c>
      <c r="E34" s="287" t="s">
        <v>1320</v>
      </c>
      <c r="F34" s="287" t="s">
        <v>1321</v>
      </c>
      <c r="G34" s="1813"/>
      <c r="H34" s="1813"/>
      <c r="I34" s="1813"/>
      <c r="J34" s="1813"/>
      <c r="K34" s="1814"/>
    </row>
    <row r="35" spans="2:24" ht="30.75" customHeight="1" x14ac:dyDescent="0.35">
      <c r="C35" s="288" t="s">
        <v>1322</v>
      </c>
      <c r="D35" s="792">
        <v>0.6</v>
      </c>
      <c r="E35" s="793" t="str">
        <f>IF(SUM(F35:F36)=0,"",F35/SUM(F35:F36))</f>
        <v/>
      </c>
      <c r="F35" s="794">
        <f>SUM(U21:U25)</f>
        <v>0</v>
      </c>
      <c r="G35" s="1815" t="str">
        <f>IF(SUM(F35:F36)=0,"",IF(AND(E35&lt;D35+0.03,E35&gt;D35-0.03),"Balanced","Unbalanced"))</f>
        <v/>
      </c>
      <c r="H35" s="1816"/>
      <c r="I35" s="1816"/>
      <c r="J35" s="1816"/>
      <c r="K35" s="1817"/>
    </row>
    <row r="36" spans="2:24" ht="23.85" customHeight="1" thickBot="1" x14ac:dyDescent="0.4">
      <c r="C36" s="292" t="s">
        <v>1323</v>
      </c>
      <c r="D36" s="795">
        <v>0.4</v>
      </c>
      <c r="E36" s="796" t="str">
        <f>IF(SUM(F35:F36)=0,"",F36/SUM(F35:F36))</f>
        <v/>
      </c>
      <c r="F36" s="797">
        <f>SUM(U27:U28)</f>
        <v>0</v>
      </c>
      <c r="G36" s="1818" t="str">
        <f>IF(G35="","",IF(AND(G35="Unbalanced",E35&lt;D35-0.03),"Increase White Meat or decrease Dark Meat",IF(AND(G35="Unbalanced",E35&gt;D35+0.03),"Increase Dark Meat or decrease White Meat","")))</f>
        <v/>
      </c>
      <c r="H36" s="1819"/>
      <c r="I36" s="1819"/>
      <c r="J36" s="1819"/>
      <c r="K36" s="1820"/>
    </row>
    <row r="37" spans="2:24" ht="12" customHeight="1" x14ac:dyDescent="0.25">
      <c r="C37" s="99"/>
      <c r="D37" s="323"/>
      <c r="E37" s="323"/>
      <c r="F37" s="323"/>
      <c r="G37" s="323"/>
      <c r="H37" s="323"/>
      <c r="I37" s="323"/>
      <c r="J37" s="323"/>
      <c r="K37" s="99"/>
    </row>
    <row r="38" spans="2:24" ht="21.75" customHeight="1" x14ac:dyDescent="0.25">
      <c r="C38" s="321"/>
      <c r="D38" s="323"/>
      <c r="E38" s="798"/>
      <c r="F38" s="323"/>
      <c r="G38" s="327"/>
      <c r="H38" s="325" t="str">
        <f>IF(G35&lt;&gt;"Unbalanced","","lbs needed to balance:")</f>
        <v/>
      </c>
      <c r="I38" s="327" t="str">
        <f>IF(G35&lt;&gt;"Unbalanced","","White meat")</f>
        <v/>
      </c>
      <c r="J38" s="799" t="str">
        <f>IF(G35&lt;&gt;"Unbalanced","",((D35/D36)*F36)-F35)</f>
        <v/>
      </c>
      <c r="K38" s="327" t="str">
        <f>IF(G35&lt;&gt;"Unbalanced","","lbs")</f>
        <v/>
      </c>
    </row>
    <row r="39" spans="2:24" ht="21" customHeight="1" x14ac:dyDescent="0.25">
      <c r="C39" s="99"/>
      <c r="D39" s="323"/>
      <c r="E39" s="798"/>
      <c r="F39" s="323"/>
      <c r="G39" s="327"/>
      <c r="H39" s="327"/>
      <c r="I39" s="327" t="str">
        <f>IF(G35&lt;&gt;"Unbalanced","","Dark meat")</f>
        <v/>
      </c>
      <c r="J39" s="799" t="str">
        <f>IF(G35&lt;&gt;"Unbalanced","",((D36/D35)*F35)-F36)</f>
        <v/>
      </c>
      <c r="K39" s="327" t="str">
        <f>IF(G35&lt;&gt;"Unbalanced","","lbs")</f>
        <v/>
      </c>
    </row>
    <row r="40" spans="2:24" ht="17.45" customHeight="1" thickBot="1" x14ac:dyDescent="0.3"/>
    <row r="41" spans="2:24" ht="17.45" customHeight="1" x14ac:dyDescent="0.25">
      <c r="C41" s="1082" t="s">
        <v>157</v>
      </c>
      <c r="D41" s="1248"/>
      <c r="E41" s="1248"/>
      <c r="F41" s="1248"/>
      <c r="G41" s="1249"/>
    </row>
    <row r="42" spans="2:24" x14ac:dyDescent="0.25">
      <c r="C42" s="933"/>
      <c r="D42" s="1250"/>
      <c r="E42" s="1250"/>
      <c r="F42" s="1250"/>
      <c r="G42" s="1251"/>
    </row>
    <row r="43" spans="2:24" ht="23.25" x14ac:dyDescent="0.35">
      <c r="C43" s="1252"/>
      <c r="D43" s="1253"/>
      <c r="E43" s="1253"/>
      <c r="F43" s="1253"/>
      <c r="G43" s="1254"/>
    </row>
    <row r="44" spans="2:24" ht="23.25" x14ac:dyDescent="0.35">
      <c r="C44" s="1252"/>
      <c r="D44" s="1253"/>
      <c r="E44" s="1253"/>
      <c r="F44" s="1253"/>
      <c r="G44" s="1254"/>
    </row>
    <row r="45" spans="2:24" ht="23.45" customHeight="1" thickBot="1" x14ac:dyDescent="0.4">
      <c r="C45" s="1255"/>
      <c r="D45" s="1256"/>
      <c r="E45" s="1256"/>
      <c r="F45" s="1256"/>
      <c r="G45" s="1257"/>
    </row>
    <row r="46" spans="2:24" ht="14.45" customHeight="1" x14ac:dyDescent="0.25"/>
    <row r="47" spans="2:24" ht="14.45" customHeight="1" x14ac:dyDescent="0.25"/>
    <row r="48" spans="2:24" ht="14.45" customHeight="1" x14ac:dyDescent="0.25"/>
    <row r="49" ht="15" customHeight="1" x14ac:dyDescent="0.25"/>
  </sheetData>
  <sheetProtection password="D140" sheet="1" selectLockedCells="1"/>
  <mergeCells count="36">
    <mergeCell ref="G34:K34"/>
    <mergeCell ref="G35:K35"/>
    <mergeCell ref="G36:K36"/>
    <mergeCell ref="B32:Q32"/>
    <mergeCell ref="R29:X30"/>
    <mergeCell ref="R32:X32"/>
    <mergeCell ref="B33:X33"/>
    <mergeCell ref="B29:Q30"/>
    <mergeCell ref="B20:X20"/>
    <mergeCell ref="W21:X25"/>
    <mergeCell ref="B26:X26"/>
    <mergeCell ref="W27:X28"/>
    <mergeCell ref="B9:X9"/>
    <mergeCell ref="B10:X10"/>
    <mergeCell ref="B12:X12"/>
    <mergeCell ref="W13:X19"/>
    <mergeCell ref="L8:Q8"/>
    <mergeCell ref="B4:X4"/>
    <mergeCell ref="B5:X5"/>
    <mergeCell ref="B6:J6"/>
    <mergeCell ref="L6:N6"/>
    <mergeCell ref="O6:R6"/>
    <mergeCell ref="T6:X6"/>
    <mergeCell ref="B7:B8"/>
    <mergeCell ref="E7:J7"/>
    <mergeCell ref="L7:Q7"/>
    <mergeCell ref="E8:J8"/>
    <mergeCell ref="S7:X7"/>
    <mergeCell ref="S8:X8"/>
    <mergeCell ref="B1:P1"/>
    <mergeCell ref="Q1:X3"/>
    <mergeCell ref="B2:P2"/>
    <mergeCell ref="B3:C3"/>
    <mergeCell ref="D3:J3"/>
    <mergeCell ref="K3:M3"/>
    <mergeCell ref="N3:P3"/>
  </mergeCells>
  <conditionalFormatting sqref="B1:B1048576">
    <cfRule type="duplicateValues" dxfId="28" priority="5"/>
  </conditionalFormatting>
  <conditionalFormatting sqref="G35:K36">
    <cfRule type="expression" dxfId="27" priority="1">
      <formula>$G$35="Unbalanced"</formula>
    </cfRule>
    <cfRule type="expression" dxfId="26" priority="2">
      <formula>$G$35="Balanced"</formula>
    </cfRule>
  </conditionalFormatting>
  <pageMargins left="0.7" right="0.7" top="0.75" bottom="0.75" header="0.3" footer="0.3"/>
  <pageSetup orientation="portrait" r:id="rId1"/>
  <ignoredErrors>
    <ignoredError sqref="B28:V28 B13:K13 B20:X20 B14:K14 B15:V15 B24:X24 B22:K22 M22:X22 B23:J23 N23:X23 T27 L23 B26:X26 B25:J25 L25:X25 B17:V19 B16:K16 M16:V16 B21:L21 N21:X21 M14:V14 M13:W13" formulaRange="1"/>
  </ignoredError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Y30"/>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8.140625" style="41" bestFit="1" customWidth="1"/>
    <col min="3" max="3" width="99.5703125" style="41" customWidth="1"/>
    <col min="4" max="4" width="9.140625" style="41" customWidth="1"/>
    <col min="5" max="5" width="9.85546875" style="41" customWidth="1"/>
    <col min="6" max="6" width="16.42578125" style="41" customWidth="1"/>
    <col min="7" max="7" width="13.42578125" style="41" customWidth="1"/>
    <col min="8" max="8" width="13.85546875" style="41" bestFit="1" customWidth="1"/>
    <col min="9" max="9" width="9.140625" style="41" customWidth="1"/>
    <col min="10" max="10" width="10.85546875" style="306" bestFit="1" customWidth="1"/>
    <col min="11" max="19" width="11.140625" style="41" customWidth="1"/>
    <col min="20" max="20" width="11.28515625" style="41" bestFit="1" customWidth="1"/>
    <col min="21" max="21" width="12" style="41" bestFit="1" customWidth="1"/>
    <col min="22" max="22" width="17.7109375" style="41" bestFit="1" customWidth="1"/>
    <col min="23" max="23" width="12.7109375" style="41" customWidth="1"/>
    <col min="24" max="24" width="12"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7.45" customHeight="1" thickTop="1" thickBot="1" x14ac:dyDescent="0.3">
      <c r="B5" s="1697"/>
      <c r="C5" s="1698"/>
      <c r="D5" s="1698"/>
      <c r="E5" s="1698"/>
      <c r="F5" s="1698"/>
      <c r="G5" s="1698"/>
      <c r="H5" s="1698"/>
      <c r="I5" s="1698"/>
      <c r="J5" s="1699"/>
      <c r="K5" s="876">
        <v>100332</v>
      </c>
      <c r="L5" s="1742" t="s">
        <v>94</v>
      </c>
      <c r="M5" s="1742"/>
      <c r="N5" s="1742"/>
      <c r="O5" s="1743" t="s">
        <v>1331</v>
      </c>
      <c r="P5" s="1743"/>
      <c r="Q5" s="1743"/>
      <c r="R5" s="1743"/>
      <c r="S5" s="955">
        <v>0.94789999999999996</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308"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307"/>
      <c r="K7" s="63"/>
      <c r="L7" s="63"/>
      <c r="M7" s="63"/>
      <c r="N7" s="63"/>
      <c r="O7" s="63"/>
      <c r="P7" s="63"/>
      <c r="Q7" s="63"/>
      <c r="R7" s="63"/>
      <c r="S7" s="63"/>
      <c r="T7" s="64"/>
      <c r="U7" s="61"/>
      <c r="V7" s="61"/>
      <c r="W7" s="61"/>
      <c r="X7" s="65"/>
    </row>
    <row r="8" spans="2:25" ht="15.75" thickBot="1" x14ac:dyDescent="0.3">
      <c r="B8" s="1800" t="s">
        <v>111</v>
      </c>
      <c r="C8" s="1801"/>
      <c r="D8" s="1801"/>
      <c r="E8" s="1801"/>
      <c r="F8" s="1801"/>
      <c r="G8" s="1801"/>
      <c r="H8" s="1801"/>
      <c r="I8" s="1801"/>
      <c r="J8" s="1801"/>
      <c r="K8" s="1801"/>
      <c r="L8" s="1801"/>
      <c r="M8" s="1801"/>
      <c r="N8" s="1801"/>
      <c r="O8" s="1801"/>
      <c r="P8" s="1801"/>
      <c r="Q8" s="1801"/>
      <c r="R8" s="1801"/>
      <c r="S8" s="1801"/>
      <c r="T8" s="1801"/>
      <c r="U8" s="1801"/>
      <c r="V8" s="1801"/>
      <c r="W8" s="1801"/>
      <c r="X8" s="1802"/>
    </row>
    <row r="9" spans="2:25" ht="18.75" x14ac:dyDescent="0.25">
      <c r="B9" s="956" t="s">
        <v>947</v>
      </c>
      <c r="C9" s="1010" t="s">
        <v>946</v>
      </c>
      <c r="D9" s="1258" t="s">
        <v>233</v>
      </c>
      <c r="E9" s="1259" t="s">
        <v>233</v>
      </c>
      <c r="F9" s="1259" t="s">
        <v>233</v>
      </c>
      <c r="G9" s="1260">
        <v>42.19</v>
      </c>
      <c r="H9" s="1259">
        <v>1140</v>
      </c>
      <c r="I9" s="1259">
        <v>10.09</v>
      </c>
      <c r="J9" s="817">
        <v>9.56</v>
      </c>
      <c r="K9" s="1011"/>
      <c r="L9" s="727"/>
      <c r="M9" s="727"/>
      <c r="N9" s="727"/>
      <c r="O9" s="727"/>
      <c r="P9" s="727"/>
      <c r="Q9" s="727"/>
      <c r="R9" s="727"/>
      <c r="S9" s="753"/>
      <c r="T9" s="182">
        <f t="shared" ref="T9:T26" si="0">SUM(K9:S9)</f>
        <v>0</v>
      </c>
      <c r="U9" s="133">
        <f>T9*I9</f>
        <v>0</v>
      </c>
      <c r="V9" s="132">
        <f t="shared" ref="V9:V26" si="1">U9*$S$5</f>
        <v>0</v>
      </c>
      <c r="W9" s="1804" t="s">
        <v>1330</v>
      </c>
      <c r="X9" s="1805"/>
    </row>
    <row r="10" spans="2:25" ht="18.75" x14ac:dyDescent="0.25">
      <c r="B10" s="949" t="s">
        <v>945</v>
      </c>
      <c r="C10" s="945" t="s">
        <v>944</v>
      </c>
      <c r="D10" s="1261" t="s">
        <v>233</v>
      </c>
      <c r="E10" s="1262" t="s">
        <v>233</v>
      </c>
      <c r="F10" s="1262" t="s">
        <v>233</v>
      </c>
      <c r="G10" s="1263">
        <v>28.5</v>
      </c>
      <c r="H10" s="1262">
        <v>760</v>
      </c>
      <c r="I10" s="1262">
        <v>6.48</v>
      </c>
      <c r="J10" s="818">
        <v>6.14</v>
      </c>
      <c r="K10" s="1239"/>
      <c r="L10" s="699"/>
      <c r="M10" s="699"/>
      <c r="N10" s="699"/>
      <c r="O10" s="699"/>
      <c r="P10" s="699"/>
      <c r="Q10" s="699"/>
      <c r="R10" s="699"/>
      <c r="S10" s="698"/>
      <c r="T10" s="176">
        <f t="shared" si="0"/>
        <v>0</v>
      </c>
      <c r="U10" s="172">
        <f t="shared" ref="U10:U26" si="2">T10*I10</f>
        <v>0</v>
      </c>
      <c r="V10" s="421">
        <f t="shared" si="1"/>
        <v>0</v>
      </c>
      <c r="W10" s="1794"/>
      <c r="X10" s="1795"/>
    </row>
    <row r="11" spans="2:25" ht="18.75" x14ac:dyDescent="0.25">
      <c r="B11" s="949" t="s">
        <v>951</v>
      </c>
      <c r="C11" s="945" t="s">
        <v>950</v>
      </c>
      <c r="D11" s="1261" t="s">
        <v>233</v>
      </c>
      <c r="E11" s="1262" t="s">
        <v>233</v>
      </c>
      <c r="F11" s="1262" t="s">
        <v>233</v>
      </c>
      <c r="G11" s="1263">
        <v>42.75</v>
      </c>
      <c r="H11" s="1262">
        <v>1140</v>
      </c>
      <c r="I11" s="1262">
        <v>10.39</v>
      </c>
      <c r="J11" s="818">
        <v>9.85</v>
      </c>
      <c r="K11" s="1039"/>
      <c r="L11" s="690"/>
      <c r="M11" s="690"/>
      <c r="N11" s="690"/>
      <c r="O11" s="690"/>
      <c r="P11" s="690"/>
      <c r="Q11" s="690"/>
      <c r="R11" s="690"/>
      <c r="S11" s="717"/>
      <c r="T11" s="173">
        <f t="shared" si="0"/>
        <v>0</v>
      </c>
      <c r="U11" s="172">
        <f t="shared" si="2"/>
        <v>0</v>
      </c>
      <c r="V11" s="183">
        <f t="shared" si="1"/>
        <v>0</v>
      </c>
      <c r="W11" s="1794"/>
      <c r="X11" s="1795"/>
    </row>
    <row r="12" spans="2:25" ht="18.75" x14ac:dyDescent="0.25">
      <c r="B12" s="944" t="s">
        <v>949</v>
      </c>
      <c r="C12" s="945" t="s">
        <v>948</v>
      </c>
      <c r="D12" s="1261" t="s">
        <v>233</v>
      </c>
      <c r="E12" s="1262" t="s">
        <v>233</v>
      </c>
      <c r="F12" s="1262" t="s">
        <v>916</v>
      </c>
      <c r="G12" s="1263">
        <v>39.75</v>
      </c>
      <c r="H12" s="1262">
        <v>530</v>
      </c>
      <c r="I12" s="1262">
        <v>12.26</v>
      </c>
      <c r="J12" s="818">
        <v>11.62</v>
      </c>
      <c r="K12" s="1039"/>
      <c r="L12" s="690"/>
      <c r="M12" s="690"/>
      <c r="N12" s="690"/>
      <c r="O12" s="690"/>
      <c r="P12" s="690"/>
      <c r="Q12" s="690"/>
      <c r="R12" s="690"/>
      <c r="S12" s="717"/>
      <c r="T12" s="173">
        <f t="shared" si="0"/>
        <v>0</v>
      </c>
      <c r="U12" s="172">
        <f t="shared" si="2"/>
        <v>0</v>
      </c>
      <c r="V12" s="183">
        <f t="shared" si="1"/>
        <v>0</v>
      </c>
      <c r="W12" s="1794"/>
      <c r="X12" s="1795"/>
    </row>
    <row r="13" spans="2:25" ht="18.75" x14ac:dyDescent="0.25">
      <c r="B13" s="944" t="s">
        <v>943</v>
      </c>
      <c r="C13" s="945" t="s">
        <v>942</v>
      </c>
      <c r="D13" s="1261" t="s">
        <v>233</v>
      </c>
      <c r="E13" s="1262" t="s">
        <v>233</v>
      </c>
      <c r="F13" s="1262" t="s">
        <v>916</v>
      </c>
      <c r="G13" s="1263">
        <v>39.75</v>
      </c>
      <c r="H13" s="1262">
        <v>530</v>
      </c>
      <c r="I13" s="1262">
        <v>10.32</v>
      </c>
      <c r="J13" s="818">
        <v>9.7799999999999994</v>
      </c>
      <c r="K13" s="1039"/>
      <c r="L13" s="690"/>
      <c r="M13" s="690"/>
      <c r="N13" s="690"/>
      <c r="O13" s="690"/>
      <c r="P13" s="690"/>
      <c r="Q13" s="690"/>
      <c r="R13" s="690"/>
      <c r="S13" s="717"/>
      <c r="T13" s="173">
        <f t="shared" si="0"/>
        <v>0</v>
      </c>
      <c r="U13" s="172">
        <f t="shared" si="2"/>
        <v>0</v>
      </c>
      <c r="V13" s="183">
        <f t="shared" si="1"/>
        <v>0</v>
      </c>
      <c r="W13" s="1794"/>
      <c r="X13" s="1795"/>
    </row>
    <row r="14" spans="2:25" ht="18.75" x14ac:dyDescent="0.25">
      <c r="B14" s="949" t="s">
        <v>941</v>
      </c>
      <c r="C14" s="945" t="s">
        <v>4978</v>
      </c>
      <c r="D14" s="1261" t="s">
        <v>233</v>
      </c>
      <c r="E14" s="1262" t="s">
        <v>233</v>
      </c>
      <c r="F14" s="1262" t="s">
        <v>916</v>
      </c>
      <c r="G14" s="1263">
        <v>39.380000000000003</v>
      </c>
      <c r="H14" s="1262">
        <v>420</v>
      </c>
      <c r="I14" s="1262">
        <v>7.33</v>
      </c>
      <c r="J14" s="818">
        <v>6.95</v>
      </c>
      <c r="K14" s="1039"/>
      <c r="L14" s="690"/>
      <c r="M14" s="690"/>
      <c r="N14" s="690"/>
      <c r="O14" s="690"/>
      <c r="P14" s="690"/>
      <c r="Q14" s="690"/>
      <c r="R14" s="690"/>
      <c r="S14" s="717"/>
      <c r="T14" s="173">
        <f t="shared" si="0"/>
        <v>0</v>
      </c>
      <c r="U14" s="172">
        <f t="shared" si="2"/>
        <v>0</v>
      </c>
      <c r="V14" s="183">
        <f t="shared" si="1"/>
        <v>0</v>
      </c>
      <c r="W14" s="1794"/>
      <c r="X14" s="1795"/>
    </row>
    <row r="15" spans="2:25" ht="18.75" x14ac:dyDescent="0.25">
      <c r="B15" s="949" t="s">
        <v>939</v>
      </c>
      <c r="C15" s="945" t="s">
        <v>938</v>
      </c>
      <c r="D15" s="1261" t="s">
        <v>233</v>
      </c>
      <c r="E15" s="1262" t="s">
        <v>233</v>
      </c>
      <c r="F15" s="1262" t="s">
        <v>916</v>
      </c>
      <c r="G15" s="1263">
        <v>38.630000000000003</v>
      </c>
      <c r="H15" s="1262">
        <v>412</v>
      </c>
      <c r="I15" s="1262">
        <v>5.9</v>
      </c>
      <c r="J15" s="818">
        <v>5.59</v>
      </c>
      <c r="K15" s="1039"/>
      <c r="L15" s="690"/>
      <c r="M15" s="690"/>
      <c r="N15" s="690"/>
      <c r="O15" s="690"/>
      <c r="P15" s="690"/>
      <c r="Q15" s="690"/>
      <c r="R15" s="690"/>
      <c r="S15" s="717"/>
      <c r="T15" s="173">
        <f t="shared" si="0"/>
        <v>0</v>
      </c>
      <c r="U15" s="172">
        <f t="shared" si="2"/>
        <v>0</v>
      </c>
      <c r="V15" s="183">
        <f t="shared" si="1"/>
        <v>0</v>
      </c>
      <c r="W15" s="1794"/>
      <c r="X15" s="1795"/>
    </row>
    <row r="16" spans="2:25" ht="18.75" x14ac:dyDescent="0.25">
      <c r="B16" s="949" t="s">
        <v>937</v>
      </c>
      <c r="C16" s="945" t="s">
        <v>936</v>
      </c>
      <c r="D16" s="1261" t="s">
        <v>233</v>
      </c>
      <c r="E16" s="1262" t="s">
        <v>233</v>
      </c>
      <c r="F16" s="1262" t="s">
        <v>916</v>
      </c>
      <c r="G16" s="1263">
        <v>39.75</v>
      </c>
      <c r="H16" s="1262">
        <v>289</v>
      </c>
      <c r="I16" s="1262">
        <v>5.22</v>
      </c>
      <c r="J16" s="818">
        <v>4.95</v>
      </c>
      <c r="K16" s="1039"/>
      <c r="L16" s="690"/>
      <c r="M16" s="690"/>
      <c r="N16" s="690"/>
      <c r="O16" s="690"/>
      <c r="P16" s="690"/>
      <c r="Q16" s="690"/>
      <c r="R16" s="690"/>
      <c r="S16" s="717"/>
      <c r="T16" s="173">
        <f t="shared" si="0"/>
        <v>0</v>
      </c>
      <c r="U16" s="172">
        <f t="shared" si="2"/>
        <v>0</v>
      </c>
      <c r="V16" s="183">
        <f t="shared" si="1"/>
        <v>0</v>
      </c>
      <c r="W16" s="1794"/>
      <c r="X16" s="1795"/>
    </row>
    <row r="17" spans="2:24" ht="18.75" x14ac:dyDescent="0.25">
      <c r="B17" s="949" t="s">
        <v>935</v>
      </c>
      <c r="C17" s="945" t="s">
        <v>934</v>
      </c>
      <c r="D17" s="1261" t="s">
        <v>233</v>
      </c>
      <c r="E17" s="1262" t="s">
        <v>233</v>
      </c>
      <c r="F17" s="1262" t="s">
        <v>916</v>
      </c>
      <c r="G17" s="1263">
        <v>40.5</v>
      </c>
      <c r="H17" s="1262">
        <v>498</v>
      </c>
      <c r="I17" s="1262">
        <v>10.52</v>
      </c>
      <c r="J17" s="818">
        <v>9.9700000000000006</v>
      </c>
      <c r="K17" s="1039"/>
      <c r="L17" s="690"/>
      <c r="M17" s="690"/>
      <c r="N17" s="690"/>
      <c r="O17" s="690"/>
      <c r="P17" s="690"/>
      <c r="Q17" s="690"/>
      <c r="R17" s="690"/>
      <c r="S17" s="717"/>
      <c r="T17" s="173">
        <f t="shared" si="0"/>
        <v>0</v>
      </c>
      <c r="U17" s="172">
        <f t="shared" si="2"/>
        <v>0</v>
      </c>
      <c r="V17" s="183">
        <f t="shared" si="1"/>
        <v>0</v>
      </c>
      <c r="W17" s="1794"/>
      <c r="X17" s="1795"/>
    </row>
    <row r="18" spans="2:24" ht="18.75" x14ac:dyDescent="0.25">
      <c r="B18" s="949" t="s">
        <v>933</v>
      </c>
      <c r="C18" s="945" t="s">
        <v>932</v>
      </c>
      <c r="D18" s="1261" t="s">
        <v>233</v>
      </c>
      <c r="E18" s="1262" t="s">
        <v>233</v>
      </c>
      <c r="F18" s="1262" t="s">
        <v>233</v>
      </c>
      <c r="G18" s="1263">
        <v>39.380000000000003</v>
      </c>
      <c r="H18" s="1262">
        <v>573</v>
      </c>
      <c r="I18" s="1262">
        <v>17.41</v>
      </c>
      <c r="J18" s="818">
        <v>16.5</v>
      </c>
      <c r="K18" s="1039"/>
      <c r="L18" s="690"/>
      <c r="M18" s="690"/>
      <c r="N18" s="690"/>
      <c r="O18" s="690"/>
      <c r="P18" s="690"/>
      <c r="Q18" s="690"/>
      <c r="R18" s="690"/>
      <c r="S18" s="717"/>
      <c r="T18" s="173">
        <f t="shared" si="0"/>
        <v>0</v>
      </c>
      <c r="U18" s="172">
        <f t="shared" si="2"/>
        <v>0</v>
      </c>
      <c r="V18" s="183">
        <f t="shared" si="1"/>
        <v>0</v>
      </c>
      <c r="W18" s="1794"/>
      <c r="X18" s="1795"/>
    </row>
    <row r="19" spans="2:24" ht="18.75" x14ac:dyDescent="0.25">
      <c r="B19" s="949" t="s">
        <v>922</v>
      </c>
      <c r="C19" s="945" t="s">
        <v>1329</v>
      </c>
      <c r="D19" s="1261" t="s">
        <v>233</v>
      </c>
      <c r="E19" s="1262" t="s">
        <v>233</v>
      </c>
      <c r="F19" s="1262" t="s">
        <v>916</v>
      </c>
      <c r="G19" s="1263">
        <v>20.63</v>
      </c>
      <c r="H19" s="1262">
        <v>264</v>
      </c>
      <c r="I19" s="1262">
        <v>5.76</v>
      </c>
      <c r="J19" s="818">
        <v>5.46</v>
      </c>
      <c r="K19" s="1039"/>
      <c r="L19" s="690"/>
      <c r="M19" s="690"/>
      <c r="N19" s="690"/>
      <c r="O19" s="690"/>
      <c r="P19" s="690"/>
      <c r="Q19" s="690"/>
      <c r="R19" s="690"/>
      <c r="S19" s="717"/>
      <c r="T19" s="173">
        <f t="shared" si="0"/>
        <v>0</v>
      </c>
      <c r="U19" s="172">
        <f t="shared" si="2"/>
        <v>0</v>
      </c>
      <c r="V19" s="183">
        <f t="shared" si="1"/>
        <v>0</v>
      </c>
      <c r="W19" s="1794"/>
      <c r="X19" s="1795"/>
    </row>
    <row r="20" spans="2:24" ht="18.75" x14ac:dyDescent="0.25">
      <c r="B20" s="949" t="s">
        <v>920</v>
      </c>
      <c r="C20" s="945" t="s">
        <v>1328</v>
      </c>
      <c r="D20" s="1261" t="s">
        <v>233</v>
      </c>
      <c r="E20" s="1262" t="s">
        <v>233</v>
      </c>
      <c r="F20" s="1262" t="s">
        <v>913</v>
      </c>
      <c r="G20" s="1263">
        <v>26.25</v>
      </c>
      <c r="H20" s="1262">
        <v>168</v>
      </c>
      <c r="I20" s="1262">
        <v>7.33</v>
      </c>
      <c r="J20" s="818">
        <v>6.95</v>
      </c>
      <c r="K20" s="1039"/>
      <c r="L20" s="690"/>
      <c r="M20" s="690"/>
      <c r="N20" s="690"/>
      <c r="O20" s="690"/>
      <c r="P20" s="690"/>
      <c r="Q20" s="690"/>
      <c r="R20" s="690"/>
      <c r="S20" s="717"/>
      <c r="T20" s="173">
        <f t="shared" si="0"/>
        <v>0</v>
      </c>
      <c r="U20" s="172">
        <f t="shared" si="2"/>
        <v>0</v>
      </c>
      <c r="V20" s="183">
        <f t="shared" si="1"/>
        <v>0</v>
      </c>
      <c r="W20" s="1794"/>
      <c r="X20" s="1795"/>
    </row>
    <row r="21" spans="2:24" ht="18.75" x14ac:dyDescent="0.25">
      <c r="B21" s="949" t="s">
        <v>918</v>
      </c>
      <c r="C21" s="945" t="s">
        <v>1327</v>
      </c>
      <c r="D21" s="1261" t="s">
        <v>233</v>
      </c>
      <c r="E21" s="1262" t="s">
        <v>233</v>
      </c>
      <c r="F21" s="1262" t="s">
        <v>916</v>
      </c>
      <c r="G21" s="1263">
        <v>24.75</v>
      </c>
      <c r="H21" s="1262">
        <v>264</v>
      </c>
      <c r="I21" s="1262">
        <v>3.71</v>
      </c>
      <c r="J21" s="818">
        <v>3.52</v>
      </c>
      <c r="K21" s="1039"/>
      <c r="L21" s="690"/>
      <c r="M21" s="690"/>
      <c r="N21" s="690"/>
      <c r="O21" s="690"/>
      <c r="P21" s="690"/>
      <c r="Q21" s="690"/>
      <c r="R21" s="690"/>
      <c r="S21" s="717"/>
      <c r="T21" s="173">
        <f t="shared" si="0"/>
        <v>0</v>
      </c>
      <c r="U21" s="172">
        <f t="shared" si="2"/>
        <v>0</v>
      </c>
      <c r="V21" s="183">
        <f t="shared" si="1"/>
        <v>0</v>
      </c>
      <c r="W21" s="1794"/>
      <c r="X21" s="1795"/>
    </row>
    <row r="22" spans="2:24" ht="18.75" x14ac:dyDescent="0.25">
      <c r="B22" s="949" t="s">
        <v>915</v>
      </c>
      <c r="C22" s="945" t="s">
        <v>1326</v>
      </c>
      <c r="D22" s="1261" t="s">
        <v>233</v>
      </c>
      <c r="E22" s="1262" t="s">
        <v>233</v>
      </c>
      <c r="F22" s="1262" t="s">
        <v>913</v>
      </c>
      <c r="G22" s="1263">
        <v>31.5</v>
      </c>
      <c r="H22" s="1262">
        <v>168</v>
      </c>
      <c r="I22" s="1262">
        <v>4.72</v>
      </c>
      <c r="J22" s="818">
        <v>4.47</v>
      </c>
      <c r="K22" s="1039"/>
      <c r="L22" s="690"/>
      <c r="M22" s="690"/>
      <c r="N22" s="690"/>
      <c r="O22" s="690"/>
      <c r="P22" s="690"/>
      <c r="Q22" s="690"/>
      <c r="R22" s="690"/>
      <c r="S22" s="717"/>
      <c r="T22" s="173">
        <f t="shared" si="0"/>
        <v>0</v>
      </c>
      <c r="U22" s="172">
        <f t="shared" si="2"/>
        <v>0</v>
      </c>
      <c r="V22" s="183">
        <f t="shared" si="1"/>
        <v>0</v>
      </c>
      <c r="W22" s="1794"/>
      <c r="X22" s="1795"/>
    </row>
    <row r="23" spans="2:24" ht="18.75" x14ac:dyDescent="0.25">
      <c r="B23" s="949" t="s">
        <v>912</v>
      </c>
      <c r="C23" s="945" t="s">
        <v>911</v>
      </c>
      <c r="D23" s="1261" t="s">
        <v>233</v>
      </c>
      <c r="E23" s="1262" t="s">
        <v>233</v>
      </c>
      <c r="F23" s="1262" t="s">
        <v>233</v>
      </c>
      <c r="G23" s="1263">
        <v>19.84</v>
      </c>
      <c r="H23" s="1262">
        <v>1000</v>
      </c>
      <c r="I23" s="1262">
        <v>4.8099999999999996</v>
      </c>
      <c r="J23" s="818">
        <v>4.5599999999999996</v>
      </c>
      <c r="K23" s="1039"/>
      <c r="L23" s="690"/>
      <c r="M23" s="690"/>
      <c r="N23" s="690"/>
      <c r="O23" s="690"/>
      <c r="P23" s="690"/>
      <c r="Q23" s="690"/>
      <c r="R23" s="690"/>
      <c r="S23" s="717"/>
      <c r="T23" s="173">
        <f t="shared" si="0"/>
        <v>0</v>
      </c>
      <c r="U23" s="172">
        <f t="shared" si="2"/>
        <v>0</v>
      </c>
      <c r="V23" s="183">
        <f t="shared" si="1"/>
        <v>0</v>
      </c>
      <c r="W23" s="1794"/>
      <c r="X23" s="1795"/>
    </row>
    <row r="24" spans="2:24" ht="18.75" x14ac:dyDescent="0.25">
      <c r="B24" s="1264" t="s">
        <v>906</v>
      </c>
      <c r="C24" s="1265" t="s">
        <v>905</v>
      </c>
      <c r="D24" s="1261" t="s">
        <v>233</v>
      </c>
      <c r="E24" s="1262" t="s">
        <v>233</v>
      </c>
      <c r="F24" s="1262" t="s">
        <v>233</v>
      </c>
      <c r="G24" s="1263">
        <v>42.75</v>
      </c>
      <c r="H24" s="1262">
        <v>1141</v>
      </c>
      <c r="I24" s="1262">
        <v>9.7200000000000006</v>
      </c>
      <c r="J24" s="1266">
        <v>9.2100000000000009</v>
      </c>
      <c r="K24" s="1039"/>
      <c r="L24" s="690"/>
      <c r="M24" s="690"/>
      <c r="N24" s="690"/>
      <c r="O24" s="690"/>
      <c r="P24" s="690"/>
      <c r="Q24" s="690"/>
      <c r="R24" s="690"/>
      <c r="S24" s="717"/>
      <c r="T24" s="173">
        <f t="shared" si="0"/>
        <v>0</v>
      </c>
      <c r="U24" s="172">
        <f t="shared" si="2"/>
        <v>0</v>
      </c>
      <c r="V24" s="183">
        <f t="shared" si="1"/>
        <v>0</v>
      </c>
      <c r="W24" s="1794"/>
      <c r="X24" s="1795"/>
    </row>
    <row r="25" spans="2:24" ht="18.75" x14ac:dyDescent="0.25">
      <c r="B25" s="949" t="s">
        <v>1325</v>
      </c>
      <c r="C25" s="945" t="s">
        <v>895</v>
      </c>
      <c r="D25" s="1261" t="s">
        <v>233</v>
      </c>
      <c r="E25" s="1262" t="s">
        <v>233</v>
      </c>
      <c r="F25" s="1262" t="s">
        <v>233</v>
      </c>
      <c r="G25" s="1263">
        <v>47</v>
      </c>
      <c r="H25" s="1262">
        <v>485</v>
      </c>
      <c r="I25" s="1262">
        <v>5.0199999999999996</v>
      </c>
      <c r="J25" s="818">
        <v>4.76</v>
      </c>
      <c r="K25" s="1039"/>
      <c r="L25" s="690"/>
      <c r="M25" s="690"/>
      <c r="N25" s="690"/>
      <c r="O25" s="690"/>
      <c r="P25" s="690"/>
      <c r="Q25" s="690"/>
      <c r="R25" s="690"/>
      <c r="S25" s="717"/>
      <c r="T25" s="173">
        <f t="shared" si="0"/>
        <v>0</v>
      </c>
      <c r="U25" s="172">
        <f t="shared" si="2"/>
        <v>0</v>
      </c>
      <c r="V25" s="183">
        <f t="shared" si="1"/>
        <v>0</v>
      </c>
      <c r="W25" s="1794"/>
      <c r="X25" s="1795"/>
    </row>
    <row r="26" spans="2:24" ht="19.5" thickBot="1" x14ac:dyDescent="0.3">
      <c r="B26" s="961" t="s">
        <v>894</v>
      </c>
      <c r="C26" s="951" t="s">
        <v>893</v>
      </c>
      <c r="D26" s="1267" t="s">
        <v>233</v>
      </c>
      <c r="E26" s="1268" t="s">
        <v>233</v>
      </c>
      <c r="F26" s="1268" t="s">
        <v>233</v>
      </c>
      <c r="G26" s="1269">
        <v>29.2</v>
      </c>
      <c r="H26" s="1268">
        <v>370</v>
      </c>
      <c r="I26" s="1268">
        <v>3.83</v>
      </c>
      <c r="J26" s="819">
        <v>3.63</v>
      </c>
      <c r="K26" s="1122"/>
      <c r="L26" s="913"/>
      <c r="M26" s="913"/>
      <c r="N26" s="913"/>
      <c r="O26" s="913"/>
      <c r="P26" s="913"/>
      <c r="Q26" s="913"/>
      <c r="R26" s="913"/>
      <c r="S26" s="914"/>
      <c r="T26" s="245">
        <f t="shared" si="0"/>
        <v>0</v>
      </c>
      <c r="U26" s="244">
        <f t="shared" si="2"/>
        <v>0</v>
      </c>
      <c r="V26" s="431">
        <f t="shared" si="1"/>
        <v>0</v>
      </c>
      <c r="W26" s="1796"/>
      <c r="X26" s="1797"/>
    </row>
    <row r="27" spans="2:24" ht="70.900000000000006" customHeight="1" thickBot="1" x14ac:dyDescent="0.3">
      <c r="B27" s="1036"/>
      <c r="C27" s="1037"/>
      <c r="D27" s="1038"/>
      <c r="E27" s="1038"/>
      <c r="F27" s="1038"/>
      <c r="G27" s="1038"/>
      <c r="H27" s="1038"/>
      <c r="I27" s="1038"/>
      <c r="J27" s="1270"/>
      <c r="K27" s="412"/>
      <c r="L27" s="412"/>
      <c r="M27" s="412"/>
      <c r="N27" s="412"/>
      <c r="O27" s="412"/>
      <c r="P27" s="412"/>
      <c r="Q27" s="412"/>
      <c r="R27" s="412"/>
      <c r="S27" s="412"/>
      <c r="T27" s="413"/>
      <c r="U27" s="405"/>
      <c r="V27" s="406"/>
      <c r="W27" s="406"/>
      <c r="X27" s="407"/>
    </row>
    <row r="28" spans="2:24" ht="15.75" thickTop="1" x14ac:dyDescent="0.25">
      <c r="K28" s="69">
        <f>SUM(K9:K26)</f>
        <v>0</v>
      </c>
      <c r="L28" s="69">
        <f t="shared" ref="L28:S28" si="3">SUM(L9:L26)</f>
        <v>0</v>
      </c>
      <c r="M28" s="69">
        <f t="shared" si="3"/>
        <v>0</v>
      </c>
      <c r="N28" s="69">
        <f t="shared" si="3"/>
        <v>0</v>
      </c>
      <c r="O28" s="69">
        <f t="shared" si="3"/>
        <v>0</v>
      </c>
      <c r="P28" s="69">
        <f t="shared" si="3"/>
        <v>0</v>
      </c>
      <c r="Q28" s="69">
        <f>SUM(Q9:Q26)</f>
        <v>0</v>
      </c>
      <c r="R28" s="69">
        <f t="shared" si="3"/>
        <v>0</v>
      </c>
      <c r="S28" s="69">
        <f t="shared" si="3"/>
        <v>0</v>
      </c>
      <c r="T28" s="69">
        <f>SUM(T9:T26)</f>
        <v>0</v>
      </c>
      <c r="U28" s="70">
        <f>SUM(U9:U26)</f>
        <v>0</v>
      </c>
      <c r="V28" s="71">
        <f>SUM(V9:V26)</f>
        <v>0</v>
      </c>
    </row>
    <row r="30" spans="2:24" ht="21" customHeight="1" x14ac:dyDescent="0.25"/>
  </sheetData>
  <sheetProtection password="D140" sheet="1" selectLockedCells="1"/>
  <mergeCells count="14">
    <mergeCell ref="B1:P1"/>
    <mergeCell ref="Q1:X3"/>
    <mergeCell ref="B2:P2"/>
    <mergeCell ref="B3:C3"/>
    <mergeCell ref="D3:J3"/>
    <mergeCell ref="K3:M3"/>
    <mergeCell ref="N3:P3"/>
    <mergeCell ref="W9:X26"/>
    <mergeCell ref="B4:X4"/>
    <mergeCell ref="B5:J5"/>
    <mergeCell ref="L5:N5"/>
    <mergeCell ref="O5:R5"/>
    <mergeCell ref="T5:X5"/>
    <mergeCell ref="B8:X8"/>
  </mergeCells>
  <conditionalFormatting sqref="B1:B1048576">
    <cfRule type="duplicateValues" dxfId="25" priority="2"/>
  </conditionalFormatting>
  <pageMargins left="0.25" right="0.25" top="0.75" bottom="0.75" header="0.3" footer="0.3"/>
  <pageSetup scale="50" fitToHeight="0" orientation="landscape" r:id="rId1"/>
  <ignoredErrors>
    <ignoredError sqref="T9:T26" formulaRange="1"/>
  </ignoredError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Y50"/>
  <sheetViews>
    <sheetView showGridLines="0" zoomScale="60" zoomScaleNormal="60" workbookViewId="0">
      <selection activeCell="K13" sqref="K13"/>
    </sheetView>
  </sheetViews>
  <sheetFormatPr defaultColWidth="9.140625" defaultRowHeight="15" x14ac:dyDescent="0.25"/>
  <cols>
    <col min="1" max="1" width="3.7109375" style="41" customWidth="1"/>
    <col min="2" max="2" width="20.85546875" style="41" bestFit="1" customWidth="1"/>
    <col min="3" max="3" width="85.85546875" style="41" customWidth="1"/>
    <col min="4" max="5" width="10.140625" style="41" customWidth="1"/>
    <col min="6" max="6" width="19.140625" style="41" customWidth="1"/>
    <col min="7" max="7" width="14.28515625" style="41" customWidth="1"/>
    <col min="8" max="9" width="10.140625" style="41" customWidth="1"/>
    <col min="10" max="10" width="10.85546875" style="41" bestFit="1" customWidth="1"/>
    <col min="11" max="13" width="12" style="41" customWidth="1"/>
    <col min="14" max="14" width="15.85546875" style="41" customWidth="1"/>
    <col min="15" max="19" width="12" style="41" customWidth="1"/>
    <col min="20"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100332</v>
      </c>
      <c r="L6" s="1755" t="s">
        <v>967</v>
      </c>
      <c r="M6" s="1755"/>
      <c r="N6" s="1755"/>
      <c r="O6" s="1756" t="s">
        <v>952</v>
      </c>
      <c r="P6" s="1756"/>
      <c r="Q6" s="1756"/>
      <c r="R6" s="1756"/>
      <c r="S6" s="938">
        <v>0.94789999999999996</v>
      </c>
      <c r="T6" s="1947"/>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SUM(U13:U40)</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19.5" customHeight="1" thickTop="1" x14ac:dyDescent="0.25">
      <c r="B13" s="968" t="s">
        <v>951</v>
      </c>
      <c r="C13" s="971" t="s">
        <v>950</v>
      </c>
      <c r="D13" s="1258" t="s">
        <v>233</v>
      </c>
      <c r="E13" s="1259" t="s">
        <v>233</v>
      </c>
      <c r="F13" s="1259" t="s">
        <v>233</v>
      </c>
      <c r="G13" s="1260">
        <v>42.75</v>
      </c>
      <c r="H13" s="1271">
        <v>1140</v>
      </c>
      <c r="I13" s="1260">
        <v>10.39</v>
      </c>
      <c r="J13" s="1272">
        <v>9.85</v>
      </c>
      <c r="K13" s="910"/>
      <c r="L13" s="727"/>
      <c r="M13" s="727"/>
      <c r="N13" s="727"/>
      <c r="O13" s="727"/>
      <c r="P13" s="727"/>
      <c r="Q13" s="727"/>
      <c r="R13" s="727"/>
      <c r="S13" s="753"/>
      <c r="T13" s="190">
        <f t="shared" ref="T13:T40" si="0">SUM(K13:S13)</f>
        <v>0</v>
      </c>
      <c r="U13" s="189">
        <f t="shared" ref="U13:U40" si="1">T13*I13</f>
        <v>0</v>
      </c>
      <c r="V13" s="460">
        <f t="shared" ref="V13:V40" si="2">U13*$S$6</f>
        <v>0</v>
      </c>
      <c r="W13" s="1804" t="s">
        <v>115</v>
      </c>
      <c r="X13" s="1805"/>
    </row>
    <row r="14" spans="1:25" ht="19.5" customHeight="1" x14ac:dyDescent="0.25">
      <c r="B14" s="944" t="s">
        <v>949</v>
      </c>
      <c r="C14" s="973" t="s">
        <v>948</v>
      </c>
      <c r="D14" s="1261" t="s">
        <v>233</v>
      </c>
      <c r="E14" s="1262" t="s">
        <v>233</v>
      </c>
      <c r="F14" s="1262" t="s">
        <v>916</v>
      </c>
      <c r="G14" s="1263">
        <v>39.75</v>
      </c>
      <c r="H14" s="1273">
        <v>530</v>
      </c>
      <c r="I14" s="1263">
        <v>12.26</v>
      </c>
      <c r="J14" s="1274">
        <v>11.62</v>
      </c>
      <c r="K14" s="911"/>
      <c r="L14" s="690"/>
      <c r="M14" s="690"/>
      <c r="N14" s="690"/>
      <c r="O14" s="690"/>
      <c r="P14" s="690"/>
      <c r="Q14" s="690"/>
      <c r="R14" s="690"/>
      <c r="S14" s="717"/>
      <c r="T14" s="173">
        <f t="shared" si="0"/>
        <v>0</v>
      </c>
      <c r="U14" s="172">
        <f t="shared" si="1"/>
        <v>0</v>
      </c>
      <c r="V14" s="183">
        <f t="shared" si="2"/>
        <v>0</v>
      </c>
      <c r="W14" s="1794"/>
      <c r="X14" s="1795"/>
    </row>
    <row r="15" spans="1:25" ht="19.5" customHeight="1" x14ac:dyDescent="0.25">
      <c r="B15" s="944" t="s">
        <v>947</v>
      </c>
      <c r="C15" s="973" t="s">
        <v>946</v>
      </c>
      <c r="D15" s="1261" t="s">
        <v>233</v>
      </c>
      <c r="E15" s="1262" t="s">
        <v>233</v>
      </c>
      <c r="F15" s="1262" t="s">
        <v>233</v>
      </c>
      <c r="G15" s="1263">
        <v>42.19</v>
      </c>
      <c r="H15" s="1273">
        <v>1140</v>
      </c>
      <c r="I15" s="1263">
        <v>10.09</v>
      </c>
      <c r="J15" s="1274">
        <v>9.56</v>
      </c>
      <c r="K15" s="911"/>
      <c r="L15" s="690"/>
      <c r="M15" s="690"/>
      <c r="N15" s="690"/>
      <c r="O15" s="690"/>
      <c r="P15" s="690"/>
      <c r="Q15" s="690"/>
      <c r="R15" s="690"/>
      <c r="S15" s="717"/>
      <c r="T15" s="173">
        <f t="shared" si="0"/>
        <v>0</v>
      </c>
      <c r="U15" s="172">
        <f t="shared" si="1"/>
        <v>0</v>
      </c>
      <c r="V15" s="183">
        <f t="shared" si="2"/>
        <v>0</v>
      </c>
      <c r="W15" s="1794"/>
      <c r="X15" s="1795"/>
    </row>
    <row r="16" spans="1:25" ht="19.5" customHeight="1" x14ac:dyDescent="0.25">
      <c r="B16" s="944" t="s">
        <v>945</v>
      </c>
      <c r="C16" s="973" t="s">
        <v>944</v>
      </c>
      <c r="D16" s="1261" t="s">
        <v>233</v>
      </c>
      <c r="E16" s="1262" t="s">
        <v>233</v>
      </c>
      <c r="F16" s="1262" t="s">
        <v>233</v>
      </c>
      <c r="G16" s="1263">
        <v>28.5</v>
      </c>
      <c r="H16" s="1273">
        <v>760</v>
      </c>
      <c r="I16" s="1263">
        <v>6.48</v>
      </c>
      <c r="J16" s="1274">
        <v>6.14</v>
      </c>
      <c r="K16" s="911"/>
      <c r="L16" s="690"/>
      <c r="M16" s="690"/>
      <c r="N16" s="690"/>
      <c r="O16" s="690"/>
      <c r="P16" s="690"/>
      <c r="Q16" s="690"/>
      <c r="R16" s="690"/>
      <c r="S16" s="717"/>
      <c r="T16" s="173">
        <f t="shared" si="0"/>
        <v>0</v>
      </c>
      <c r="U16" s="172">
        <f t="shared" si="1"/>
        <v>0</v>
      </c>
      <c r="V16" s="183">
        <f t="shared" si="2"/>
        <v>0</v>
      </c>
      <c r="W16" s="1794"/>
      <c r="X16" s="1795"/>
    </row>
    <row r="17" spans="2:24" ht="19.5" customHeight="1" x14ac:dyDescent="0.25">
      <c r="B17" s="949" t="s">
        <v>943</v>
      </c>
      <c r="C17" s="973" t="s">
        <v>942</v>
      </c>
      <c r="D17" s="1261" t="s">
        <v>233</v>
      </c>
      <c r="E17" s="1262" t="s">
        <v>233</v>
      </c>
      <c r="F17" s="1262" t="s">
        <v>916</v>
      </c>
      <c r="G17" s="1263">
        <v>39.75</v>
      </c>
      <c r="H17" s="1273">
        <v>530</v>
      </c>
      <c r="I17" s="1263">
        <v>10.32</v>
      </c>
      <c r="J17" s="1274">
        <v>9.7799999999999994</v>
      </c>
      <c r="K17" s="911"/>
      <c r="L17" s="690"/>
      <c r="M17" s="690"/>
      <c r="N17" s="690"/>
      <c r="O17" s="690"/>
      <c r="P17" s="690"/>
      <c r="Q17" s="690"/>
      <c r="R17" s="690"/>
      <c r="S17" s="717"/>
      <c r="T17" s="173">
        <f t="shared" si="0"/>
        <v>0</v>
      </c>
      <c r="U17" s="172">
        <f t="shared" si="1"/>
        <v>0</v>
      </c>
      <c r="V17" s="183">
        <f t="shared" si="2"/>
        <v>0</v>
      </c>
      <c r="W17" s="1794"/>
      <c r="X17" s="1795"/>
    </row>
    <row r="18" spans="2:24" ht="19.5" customHeight="1" x14ac:dyDescent="0.25">
      <c r="B18" s="949" t="s">
        <v>941</v>
      </c>
      <c r="C18" s="973" t="s">
        <v>940</v>
      </c>
      <c r="D18" s="1261" t="s">
        <v>233</v>
      </c>
      <c r="E18" s="1262" t="s">
        <v>233</v>
      </c>
      <c r="F18" s="1262" t="s">
        <v>916</v>
      </c>
      <c r="G18" s="1263">
        <v>39.380000000000003</v>
      </c>
      <c r="H18" s="1273">
        <v>420</v>
      </c>
      <c r="I18" s="1263">
        <v>7.33</v>
      </c>
      <c r="J18" s="1274">
        <v>6.95</v>
      </c>
      <c r="K18" s="911"/>
      <c r="L18" s="690"/>
      <c r="M18" s="690"/>
      <c r="N18" s="690"/>
      <c r="O18" s="690"/>
      <c r="P18" s="690"/>
      <c r="Q18" s="690"/>
      <c r="R18" s="690"/>
      <c r="S18" s="717"/>
      <c r="T18" s="173">
        <f t="shared" si="0"/>
        <v>0</v>
      </c>
      <c r="U18" s="172">
        <f t="shared" si="1"/>
        <v>0</v>
      </c>
      <c r="V18" s="183">
        <f t="shared" si="2"/>
        <v>0</v>
      </c>
      <c r="W18" s="1794"/>
      <c r="X18" s="1795"/>
    </row>
    <row r="19" spans="2:24" ht="19.5" customHeight="1" x14ac:dyDescent="0.25">
      <c r="B19" s="949" t="s">
        <v>939</v>
      </c>
      <c r="C19" s="973" t="s">
        <v>938</v>
      </c>
      <c r="D19" s="1261" t="s">
        <v>233</v>
      </c>
      <c r="E19" s="1262" t="s">
        <v>233</v>
      </c>
      <c r="F19" s="1262" t="s">
        <v>916</v>
      </c>
      <c r="G19" s="1263">
        <v>38.630000000000003</v>
      </c>
      <c r="H19" s="1273">
        <v>412</v>
      </c>
      <c r="I19" s="1263">
        <v>5.9</v>
      </c>
      <c r="J19" s="1274">
        <v>5.59</v>
      </c>
      <c r="K19" s="911"/>
      <c r="L19" s="690"/>
      <c r="M19" s="690"/>
      <c r="N19" s="690"/>
      <c r="O19" s="690"/>
      <c r="P19" s="690"/>
      <c r="Q19" s="690"/>
      <c r="R19" s="690"/>
      <c r="S19" s="717"/>
      <c r="T19" s="173">
        <f t="shared" si="0"/>
        <v>0</v>
      </c>
      <c r="U19" s="172">
        <f t="shared" si="1"/>
        <v>0</v>
      </c>
      <c r="V19" s="183">
        <f t="shared" si="2"/>
        <v>0</v>
      </c>
      <c r="W19" s="1794"/>
      <c r="X19" s="1795"/>
    </row>
    <row r="20" spans="2:24" ht="19.5" customHeight="1" x14ac:dyDescent="0.25">
      <c r="B20" s="949" t="s">
        <v>937</v>
      </c>
      <c r="C20" s="973" t="s">
        <v>936</v>
      </c>
      <c r="D20" s="1261" t="s">
        <v>233</v>
      </c>
      <c r="E20" s="1262" t="s">
        <v>233</v>
      </c>
      <c r="F20" s="1262" t="s">
        <v>916</v>
      </c>
      <c r="G20" s="1263">
        <v>39.75</v>
      </c>
      <c r="H20" s="1273">
        <v>289</v>
      </c>
      <c r="I20" s="1263">
        <v>5.22</v>
      </c>
      <c r="J20" s="1274">
        <v>4.95</v>
      </c>
      <c r="K20" s="911"/>
      <c r="L20" s="690"/>
      <c r="M20" s="690"/>
      <c r="N20" s="690"/>
      <c r="O20" s="690"/>
      <c r="P20" s="690"/>
      <c r="Q20" s="690"/>
      <c r="R20" s="690"/>
      <c r="S20" s="717"/>
      <c r="T20" s="173">
        <f t="shared" si="0"/>
        <v>0</v>
      </c>
      <c r="U20" s="172">
        <f t="shared" si="1"/>
        <v>0</v>
      </c>
      <c r="V20" s="183">
        <f t="shared" si="2"/>
        <v>0</v>
      </c>
      <c r="W20" s="1794"/>
      <c r="X20" s="1795"/>
    </row>
    <row r="21" spans="2:24" ht="19.5" customHeight="1" x14ac:dyDescent="0.25">
      <c r="B21" s="949" t="s">
        <v>935</v>
      </c>
      <c r="C21" s="973" t="s">
        <v>934</v>
      </c>
      <c r="D21" s="1261" t="s">
        <v>233</v>
      </c>
      <c r="E21" s="1262" t="s">
        <v>233</v>
      </c>
      <c r="F21" s="1262" t="s">
        <v>916</v>
      </c>
      <c r="G21" s="1263">
        <v>40.5</v>
      </c>
      <c r="H21" s="1273">
        <v>498</v>
      </c>
      <c r="I21" s="1263">
        <v>10.52</v>
      </c>
      <c r="J21" s="1274">
        <v>9.9700000000000006</v>
      </c>
      <c r="K21" s="911"/>
      <c r="L21" s="690"/>
      <c r="M21" s="690"/>
      <c r="N21" s="690"/>
      <c r="O21" s="690"/>
      <c r="P21" s="690"/>
      <c r="Q21" s="690"/>
      <c r="R21" s="690"/>
      <c r="S21" s="717"/>
      <c r="T21" s="173">
        <f t="shared" si="0"/>
        <v>0</v>
      </c>
      <c r="U21" s="172">
        <f t="shared" si="1"/>
        <v>0</v>
      </c>
      <c r="V21" s="183">
        <f t="shared" si="2"/>
        <v>0</v>
      </c>
      <c r="W21" s="1794"/>
      <c r="X21" s="1795"/>
    </row>
    <row r="22" spans="2:24" ht="19.5" customHeight="1" x14ac:dyDescent="0.25">
      <c r="B22" s="949" t="s">
        <v>933</v>
      </c>
      <c r="C22" s="973" t="s">
        <v>932</v>
      </c>
      <c r="D22" s="1261" t="s">
        <v>233</v>
      </c>
      <c r="E22" s="1262" t="s">
        <v>233</v>
      </c>
      <c r="F22" s="1262" t="s">
        <v>233</v>
      </c>
      <c r="G22" s="1263">
        <v>39.380000000000003</v>
      </c>
      <c r="H22" s="1273">
        <v>573</v>
      </c>
      <c r="I22" s="1263">
        <v>17.41</v>
      </c>
      <c r="J22" s="1274">
        <v>16.5</v>
      </c>
      <c r="K22" s="911"/>
      <c r="L22" s="690"/>
      <c r="M22" s="690"/>
      <c r="N22" s="690"/>
      <c r="O22" s="690"/>
      <c r="P22" s="690"/>
      <c r="Q22" s="690"/>
      <c r="R22" s="690"/>
      <c r="S22" s="717"/>
      <c r="T22" s="173">
        <f t="shared" si="0"/>
        <v>0</v>
      </c>
      <c r="U22" s="172">
        <f t="shared" si="1"/>
        <v>0</v>
      </c>
      <c r="V22" s="183">
        <f t="shared" si="2"/>
        <v>0</v>
      </c>
      <c r="W22" s="1794"/>
      <c r="X22" s="1795"/>
    </row>
    <row r="23" spans="2:24" ht="19.5" customHeight="1" x14ac:dyDescent="0.25">
      <c r="B23" s="949" t="s">
        <v>931</v>
      </c>
      <c r="C23" s="973" t="s">
        <v>930</v>
      </c>
      <c r="D23" s="1261" t="s">
        <v>233</v>
      </c>
      <c r="E23" s="1262" t="s">
        <v>233</v>
      </c>
      <c r="F23" s="1262" t="s">
        <v>916</v>
      </c>
      <c r="G23" s="1263">
        <v>41.63</v>
      </c>
      <c r="H23" s="1273">
        <v>1332</v>
      </c>
      <c r="I23" s="1263">
        <v>30.97</v>
      </c>
      <c r="J23" s="1274">
        <v>29.36</v>
      </c>
      <c r="K23" s="911"/>
      <c r="L23" s="690"/>
      <c r="M23" s="690"/>
      <c r="N23" s="690"/>
      <c r="O23" s="690"/>
      <c r="P23" s="690"/>
      <c r="Q23" s="690"/>
      <c r="R23" s="690"/>
      <c r="S23" s="717"/>
      <c r="T23" s="173">
        <f t="shared" si="0"/>
        <v>0</v>
      </c>
      <c r="U23" s="172">
        <f t="shared" si="1"/>
        <v>0</v>
      </c>
      <c r="V23" s="183">
        <f t="shared" si="2"/>
        <v>0</v>
      </c>
      <c r="W23" s="1794"/>
      <c r="X23" s="1795"/>
    </row>
    <row r="24" spans="2:24" ht="19.5" customHeight="1" x14ac:dyDescent="0.25">
      <c r="B24" s="949" t="s">
        <v>929</v>
      </c>
      <c r="C24" s="973" t="s">
        <v>928</v>
      </c>
      <c r="D24" s="1261" t="s">
        <v>233</v>
      </c>
      <c r="E24" s="1262" t="s">
        <v>233</v>
      </c>
      <c r="F24" s="1262" t="s">
        <v>916</v>
      </c>
      <c r="G24" s="1263">
        <v>39.799999999999997</v>
      </c>
      <c r="H24" s="1273">
        <v>318</v>
      </c>
      <c r="I24" s="1263">
        <v>9.0299999999999994</v>
      </c>
      <c r="J24" s="1274">
        <v>8.56</v>
      </c>
      <c r="K24" s="911"/>
      <c r="L24" s="690"/>
      <c r="M24" s="690"/>
      <c r="N24" s="690"/>
      <c r="O24" s="690"/>
      <c r="P24" s="690"/>
      <c r="Q24" s="690"/>
      <c r="R24" s="690"/>
      <c r="S24" s="717"/>
      <c r="T24" s="173">
        <f t="shared" si="0"/>
        <v>0</v>
      </c>
      <c r="U24" s="172">
        <f t="shared" si="1"/>
        <v>0</v>
      </c>
      <c r="V24" s="183">
        <f t="shared" si="2"/>
        <v>0</v>
      </c>
      <c r="W24" s="1794"/>
      <c r="X24" s="1795"/>
    </row>
    <row r="25" spans="2:24" ht="19.5" customHeight="1" x14ac:dyDescent="0.25">
      <c r="B25" s="949" t="s">
        <v>927</v>
      </c>
      <c r="C25" s="973" t="s">
        <v>926</v>
      </c>
      <c r="D25" s="1261" t="s">
        <v>233</v>
      </c>
      <c r="E25" s="1262" t="s">
        <v>233</v>
      </c>
      <c r="F25" s="1262" t="s">
        <v>916</v>
      </c>
      <c r="G25" s="1263">
        <v>39.799999999999997</v>
      </c>
      <c r="H25" s="1273">
        <v>318</v>
      </c>
      <c r="I25" s="1263">
        <v>8.9600000000000009</v>
      </c>
      <c r="J25" s="1274">
        <v>8.49</v>
      </c>
      <c r="K25" s="911"/>
      <c r="L25" s="690"/>
      <c r="M25" s="690"/>
      <c r="N25" s="690"/>
      <c r="O25" s="690"/>
      <c r="P25" s="690"/>
      <c r="Q25" s="690"/>
      <c r="R25" s="690"/>
      <c r="S25" s="717"/>
      <c r="T25" s="173">
        <f t="shared" si="0"/>
        <v>0</v>
      </c>
      <c r="U25" s="172">
        <f t="shared" si="1"/>
        <v>0</v>
      </c>
      <c r="V25" s="183">
        <f t="shared" si="2"/>
        <v>0</v>
      </c>
      <c r="W25" s="1794"/>
      <c r="X25" s="1795"/>
    </row>
    <row r="26" spans="2:24" ht="19.5" customHeight="1" x14ac:dyDescent="0.25">
      <c r="B26" s="949" t="s">
        <v>925</v>
      </c>
      <c r="C26" s="973" t="s">
        <v>924</v>
      </c>
      <c r="D26" s="1261" t="s">
        <v>233</v>
      </c>
      <c r="E26" s="1262" t="s">
        <v>233</v>
      </c>
      <c r="F26" s="1262" t="s">
        <v>923</v>
      </c>
      <c r="G26" s="1263">
        <v>15.63</v>
      </c>
      <c r="H26" s="1273">
        <v>250</v>
      </c>
      <c r="I26" s="1263">
        <v>3.98</v>
      </c>
      <c r="J26" s="1274">
        <v>3.77</v>
      </c>
      <c r="K26" s="911"/>
      <c r="L26" s="690"/>
      <c r="M26" s="690"/>
      <c r="N26" s="690"/>
      <c r="O26" s="690"/>
      <c r="P26" s="690"/>
      <c r="Q26" s="690"/>
      <c r="R26" s="690"/>
      <c r="S26" s="717"/>
      <c r="T26" s="173">
        <f t="shared" si="0"/>
        <v>0</v>
      </c>
      <c r="U26" s="172">
        <f t="shared" si="1"/>
        <v>0</v>
      </c>
      <c r="V26" s="183">
        <f t="shared" si="2"/>
        <v>0</v>
      </c>
      <c r="W26" s="1794"/>
      <c r="X26" s="1795"/>
    </row>
    <row r="27" spans="2:24" ht="19.5" customHeight="1" x14ac:dyDescent="0.25">
      <c r="B27" s="949" t="s">
        <v>922</v>
      </c>
      <c r="C27" s="973" t="s">
        <v>921</v>
      </c>
      <c r="D27" s="1261" t="s">
        <v>233</v>
      </c>
      <c r="E27" s="1262" t="s">
        <v>233</v>
      </c>
      <c r="F27" s="1262" t="s">
        <v>916</v>
      </c>
      <c r="G27" s="1263">
        <v>20.63</v>
      </c>
      <c r="H27" s="1273">
        <v>264</v>
      </c>
      <c r="I27" s="1263">
        <v>5.76</v>
      </c>
      <c r="J27" s="1274">
        <v>5.46</v>
      </c>
      <c r="K27" s="911"/>
      <c r="L27" s="690"/>
      <c r="M27" s="690"/>
      <c r="N27" s="690"/>
      <c r="O27" s="690"/>
      <c r="P27" s="690"/>
      <c r="Q27" s="690"/>
      <c r="R27" s="690"/>
      <c r="S27" s="717"/>
      <c r="T27" s="173">
        <f t="shared" si="0"/>
        <v>0</v>
      </c>
      <c r="U27" s="172">
        <f t="shared" si="1"/>
        <v>0</v>
      </c>
      <c r="V27" s="183">
        <f t="shared" si="2"/>
        <v>0</v>
      </c>
      <c r="W27" s="1794"/>
      <c r="X27" s="1795"/>
    </row>
    <row r="28" spans="2:24" ht="19.5" customHeight="1" x14ac:dyDescent="0.25">
      <c r="B28" s="949" t="s">
        <v>920</v>
      </c>
      <c r="C28" s="973" t="s">
        <v>919</v>
      </c>
      <c r="D28" s="1261" t="s">
        <v>233</v>
      </c>
      <c r="E28" s="1262" t="s">
        <v>233</v>
      </c>
      <c r="F28" s="1262" t="s">
        <v>913</v>
      </c>
      <c r="G28" s="1263">
        <v>26.25</v>
      </c>
      <c r="H28" s="1273">
        <v>168</v>
      </c>
      <c r="I28" s="1263">
        <v>7.33</v>
      </c>
      <c r="J28" s="1274">
        <v>6.95</v>
      </c>
      <c r="K28" s="911"/>
      <c r="L28" s="690"/>
      <c r="M28" s="690"/>
      <c r="N28" s="690"/>
      <c r="O28" s="690"/>
      <c r="P28" s="690"/>
      <c r="Q28" s="690"/>
      <c r="R28" s="690"/>
      <c r="S28" s="717"/>
      <c r="T28" s="173">
        <f t="shared" si="0"/>
        <v>0</v>
      </c>
      <c r="U28" s="172">
        <f t="shared" si="1"/>
        <v>0</v>
      </c>
      <c r="V28" s="183">
        <f t="shared" si="2"/>
        <v>0</v>
      </c>
      <c r="W28" s="1794"/>
      <c r="X28" s="1795"/>
    </row>
    <row r="29" spans="2:24" ht="19.5" customHeight="1" x14ac:dyDescent="0.25">
      <c r="B29" s="1264" t="s">
        <v>918</v>
      </c>
      <c r="C29" s="1275" t="s">
        <v>917</v>
      </c>
      <c r="D29" s="1261" t="s">
        <v>233</v>
      </c>
      <c r="E29" s="1262" t="s">
        <v>233</v>
      </c>
      <c r="F29" s="1262" t="s">
        <v>916</v>
      </c>
      <c r="G29" s="1263">
        <v>24.75</v>
      </c>
      <c r="H29" s="1273">
        <v>264</v>
      </c>
      <c r="I29" s="1263">
        <v>3.71</v>
      </c>
      <c r="J29" s="1274">
        <v>3.52</v>
      </c>
      <c r="K29" s="911"/>
      <c r="L29" s="690"/>
      <c r="M29" s="690"/>
      <c r="N29" s="690"/>
      <c r="O29" s="690"/>
      <c r="P29" s="690"/>
      <c r="Q29" s="690"/>
      <c r="R29" s="690"/>
      <c r="S29" s="717"/>
      <c r="T29" s="173">
        <f t="shared" si="0"/>
        <v>0</v>
      </c>
      <c r="U29" s="172">
        <f t="shared" si="1"/>
        <v>0</v>
      </c>
      <c r="V29" s="183">
        <f t="shared" si="2"/>
        <v>0</v>
      </c>
      <c r="W29" s="1794"/>
      <c r="X29" s="1795"/>
    </row>
    <row r="30" spans="2:24" ht="19.5" customHeight="1" x14ac:dyDescent="0.25">
      <c r="B30" s="949" t="s">
        <v>915</v>
      </c>
      <c r="C30" s="973" t="s">
        <v>914</v>
      </c>
      <c r="D30" s="1261" t="s">
        <v>233</v>
      </c>
      <c r="E30" s="1262" t="s">
        <v>233</v>
      </c>
      <c r="F30" s="1262" t="s">
        <v>913</v>
      </c>
      <c r="G30" s="1263">
        <v>31.5</v>
      </c>
      <c r="H30" s="1273">
        <v>168</v>
      </c>
      <c r="I30" s="1263">
        <v>4.72</v>
      </c>
      <c r="J30" s="1274">
        <v>4.47</v>
      </c>
      <c r="K30" s="911"/>
      <c r="L30" s="690"/>
      <c r="M30" s="690"/>
      <c r="N30" s="690"/>
      <c r="O30" s="690"/>
      <c r="P30" s="690"/>
      <c r="Q30" s="690"/>
      <c r="R30" s="690"/>
      <c r="S30" s="717"/>
      <c r="T30" s="173">
        <f t="shared" si="0"/>
        <v>0</v>
      </c>
      <c r="U30" s="172">
        <f t="shared" si="1"/>
        <v>0</v>
      </c>
      <c r="V30" s="183">
        <f t="shared" si="2"/>
        <v>0</v>
      </c>
      <c r="W30" s="1794"/>
      <c r="X30" s="1795"/>
    </row>
    <row r="31" spans="2:24" ht="19.5" customHeight="1" x14ac:dyDescent="0.25">
      <c r="B31" s="949" t="s">
        <v>912</v>
      </c>
      <c r="C31" s="973" t="s">
        <v>911</v>
      </c>
      <c r="D31" s="1261" t="s">
        <v>233</v>
      </c>
      <c r="E31" s="1262" t="s">
        <v>233</v>
      </c>
      <c r="F31" s="1262" t="s">
        <v>233</v>
      </c>
      <c r="G31" s="1263">
        <v>19.84</v>
      </c>
      <c r="H31" s="1273">
        <v>1000</v>
      </c>
      <c r="I31" s="1263">
        <v>4.8099999999999996</v>
      </c>
      <c r="J31" s="1274">
        <v>4.5599999999999996</v>
      </c>
      <c r="K31" s="911"/>
      <c r="L31" s="690"/>
      <c r="M31" s="690"/>
      <c r="N31" s="690"/>
      <c r="O31" s="690"/>
      <c r="P31" s="690"/>
      <c r="Q31" s="690"/>
      <c r="R31" s="690"/>
      <c r="S31" s="717"/>
      <c r="T31" s="173">
        <f t="shared" si="0"/>
        <v>0</v>
      </c>
      <c r="U31" s="172">
        <f t="shared" si="1"/>
        <v>0</v>
      </c>
      <c r="V31" s="183">
        <f t="shared" si="2"/>
        <v>0</v>
      </c>
      <c r="W31" s="1794"/>
      <c r="X31" s="1795"/>
    </row>
    <row r="32" spans="2:24" ht="19.5" customHeight="1" x14ac:dyDescent="0.25">
      <c r="B32" s="949" t="s">
        <v>910</v>
      </c>
      <c r="C32" s="973" t="s">
        <v>909</v>
      </c>
      <c r="D32" s="1261" t="s">
        <v>233</v>
      </c>
      <c r="E32" s="1262" t="s">
        <v>233</v>
      </c>
      <c r="F32" s="1262" t="s">
        <v>233</v>
      </c>
      <c r="G32" s="1263">
        <v>20</v>
      </c>
      <c r="H32" s="1273">
        <v>1000</v>
      </c>
      <c r="I32" s="1263">
        <v>4.21</v>
      </c>
      <c r="J32" s="1274">
        <v>3.99</v>
      </c>
      <c r="K32" s="911"/>
      <c r="L32" s="690"/>
      <c r="M32" s="690"/>
      <c r="N32" s="690"/>
      <c r="O32" s="690"/>
      <c r="P32" s="690"/>
      <c r="Q32" s="690"/>
      <c r="R32" s="690"/>
      <c r="S32" s="717"/>
      <c r="T32" s="173">
        <f t="shared" si="0"/>
        <v>0</v>
      </c>
      <c r="U32" s="172">
        <f t="shared" si="1"/>
        <v>0</v>
      </c>
      <c r="V32" s="183">
        <f t="shared" si="2"/>
        <v>0</v>
      </c>
      <c r="W32" s="1794"/>
      <c r="X32" s="1795"/>
    </row>
    <row r="33" spans="2:24" ht="19.5" customHeight="1" x14ac:dyDescent="0.25">
      <c r="B33" s="949" t="s">
        <v>908</v>
      </c>
      <c r="C33" s="973" t="s">
        <v>907</v>
      </c>
      <c r="D33" s="1261" t="s">
        <v>233</v>
      </c>
      <c r="E33" s="1262" t="s">
        <v>233</v>
      </c>
      <c r="F33" s="1262" t="s">
        <v>233</v>
      </c>
      <c r="G33" s="1263">
        <v>15.63</v>
      </c>
      <c r="H33" s="1273">
        <v>250</v>
      </c>
      <c r="I33" s="1263">
        <v>3.56</v>
      </c>
      <c r="J33" s="1274">
        <v>3.37</v>
      </c>
      <c r="K33" s="911"/>
      <c r="L33" s="690"/>
      <c r="M33" s="690"/>
      <c r="N33" s="690"/>
      <c r="O33" s="690"/>
      <c r="P33" s="690"/>
      <c r="Q33" s="690"/>
      <c r="R33" s="690"/>
      <c r="S33" s="717"/>
      <c r="T33" s="173">
        <f t="shared" si="0"/>
        <v>0</v>
      </c>
      <c r="U33" s="172">
        <f t="shared" si="1"/>
        <v>0</v>
      </c>
      <c r="V33" s="183">
        <f t="shared" si="2"/>
        <v>0</v>
      </c>
      <c r="W33" s="1794"/>
      <c r="X33" s="1795"/>
    </row>
    <row r="34" spans="2:24" ht="19.5" customHeight="1" x14ac:dyDescent="0.25">
      <c r="B34" s="949" t="s">
        <v>906</v>
      </c>
      <c r="C34" s="973" t="s">
        <v>905</v>
      </c>
      <c r="D34" s="1261" t="s">
        <v>233</v>
      </c>
      <c r="E34" s="1262" t="s">
        <v>233</v>
      </c>
      <c r="F34" s="1262" t="s">
        <v>233</v>
      </c>
      <c r="G34" s="1263">
        <v>42.75</v>
      </c>
      <c r="H34" s="1273">
        <v>1141</v>
      </c>
      <c r="I34" s="1263">
        <v>9.7200000000000006</v>
      </c>
      <c r="J34" s="1274">
        <v>9.2100000000000009</v>
      </c>
      <c r="K34" s="911"/>
      <c r="L34" s="690"/>
      <c r="M34" s="690"/>
      <c r="N34" s="690"/>
      <c r="O34" s="690"/>
      <c r="P34" s="690"/>
      <c r="Q34" s="690"/>
      <c r="R34" s="690"/>
      <c r="S34" s="717"/>
      <c r="T34" s="173">
        <f t="shared" si="0"/>
        <v>0</v>
      </c>
      <c r="U34" s="172">
        <f t="shared" si="1"/>
        <v>0</v>
      </c>
      <c r="V34" s="183">
        <f t="shared" si="2"/>
        <v>0</v>
      </c>
      <c r="W34" s="1794"/>
      <c r="X34" s="1795"/>
    </row>
    <row r="35" spans="2:24" ht="19.5" customHeight="1" x14ac:dyDescent="0.25">
      <c r="B35" s="949" t="s">
        <v>904</v>
      </c>
      <c r="C35" s="1276" t="s">
        <v>903</v>
      </c>
      <c r="D35" s="1261" t="s">
        <v>233</v>
      </c>
      <c r="E35" s="1262" t="s">
        <v>233</v>
      </c>
      <c r="F35" s="1262" t="s">
        <v>233</v>
      </c>
      <c r="G35" s="1263">
        <v>15.63</v>
      </c>
      <c r="H35" s="1273">
        <v>250</v>
      </c>
      <c r="I35" s="1263">
        <v>3.55</v>
      </c>
      <c r="J35" s="1274">
        <v>3.37</v>
      </c>
      <c r="K35" s="911"/>
      <c r="L35" s="690"/>
      <c r="M35" s="690"/>
      <c r="N35" s="690"/>
      <c r="O35" s="690"/>
      <c r="P35" s="690"/>
      <c r="Q35" s="690"/>
      <c r="R35" s="690"/>
      <c r="S35" s="717"/>
      <c r="T35" s="173">
        <f t="shared" si="0"/>
        <v>0</v>
      </c>
      <c r="U35" s="172">
        <f t="shared" si="1"/>
        <v>0</v>
      </c>
      <c r="V35" s="183">
        <f t="shared" si="2"/>
        <v>0</v>
      </c>
      <c r="W35" s="1794"/>
      <c r="X35" s="1795"/>
    </row>
    <row r="36" spans="2:24" ht="19.5" customHeight="1" x14ac:dyDescent="0.25">
      <c r="B36" s="949" t="s">
        <v>902</v>
      </c>
      <c r="C36" s="1276" t="s">
        <v>901</v>
      </c>
      <c r="D36" s="1261" t="s">
        <v>233</v>
      </c>
      <c r="E36" s="1262" t="s">
        <v>233</v>
      </c>
      <c r="F36" s="1262" t="s">
        <v>233</v>
      </c>
      <c r="G36" s="1263">
        <v>29</v>
      </c>
      <c r="H36" s="1273">
        <v>773</v>
      </c>
      <c r="I36" s="1263">
        <v>6.93</v>
      </c>
      <c r="J36" s="1274">
        <v>6.57</v>
      </c>
      <c r="K36" s="911"/>
      <c r="L36" s="690"/>
      <c r="M36" s="690"/>
      <c r="N36" s="690"/>
      <c r="O36" s="690"/>
      <c r="P36" s="690"/>
      <c r="Q36" s="690"/>
      <c r="R36" s="690"/>
      <c r="S36" s="717"/>
      <c r="T36" s="173">
        <f t="shared" si="0"/>
        <v>0</v>
      </c>
      <c r="U36" s="172">
        <f t="shared" si="1"/>
        <v>0</v>
      </c>
      <c r="V36" s="183">
        <f t="shared" si="2"/>
        <v>0</v>
      </c>
      <c r="W36" s="1794"/>
      <c r="X36" s="1795"/>
    </row>
    <row r="37" spans="2:24" ht="19.5" customHeight="1" x14ac:dyDescent="0.25">
      <c r="B37" s="949" t="s">
        <v>900</v>
      </c>
      <c r="C37" s="1276" t="s">
        <v>899</v>
      </c>
      <c r="D37" s="1261" t="s">
        <v>233</v>
      </c>
      <c r="E37" s="1262" t="s">
        <v>233</v>
      </c>
      <c r="F37" s="1262" t="s">
        <v>233</v>
      </c>
      <c r="G37" s="1263">
        <v>28.5</v>
      </c>
      <c r="H37" s="1273">
        <v>760</v>
      </c>
      <c r="I37" s="1263">
        <v>6.93</v>
      </c>
      <c r="J37" s="1274">
        <v>6.57</v>
      </c>
      <c r="K37" s="911"/>
      <c r="L37" s="690"/>
      <c r="M37" s="690"/>
      <c r="N37" s="690"/>
      <c r="O37" s="690"/>
      <c r="P37" s="690"/>
      <c r="Q37" s="690"/>
      <c r="R37" s="690"/>
      <c r="S37" s="717"/>
      <c r="T37" s="173">
        <f t="shared" si="0"/>
        <v>0</v>
      </c>
      <c r="U37" s="172">
        <f t="shared" si="1"/>
        <v>0</v>
      </c>
      <c r="V37" s="183">
        <f t="shared" si="2"/>
        <v>0</v>
      </c>
      <c r="W37" s="1794"/>
      <c r="X37" s="1795"/>
    </row>
    <row r="38" spans="2:24" ht="19.5" customHeight="1" x14ac:dyDescent="0.25">
      <c r="B38" s="949" t="s">
        <v>898</v>
      </c>
      <c r="C38" s="1276" t="s">
        <v>897</v>
      </c>
      <c r="D38" s="1261" t="s">
        <v>233</v>
      </c>
      <c r="E38" s="1262" t="s">
        <v>233</v>
      </c>
      <c r="F38" s="1277" t="s">
        <v>233</v>
      </c>
      <c r="G38" s="1263">
        <v>15.6</v>
      </c>
      <c r="H38" s="1273">
        <v>250</v>
      </c>
      <c r="I38" s="1263">
        <v>2.0499999999999998</v>
      </c>
      <c r="J38" s="1274">
        <v>1.94</v>
      </c>
      <c r="K38" s="911"/>
      <c r="L38" s="690"/>
      <c r="M38" s="690"/>
      <c r="N38" s="690"/>
      <c r="O38" s="690"/>
      <c r="P38" s="690"/>
      <c r="Q38" s="690"/>
      <c r="R38" s="690"/>
      <c r="S38" s="717"/>
      <c r="T38" s="173">
        <f t="shared" si="0"/>
        <v>0</v>
      </c>
      <c r="U38" s="172">
        <f t="shared" si="1"/>
        <v>0</v>
      </c>
      <c r="V38" s="183">
        <f t="shared" si="2"/>
        <v>0</v>
      </c>
      <c r="W38" s="1794"/>
      <c r="X38" s="1795"/>
    </row>
    <row r="39" spans="2:24" ht="19.5" customHeight="1" x14ac:dyDescent="0.25">
      <c r="B39" s="949" t="s">
        <v>896</v>
      </c>
      <c r="C39" s="1276" t="s">
        <v>895</v>
      </c>
      <c r="D39" s="1261" t="s">
        <v>233</v>
      </c>
      <c r="E39" s="1262" t="s">
        <v>233</v>
      </c>
      <c r="F39" s="1262" t="s">
        <v>233</v>
      </c>
      <c r="G39" s="1263">
        <v>47</v>
      </c>
      <c r="H39" s="1273">
        <v>485</v>
      </c>
      <c r="I39" s="1263">
        <v>5.0199999999999996</v>
      </c>
      <c r="J39" s="1274">
        <v>4.76</v>
      </c>
      <c r="K39" s="911"/>
      <c r="L39" s="690"/>
      <c r="M39" s="690"/>
      <c r="N39" s="690"/>
      <c r="O39" s="690"/>
      <c r="P39" s="690"/>
      <c r="Q39" s="690"/>
      <c r="R39" s="690"/>
      <c r="S39" s="717"/>
      <c r="T39" s="173">
        <f t="shared" si="0"/>
        <v>0</v>
      </c>
      <c r="U39" s="172">
        <f t="shared" si="1"/>
        <v>0</v>
      </c>
      <c r="V39" s="183">
        <f t="shared" si="2"/>
        <v>0</v>
      </c>
      <c r="W39" s="1794"/>
      <c r="X39" s="1795"/>
    </row>
    <row r="40" spans="2:24" ht="19.5" customHeight="1" thickBot="1" x14ac:dyDescent="0.3">
      <c r="B40" s="961" t="s">
        <v>894</v>
      </c>
      <c r="C40" s="1278" t="s">
        <v>893</v>
      </c>
      <c r="D40" s="1267" t="s">
        <v>233</v>
      </c>
      <c r="E40" s="1268" t="s">
        <v>233</v>
      </c>
      <c r="F40" s="1268" t="s">
        <v>233</v>
      </c>
      <c r="G40" s="1269">
        <v>29.2</v>
      </c>
      <c r="H40" s="1279">
        <v>370</v>
      </c>
      <c r="I40" s="1269">
        <v>3.83</v>
      </c>
      <c r="J40" s="1280">
        <v>3.63</v>
      </c>
      <c r="K40" s="912"/>
      <c r="L40" s="913"/>
      <c r="M40" s="913"/>
      <c r="N40" s="913"/>
      <c r="O40" s="913"/>
      <c r="P40" s="913"/>
      <c r="Q40" s="913"/>
      <c r="R40" s="913"/>
      <c r="S40" s="914"/>
      <c r="T40" s="245">
        <f t="shared" si="0"/>
        <v>0</v>
      </c>
      <c r="U40" s="244">
        <f t="shared" si="1"/>
        <v>0</v>
      </c>
      <c r="V40" s="431">
        <f t="shared" si="2"/>
        <v>0</v>
      </c>
      <c r="W40" s="1796"/>
      <c r="X40" s="1797"/>
    </row>
    <row r="41" spans="2:24" ht="23.85" customHeight="1" x14ac:dyDescent="0.25">
      <c r="B41" s="1773" t="s">
        <v>156</v>
      </c>
      <c r="C41" s="1791"/>
      <c r="D41" s="1791"/>
      <c r="E41" s="1791"/>
      <c r="F41" s="1791"/>
      <c r="G41" s="1791"/>
      <c r="H41" s="1791"/>
      <c r="I41" s="1791"/>
      <c r="J41" s="1791"/>
      <c r="K41" s="1791"/>
      <c r="L41" s="1791"/>
      <c r="M41" s="1791"/>
      <c r="N41" s="1791"/>
      <c r="O41" s="1791"/>
      <c r="P41" s="1791"/>
      <c r="Q41" s="1791"/>
      <c r="R41" s="1791"/>
      <c r="S41" s="1791"/>
      <c r="T41" s="1791"/>
      <c r="U41" s="1791"/>
      <c r="V41" s="1791"/>
      <c r="W41" s="1791"/>
      <c r="X41" s="1775"/>
    </row>
    <row r="42" spans="2:24" ht="23.85" customHeight="1" x14ac:dyDescent="0.25">
      <c r="B42" s="1773"/>
      <c r="C42" s="1791"/>
      <c r="D42" s="1791"/>
      <c r="E42" s="1791"/>
      <c r="F42" s="1791"/>
      <c r="G42" s="1791"/>
      <c r="H42" s="1791"/>
      <c r="I42" s="1791"/>
      <c r="J42" s="1791"/>
      <c r="K42" s="1791"/>
      <c r="L42" s="1791"/>
      <c r="M42" s="1791"/>
      <c r="N42" s="1791"/>
      <c r="O42" s="1791"/>
      <c r="P42" s="1791"/>
      <c r="Q42" s="1791"/>
      <c r="R42" s="1791"/>
      <c r="S42" s="1791"/>
      <c r="T42" s="1791"/>
      <c r="U42" s="1791"/>
      <c r="V42" s="1791"/>
      <c r="W42" s="1791"/>
      <c r="X42" s="1775"/>
    </row>
    <row r="43" spans="2:24" ht="0.75" customHeight="1" x14ac:dyDescent="0.25">
      <c r="B43" s="1773"/>
      <c r="C43" s="1791"/>
      <c r="D43" s="1791"/>
      <c r="E43" s="1791"/>
      <c r="F43" s="1791"/>
      <c r="G43" s="1791"/>
      <c r="H43" s="1791"/>
      <c r="I43" s="1791"/>
      <c r="J43" s="1791"/>
      <c r="K43" s="1791"/>
      <c r="L43" s="1791"/>
      <c r="M43" s="1791"/>
      <c r="N43" s="1791"/>
      <c r="O43" s="1791"/>
      <c r="P43" s="1791"/>
      <c r="Q43" s="1791"/>
      <c r="R43" s="1791"/>
      <c r="S43" s="1791"/>
      <c r="T43" s="1791"/>
      <c r="U43" s="1791"/>
      <c r="V43" s="1791"/>
      <c r="W43" s="1791"/>
      <c r="X43" s="1775"/>
    </row>
    <row r="44" spans="2:24" ht="33.75" customHeight="1" thickBot="1" x14ac:dyDescent="0.3">
      <c r="B44" s="1762"/>
      <c r="C44" s="1763"/>
      <c r="D44" s="1763"/>
      <c r="E44" s="1763"/>
      <c r="F44" s="1763"/>
      <c r="G44" s="1763"/>
      <c r="H44" s="1763"/>
      <c r="I44" s="1763"/>
      <c r="J44" s="1763"/>
      <c r="K44" s="1763"/>
      <c r="L44" s="1763"/>
      <c r="M44" s="1763"/>
      <c r="N44" s="1763"/>
      <c r="O44" s="1763"/>
      <c r="P44" s="1763"/>
      <c r="Q44" s="1763"/>
      <c r="R44" s="1763"/>
      <c r="S44" s="1763"/>
      <c r="T44" s="1763"/>
      <c r="U44" s="1763"/>
      <c r="V44" s="1763"/>
      <c r="W44" s="1763"/>
      <c r="X44" s="1764"/>
    </row>
    <row r="45" spans="2:24" ht="58.5" customHeight="1" thickTop="1" thickBot="1" x14ac:dyDescent="0.3">
      <c r="B45" s="1790"/>
      <c r="C45" s="1790"/>
      <c r="D45" s="1790"/>
      <c r="E45" s="1790"/>
      <c r="F45" s="1790"/>
      <c r="G45" s="1790"/>
      <c r="H45" s="1790"/>
      <c r="I45" s="1790"/>
      <c r="J45" s="1790"/>
      <c r="K45" s="1790"/>
      <c r="L45" s="1790"/>
      <c r="M45" s="1790"/>
      <c r="N45" s="1790"/>
      <c r="O45" s="1790"/>
      <c r="P45" s="1790"/>
      <c r="Q45" s="1790"/>
      <c r="R45" s="1790"/>
      <c r="S45" s="1790"/>
      <c r="T45" s="1790"/>
      <c r="U45" s="1790"/>
      <c r="V45" s="1790"/>
      <c r="W45" s="1790"/>
      <c r="X45" s="1790"/>
    </row>
    <row r="46" spans="2:24" ht="23.25" x14ac:dyDescent="0.35">
      <c r="C46" s="930" t="s">
        <v>157</v>
      </c>
      <c r="D46" s="931"/>
      <c r="E46" s="931"/>
      <c r="F46" s="931"/>
      <c r="G46" s="932"/>
    </row>
    <row r="47" spans="2:24" x14ac:dyDescent="0.25">
      <c r="C47" s="933"/>
      <c r="D47" s="1"/>
      <c r="E47" s="1"/>
      <c r="F47" s="1"/>
      <c r="G47" s="934"/>
    </row>
    <row r="48" spans="2:24" x14ac:dyDescent="0.25">
      <c r="C48" s="933"/>
      <c r="D48" s="1"/>
      <c r="E48" s="1"/>
      <c r="F48" s="1"/>
      <c r="G48" s="934"/>
    </row>
    <row r="49" spans="3:7" x14ac:dyDescent="0.25">
      <c r="C49" s="933"/>
      <c r="D49" s="1"/>
      <c r="E49" s="1"/>
      <c r="F49" s="1"/>
      <c r="G49" s="934"/>
    </row>
    <row r="50" spans="3:7" ht="15.75" thickBot="1" x14ac:dyDescent="0.3">
      <c r="C50" s="935"/>
      <c r="D50" s="936"/>
      <c r="E50" s="936"/>
      <c r="F50" s="936"/>
      <c r="G50" s="937"/>
    </row>
  </sheetData>
  <sheetProtection password="D140" sheet="1" selectLockedCells="1"/>
  <mergeCells count="26">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45:X45"/>
    <mergeCell ref="B9:X9"/>
    <mergeCell ref="B10:X10"/>
    <mergeCell ref="B41:X42"/>
    <mergeCell ref="B43:X44"/>
    <mergeCell ref="W13:X40"/>
  </mergeCells>
  <conditionalFormatting sqref="B1:B1048576">
    <cfRule type="duplicateValues" dxfId="24" priority="3"/>
  </conditionalFormatting>
  <pageMargins left="0.25" right="0.25" top="0.75" bottom="0.75" header="0.3" footer="0.3"/>
  <pageSetup scale="50" fitToHeight="0" orientation="landscape" r:id="rId1"/>
  <ignoredErrors>
    <ignoredError sqref="T13:T40" formulaRange="1"/>
  </ignoredError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Y36"/>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107.7109375" style="41" bestFit="1" customWidth="1"/>
    <col min="4" max="4" width="17" style="41" customWidth="1"/>
    <col min="5" max="5" width="13.85546875" style="41" customWidth="1"/>
    <col min="6" max="6" width="12.7109375" style="41" customWidth="1"/>
    <col min="7" max="7" width="9.85546875" style="41" customWidth="1"/>
    <col min="8" max="8" width="10.140625" style="41" customWidth="1"/>
    <col min="9" max="9" width="12.7109375" style="41" customWidth="1"/>
    <col min="10" max="10" width="16.85546875" style="41" customWidth="1"/>
    <col min="11" max="13" width="11.140625" style="41" customWidth="1"/>
    <col min="14" max="14" width="16" style="41" customWidth="1"/>
    <col min="15" max="17" width="11.140625" style="41" customWidth="1"/>
    <col min="18" max="18" width="11.7109375" style="41" customWidth="1"/>
    <col min="19" max="19" width="15.5703125" style="41" customWidth="1"/>
    <col min="20" max="20" width="11.7109375" style="41" customWidth="1"/>
    <col min="21" max="21" width="10.7109375" style="41" customWidth="1"/>
    <col min="22" max="22" width="19" style="41" bestFit="1" customWidth="1"/>
    <col min="23" max="23" width="13.140625" style="41" customWidth="1"/>
    <col min="24" max="24" width="12" style="41" customWidth="1"/>
    <col min="25" max="25" width="46.85546875" style="41" bestFit="1" customWidth="1"/>
    <col min="26"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33"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2" customHeight="1" thickTop="1" thickBot="1" x14ac:dyDescent="0.3">
      <c r="B5" s="1697"/>
      <c r="C5" s="1698"/>
      <c r="D5" s="1698"/>
      <c r="E5" s="1698"/>
      <c r="F5" s="1698"/>
      <c r="G5" s="1698"/>
      <c r="H5" s="1698"/>
      <c r="I5" s="1698"/>
      <c r="J5" s="1699"/>
      <c r="K5" s="876">
        <v>100103</v>
      </c>
      <c r="L5" s="1742" t="s">
        <v>967</v>
      </c>
      <c r="M5" s="1742"/>
      <c r="N5" s="1742"/>
      <c r="O5" s="1743" t="s">
        <v>1349</v>
      </c>
      <c r="P5" s="1743"/>
      <c r="Q5" s="1743"/>
      <c r="R5" s="1743"/>
      <c r="S5" s="970">
        <v>1.4098999999999999</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114" t="s">
        <v>105</v>
      </c>
      <c r="K6" s="54" t="s">
        <v>12</v>
      </c>
      <c r="L6" s="150" t="s">
        <v>13</v>
      </c>
      <c r="M6" s="150" t="s">
        <v>14</v>
      </c>
      <c r="N6" s="150" t="s">
        <v>15</v>
      </c>
      <c r="O6" s="150" t="s">
        <v>16</v>
      </c>
      <c r="P6" s="150" t="s">
        <v>17</v>
      </c>
      <c r="Q6" s="150" t="s">
        <v>18</v>
      </c>
      <c r="R6" s="150" t="s">
        <v>19</v>
      </c>
      <c r="S6" s="149" t="s">
        <v>20</v>
      </c>
      <c r="T6" s="57" t="s">
        <v>106</v>
      </c>
      <c r="U6" s="58" t="s">
        <v>107</v>
      </c>
      <c r="V6" s="52" t="s">
        <v>108</v>
      </c>
      <c r="W6" s="52" t="s">
        <v>109</v>
      </c>
      <c r="X6" s="59" t="s">
        <v>110</v>
      </c>
    </row>
    <row r="7" spans="2:25" ht="8.25" customHeight="1" thickBot="1" x14ac:dyDescent="0.3">
      <c r="B7" s="60"/>
      <c r="C7" s="859"/>
      <c r="D7" s="61"/>
      <c r="E7" s="61"/>
      <c r="F7" s="61"/>
      <c r="G7" s="61"/>
      <c r="H7" s="61"/>
      <c r="I7" s="61"/>
      <c r="J7" s="115"/>
      <c r="K7" s="63"/>
      <c r="L7" s="63"/>
      <c r="M7" s="63"/>
      <c r="N7" s="63"/>
      <c r="O7" s="63"/>
      <c r="P7" s="63"/>
      <c r="Q7" s="63"/>
      <c r="R7" s="63"/>
      <c r="S7" s="63"/>
      <c r="T7" s="64"/>
      <c r="U7" s="61"/>
      <c r="V7" s="61"/>
      <c r="W7" s="61"/>
      <c r="X7" s="65"/>
    </row>
    <row r="8" spans="2:25" ht="19.5" thickBot="1" x14ac:dyDescent="0.3">
      <c r="B8" s="1827" t="s">
        <v>1333</v>
      </c>
      <c r="C8" s="1828"/>
      <c r="D8" s="1828"/>
      <c r="E8" s="1828"/>
      <c r="F8" s="1828"/>
      <c r="G8" s="1828"/>
      <c r="H8" s="1828"/>
      <c r="I8" s="1828"/>
      <c r="J8" s="1828"/>
      <c r="K8" s="1828"/>
      <c r="L8" s="1828"/>
      <c r="M8" s="1828"/>
      <c r="N8" s="1828"/>
      <c r="O8" s="1828"/>
      <c r="P8" s="1828"/>
      <c r="Q8" s="1828"/>
      <c r="R8" s="1828"/>
      <c r="S8" s="1828"/>
      <c r="T8" s="1828"/>
      <c r="U8" s="1828"/>
      <c r="V8" s="1828"/>
      <c r="W8" s="1828"/>
      <c r="X8" s="1829"/>
    </row>
    <row r="9" spans="2:25" ht="30" customHeight="1" x14ac:dyDescent="0.25">
      <c r="B9" s="989">
        <v>54453</v>
      </c>
      <c r="C9" s="1281" t="s">
        <v>966</v>
      </c>
      <c r="D9" s="980">
        <v>2</v>
      </c>
      <c r="E9" s="981">
        <v>1</v>
      </c>
      <c r="F9" s="981" t="s">
        <v>233</v>
      </c>
      <c r="G9" s="981">
        <v>20</v>
      </c>
      <c r="H9" s="981">
        <v>107</v>
      </c>
      <c r="I9" s="981">
        <v>13.41</v>
      </c>
      <c r="J9" s="1282">
        <v>18.91</v>
      </c>
      <c r="K9" s="699"/>
      <c r="L9" s="249"/>
      <c r="M9" s="699"/>
      <c r="N9" s="249"/>
      <c r="O9" s="699"/>
      <c r="P9" s="249"/>
      <c r="Q9" s="699"/>
      <c r="R9" s="249"/>
      <c r="S9" s="248"/>
      <c r="T9" s="399">
        <f>SUM(K9:S9)</f>
        <v>0</v>
      </c>
      <c r="U9" s="175">
        <f>T9*I9</f>
        <v>0</v>
      </c>
      <c r="V9" s="421">
        <f>$U9*$S$5</f>
        <v>0</v>
      </c>
      <c r="W9" s="1794" t="s">
        <v>115</v>
      </c>
      <c r="X9" s="1795"/>
    </row>
    <row r="10" spans="2:25" ht="30" customHeight="1" thickBot="1" x14ac:dyDescent="0.3">
      <c r="B10" s="992">
        <v>54463</v>
      </c>
      <c r="C10" s="1283" t="s">
        <v>965</v>
      </c>
      <c r="D10" s="993">
        <v>2</v>
      </c>
      <c r="E10" s="987">
        <v>1</v>
      </c>
      <c r="F10" s="987" t="s">
        <v>233</v>
      </c>
      <c r="G10" s="987">
        <v>20</v>
      </c>
      <c r="H10" s="987">
        <v>107</v>
      </c>
      <c r="I10" s="987">
        <v>13.41</v>
      </c>
      <c r="J10" s="1284">
        <v>18.91</v>
      </c>
      <c r="K10" s="714"/>
      <c r="L10" s="251"/>
      <c r="M10" s="714"/>
      <c r="N10" s="251"/>
      <c r="O10" s="714"/>
      <c r="P10" s="251"/>
      <c r="Q10" s="714"/>
      <c r="R10" s="251"/>
      <c r="S10" s="250"/>
      <c r="T10" s="243">
        <f>SUM(K10:S10)</f>
        <v>0</v>
      </c>
      <c r="U10" s="180">
        <f>T10*I10</f>
        <v>0</v>
      </c>
      <c r="V10" s="429">
        <f>$U10*$S$5</f>
        <v>0</v>
      </c>
      <c r="W10" s="1794"/>
      <c r="X10" s="1795"/>
    </row>
    <row r="11" spans="2:25" ht="19.5" thickBot="1" x14ac:dyDescent="0.35">
      <c r="B11" s="1821" t="s">
        <v>392</v>
      </c>
      <c r="C11" s="1822"/>
      <c r="D11" s="1822"/>
      <c r="E11" s="1822"/>
      <c r="F11" s="1822"/>
      <c r="G11" s="1822"/>
      <c r="H11" s="1822"/>
      <c r="I11" s="1822"/>
      <c r="J11" s="1822"/>
      <c r="K11" s="1822"/>
      <c r="L11" s="1822"/>
      <c r="M11" s="1822"/>
      <c r="N11" s="1822"/>
      <c r="O11" s="1822"/>
      <c r="P11" s="1822"/>
      <c r="Q11" s="1822"/>
      <c r="R11" s="1822"/>
      <c r="S11" s="1822"/>
      <c r="T11" s="1822"/>
      <c r="U11" s="1822"/>
      <c r="V11" s="1822"/>
      <c r="W11" s="1822"/>
      <c r="X11" s="1823"/>
      <c r="Y11" s="301" t="s">
        <v>1324</v>
      </c>
    </row>
    <row r="12" spans="2:25" ht="18.75" x14ac:dyDescent="0.25">
      <c r="B12" s="989">
        <v>13440</v>
      </c>
      <c r="C12" s="1281" t="s">
        <v>964</v>
      </c>
      <c r="D12" s="980">
        <v>2</v>
      </c>
      <c r="E12" s="981">
        <v>1</v>
      </c>
      <c r="F12" s="981" t="s">
        <v>233</v>
      </c>
      <c r="G12" s="981">
        <v>20</v>
      </c>
      <c r="H12" s="981">
        <v>78</v>
      </c>
      <c r="I12" s="981">
        <v>20.5</v>
      </c>
      <c r="J12" s="1282">
        <v>28.9</v>
      </c>
      <c r="K12" s="699"/>
      <c r="L12" s="249"/>
      <c r="M12" s="699"/>
      <c r="N12" s="249"/>
      <c r="O12" s="699"/>
      <c r="P12" s="249"/>
      <c r="Q12" s="699"/>
      <c r="R12" s="249"/>
      <c r="S12" s="248"/>
      <c r="T12" s="399">
        <f t="shared" ref="T12:T20" si="0">SUM(K12:S12)</f>
        <v>0</v>
      </c>
      <c r="U12" s="177">
        <f t="shared" ref="U12:U20" si="1">T12*I12</f>
        <v>0</v>
      </c>
      <c r="V12" s="400">
        <f t="shared" ref="V12:V20" si="2">$U12*$S$5</f>
        <v>0</v>
      </c>
      <c r="W12" s="1830" t="s">
        <v>115</v>
      </c>
      <c r="X12" s="1831"/>
      <c r="Y12" s="313" t="str">
        <f>IF($J$31="","",$J$31/I12)</f>
        <v/>
      </c>
    </row>
    <row r="13" spans="2:25" ht="18.75" x14ac:dyDescent="0.25">
      <c r="B13" s="949">
        <v>13441</v>
      </c>
      <c r="C13" s="1285" t="s">
        <v>963</v>
      </c>
      <c r="D13" s="980">
        <v>1</v>
      </c>
      <c r="E13" s="981">
        <v>0.5</v>
      </c>
      <c r="F13" s="981" t="s">
        <v>233</v>
      </c>
      <c r="G13" s="947">
        <v>20</v>
      </c>
      <c r="H13" s="947">
        <v>156</v>
      </c>
      <c r="I13" s="947">
        <v>20.5</v>
      </c>
      <c r="J13" s="1274">
        <v>28.9</v>
      </c>
      <c r="K13" s="699"/>
      <c r="L13" s="249"/>
      <c r="M13" s="699"/>
      <c r="N13" s="249"/>
      <c r="O13" s="699"/>
      <c r="P13" s="249"/>
      <c r="Q13" s="699"/>
      <c r="R13" s="249"/>
      <c r="S13" s="248"/>
      <c r="T13" s="195">
        <f t="shared" si="0"/>
        <v>0</v>
      </c>
      <c r="U13" s="194">
        <f t="shared" si="1"/>
        <v>0</v>
      </c>
      <c r="V13" s="193">
        <f t="shared" si="2"/>
        <v>0</v>
      </c>
      <c r="W13" s="1830"/>
      <c r="X13" s="1831"/>
      <c r="Y13" s="315" t="str">
        <f t="shared" ref="Y13:Y20" si="3">IF($J$31="","",$J$31/I13)</f>
        <v/>
      </c>
    </row>
    <row r="14" spans="2:25" ht="18.75" x14ac:dyDescent="0.25">
      <c r="B14" s="949">
        <v>13443</v>
      </c>
      <c r="C14" s="1285" t="s">
        <v>962</v>
      </c>
      <c r="D14" s="946">
        <v>2</v>
      </c>
      <c r="E14" s="947">
        <v>1</v>
      </c>
      <c r="F14" s="947" t="s">
        <v>233</v>
      </c>
      <c r="G14" s="947">
        <v>20</v>
      </c>
      <c r="H14" s="947">
        <v>78</v>
      </c>
      <c r="I14" s="947">
        <v>20.5</v>
      </c>
      <c r="J14" s="1274">
        <v>28.9</v>
      </c>
      <c r="K14" s="690"/>
      <c r="L14" s="247"/>
      <c r="M14" s="690"/>
      <c r="N14" s="247"/>
      <c r="O14" s="690"/>
      <c r="P14" s="247"/>
      <c r="Q14" s="690"/>
      <c r="R14" s="247"/>
      <c r="S14" s="246"/>
      <c r="T14" s="173">
        <f t="shared" si="0"/>
        <v>0</v>
      </c>
      <c r="U14" s="172">
        <f t="shared" si="1"/>
        <v>0</v>
      </c>
      <c r="V14" s="171">
        <f t="shared" si="2"/>
        <v>0</v>
      </c>
      <c r="W14" s="1830"/>
      <c r="X14" s="1831"/>
      <c r="Y14" s="315" t="str">
        <f t="shared" si="3"/>
        <v/>
      </c>
    </row>
    <row r="15" spans="2:25" ht="18.75" x14ac:dyDescent="0.25">
      <c r="B15" s="949">
        <v>23415</v>
      </c>
      <c r="C15" s="1285" t="s">
        <v>961</v>
      </c>
      <c r="D15" s="946">
        <v>2</v>
      </c>
      <c r="E15" s="947">
        <v>1</v>
      </c>
      <c r="F15" s="947" t="s">
        <v>233</v>
      </c>
      <c r="G15" s="947">
        <v>20</v>
      </c>
      <c r="H15" s="947">
        <v>78</v>
      </c>
      <c r="I15" s="947">
        <v>20.5</v>
      </c>
      <c r="J15" s="1274">
        <v>28.9</v>
      </c>
      <c r="K15" s="690"/>
      <c r="L15" s="247"/>
      <c r="M15" s="690"/>
      <c r="N15" s="247"/>
      <c r="O15" s="690"/>
      <c r="P15" s="247"/>
      <c r="Q15" s="690"/>
      <c r="R15" s="247"/>
      <c r="S15" s="246"/>
      <c r="T15" s="173">
        <f t="shared" si="0"/>
        <v>0</v>
      </c>
      <c r="U15" s="172">
        <f t="shared" si="1"/>
        <v>0</v>
      </c>
      <c r="V15" s="171">
        <f t="shared" si="2"/>
        <v>0</v>
      </c>
      <c r="W15" s="1830"/>
      <c r="X15" s="1831"/>
      <c r="Y15" s="315" t="str">
        <f>IF($J$31="","",$J$31/I15)</f>
        <v/>
      </c>
    </row>
    <row r="16" spans="2:25" ht="18.75" x14ac:dyDescent="0.25">
      <c r="B16" s="949">
        <v>43404</v>
      </c>
      <c r="C16" s="1285" t="s">
        <v>960</v>
      </c>
      <c r="D16" s="946">
        <v>2</v>
      </c>
      <c r="E16" s="947">
        <v>1</v>
      </c>
      <c r="F16" s="947" t="s">
        <v>233</v>
      </c>
      <c r="G16" s="947">
        <v>20</v>
      </c>
      <c r="H16" s="947">
        <v>78</v>
      </c>
      <c r="I16" s="947">
        <v>20.5</v>
      </c>
      <c r="J16" s="1274">
        <v>28.9</v>
      </c>
      <c r="K16" s="690"/>
      <c r="L16" s="247"/>
      <c r="M16" s="690"/>
      <c r="N16" s="247"/>
      <c r="O16" s="690"/>
      <c r="P16" s="247"/>
      <c r="Q16" s="690"/>
      <c r="R16" s="247"/>
      <c r="S16" s="246"/>
      <c r="T16" s="173">
        <f t="shared" si="0"/>
        <v>0</v>
      </c>
      <c r="U16" s="172">
        <f t="shared" si="1"/>
        <v>0</v>
      </c>
      <c r="V16" s="171">
        <f t="shared" si="2"/>
        <v>0</v>
      </c>
      <c r="W16" s="1830"/>
      <c r="X16" s="1831"/>
      <c r="Y16" s="315" t="str">
        <f t="shared" si="3"/>
        <v/>
      </c>
    </row>
    <row r="17" spans="2:25" ht="18.75" x14ac:dyDescent="0.25">
      <c r="B17" s="949">
        <v>43424</v>
      </c>
      <c r="C17" s="1285" t="s">
        <v>959</v>
      </c>
      <c r="D17" s="946">
        <v>2</v>
      </c>
      <c r="E17" s="947">
        <v>1</v>
      </c>
      <c r="F17" s="947" t="s">
        <v>233</v>
      </c>
      <c r="G17" s="947">
        <v>20</v>
      </c>
      <c r="H17" s="947">
        <v>78</v>
      </c>
      <c r="I17" s="947">
        <v>20.5</v>
      </c>
      <c r="J17" s="1274">
        <v>28.9</v>
      </c>
      <c r="K17" s="690"/>
      <c r="L17" s="247"/>
      <c r="M17" s="690"/>
      <c r="N17" s="247"/>
      <c r="O17" s="690"/>
      <c r="P17" s="247"/>
      <c r="Q17" s="690"/>
      <c r="R17" s="247"/>
      <c r="S17" s="246"/>
      <c r="T17" s="173">
        <f t="shared" si="0"/>
        <v>0</v>
      </c>
      <c r="U17" s="172">
        <f t="shared" si="1"/>
        <v>0</v>
      </c>
      <c r="V17" s="171">
        <f t="shared" si="2"/>
        <v>0</v>
      </c>
      <c r="W17" s="1830"/>
      <c r="X17" s="1831"/>
      <c r="Y17" s="315" t="str">
        <f t="shared" si="3"/>
        <v/>
      </c>
    </row>
    <row r="18" spans="2:25" ht="18.75" x14ac:dyDescent="0.25">
      <c r="B18" s="984">
        <v>54486</v>
      </c>
      <c r="C18" s="1285" t="s">
        <v>958</v>
      </c>
      <c r="D18" s="946">
        <v>2</v>
      </c>
      <c r="E18" s="947">
        <v>0</v>
      </c>
      <c r="F18" s="947" t="s">
        <v>233</v>
      </c>
      <c r="G18" s="987">
        <v>20</v>
      </c>
      <c r="H18" s="987">
        <v>78</v>
      </c>
      <c r="I18" s="947">
        <v>20.5</v>
      </c>
      <c r="J18" s="1274">
        <v>28.9</v>
      </c>
      <c r="K18" s="714"/>
      <c r="L18" s="251"/>
      <c r="M18" s="690"/>
      <c r="N18" s="247"/>
      <c r="O18" s="714"/>
      <c r="P18" s="251"/>
      <c r="Q18" s="690"/>
      <c r="R18" s="251"/>
      <c r="S18" s="250"/>
      <c r="T18" s="173">
        <f t="shared" si="0"/>
        <v>0</v>
      </c>
      <c r="U18" s="172">
        <f t="shared" si="1"/>
        <v>0</v>
      </c>
      <c r="V18" s="171">
        <f t="shared" si="2"/>
        <v>0</v>
      </c>
      <c r="W18" s="1830"/>
      <c r="X18" s="1831"/>
      <c r="Y18" s="315" t="str">
        <f t="shared" si="3"/>
        <v/>
      </c>
    </row>
    <row r="19" spans="2:25" ht="18.75" x14ac:dyDescent="0.25">
      <c r="B19" s="949">
        <v>54487</v>
      </c>
      <c r="C19" s="1281" t="s">
        <v>957</v>
      </c>
      <c r="D19" s="980">
        <v>2</v>
      </c>
      <c r="E19" s="981">
        <v>1</v>
      </c>
      <c r="F19" s="981" t="s">
        <v>233</v>
      </c>
      <c r="G19" s="947">
        <v>20</v>
      </c>
      <c r="H19" s="947">
        <v>76</v>
      </c>
      <c r="I19" s="981">
        <v>20.5</v>
      </c>
      <c r="J19" s="1274">
        <v>28.9</v>
      </c>
      <c r="K19" s="911"/>
      <c r="L19" s="247"/>
      <c r="M19" s="699"/>
      <c r="N19" s="249"/>
      <c r="O19" s="690"/>
      <c r="P19" s="247"/>
      <c r="Q19" s="699"/>
      <c r="R19" s="247"/>
      <c r="S19" s="246"/>
      <c r="T19" s="173">
        <f t="shared" si="0"/>
        <v>0</v>
      </c>
      <c r="U19" s="175">
        <f t="shared" si="1"/>
        <v>0</v>
      </c>
      <c r="V19" s="174">
        <f t="shared" si="2"/>
        <v>0</v>
      </c>
      <c r="W19" s="1830"/>
      <c r="X19" s="1831"/>
      <c r="Y19" s="315" t="str">
        <f t="shared" si="3"/>
        <v/>
      </c>
    </row>
    <row r="20" spans="2:25" ht="19.5" thickBot="1" x14ac:dyDescent="0.3">
      <c r="B20" s="992">
        <v>56404</v>
      </c>
      <c r="C20" s="1283" t="s">
        <v>956</v>
      </c>
      <c r="D20" s="993">
        <v>2</v>
      </c>
      <c r="E20" s="987">
        <v>0</v>
      </c>
      <c r="F20" s="987" t="s">
        <v>233</v>
      </c>
      <c r="G20" s="987">
        <v>20</v>
      </c>
      <c r="H20" s="987">
        <v>114</v>
      </c>
      <c r="I20" s="987">
        <v>26.28</v>
      </c>
      <c r="J20" s="1284">
        <v>37.049999999999997</v>
      </c>
      <c r="K20" s="714"/>
      <c r="L20" s="251"/>
      <c r="M20" s="714"/>
      <c r="N20" s="251"/>
      <c r="O20" s="714"/>
      <c r="P20" s="251"/>
      <c r="Q20" s="714"/>
      <c r="R20" s="251"/>
      <c r="S20" s="250"/>
      <c r="T20" s="318">
        <f t="shared" si="0"/>
        <v>0</v>
      </c>
      <c r="U20" s="180">
        <f t="shared" si="1"/>
        <v>0</v>
      </c>
      <c r="V20" s="319">
        <f t="shared" si="2"/>
        <v>0</v>
      </c>
      <c r="W20" s="1830"/>
      <c r="X20" s="1831"/>
      <c r="Y20" s="315" t="str">
        <f t="shared" si="3"/>
        <v/>
      </c>
    </row>
    <row r="21" spans="2:25" ht="19.5" thickBot="1" x14ac:dyDescent="0.3">
      <c r="B21" s="1824" t="s">
        <v>384</v>
      </c>
      <c r="C21" s="1825"/>
      <c r="D21" s="1825"/>
      <c r="E21" s="1825"/>
      <c r="F21" s="1825"/>
      <c r="G21" s="1825"/>
      <c r="H21" s="1825"/>
      <c r="I21" s="1825"/>
      <c r="J21" s="1825"/>
      <c r="K21" s="1825"/>
      <c r="L21" s="1825"/>
      <c r="M21" s="1825"/>
      <c r="N21" s="1825"/>
      <c r="O21" s="1825"/>
      <c r="P21" s="1825"/>
      <c r="Q21" s="1825"/>
      <c r="R21" s="1825"/>
      <c r="S21" s="1825"/>
      <c r="T21" s="1825"/>
      <c r="U21" s="1825"/>
      <c r="V21" s="1825"/>
      <c r="W21" s="1825"/>
      <c r="X21" s="1826"/>
      <c r="Y21" s="312"/>
    </row>
    <row r="22" spans="2:25" ht="25.5" customHeight="1" x14ac:dyDescent="0.25">
      <c r="B22" s="956">
        <v>81401</v>
      </c>
      <c r="C22" s="1286" t="s">
        <v>955</v>
      </c>
      <c r="D22" s="941">
        <v>1</v>
      </c>
      <c r="E22" s="942">
        <v>0</v>
      </c>
      <c r="F22" s="942" t="s">
        <v>233</v>
      </c>
      <c r="G22" s="942">
        <v>20</v>
      </c>
      <c r="H22" s="942">
        <v>232</v>
      </c>
      <c r="I22" s="942">
        <v>53.3</v>
      </c>
      <c r="J22" s="1272">
        <v>75.150000000000006</v>
      </c>
      <c r="K22" s="727"/>
      <c r="L22" s="253"/>
      <c r="M22" s="727"/>
      <c r="N22" s="253"/>
      <c r="O22" s="727"/>
      <c r="P22" s="253"/>
      <c r="Q22" s="727"/>
      <c r="R22" s="253"/>
      <c r="S22" s="252"/>
      <c r="T22" s="134">
        <f>SUM(K22:S22)</f>
        <v>0</v>
      </c>
      <c r="U22" s="198">
        <f>T22*I22</f>
        <v>0</v>
      </c>
      <c r="V22" s="197">
        <f>$U22*$S$5</f>
        <v>0</v>
      </c>
      <c r="W22" s="1860" t="s">
        <v>115</v>
      </c>
      <c r="X22" s="1861"/>
      <c r="Y22" s="313" t="str">
        <f>IF($J$32="","",$J$32/I22)</f>
        <v/>
      </c>
    </row>
    <row r="23" spans="2:25" ht="18.75" x14ac:dyDescent="0.25">
      <c r="B23" s="949">
        <v>91401</v>
      </c>
      <c r="C23" s="1285" t="s">
        <v>954</v>
      </c>
      <c r="D23" s="980">
        <v>2</v>
      </c>
      <c r="E23" s="981">
        <v>0</v>
      </c>
      <c r="F23" s="981" t="s">
        <v>233</v>
      </c>
      <c r="G23" s="947">
        <v>20</v>
      </c>
      <c r="H23" s="947">
        <v>123</v>
      </c>
      <c r="I23" s="947">
        <v>39.270000000000003</v>
      </c>
      <c r="J23" s="1282">
        <v>55.37</v>
      </c>
      <c r="K23" s="699"/>
      <c r="L23" s="249"/>
      <c r="M23" s="699"/>
      <c r="N23" s="249"/>
      <c r="O23" s="699"/>
      <c r="P23" s="249"/>
      <c r="Q23" s="699"/>
      <c r="R23" s="249"/>
      <c r="S23" s="248"/>
      <c r="T23" s="176">
        <f>SUM(K23:S23)</f>
        <v>0</v>
      </c>
      <c r="U23" s="175">
        <f>T23*I23</f>
        <v>0</v>
      </c>
      <c r="V23" s="174">
        <f>$U23*$S$5</f>
        <v>0</v>
      </c>
      <c r="W23" s="1830"/>
      <c r="X23" s="1831"/>
      <c r="Y23" s="315" t="str">
        <f>IF($J$32="","",$J$32/I23)</f>
        <v/>
      </c>
    </row>
    <row r="24" spans="2:25" ht="19.5" thickBot="1" x14ac:dyDescent="0.3">
      <c r="B24" s="961">
        <v>94403</v>
      </c>
      <c r="C24" s="1287" t="s">
        <v>953</v>
      </c>
      <c r="D24" s="952">
        <v>2</v>
      </c>
      <c r="E24" s="953">
        <v>1</v>
      </c>
      <c r="F24" s="953" t="s">
        <v>233</v>
      </c>
      <c r="G24" s="953">
        <v>20</v>
      </c>
      <c r="H24" s="953">
        <v>77</v>
      </c>
      <c r="I24" s="953">
        <v>31.8</v>
      </c>
      <c r="J24" s="1280">
        <v>44.83</v>
      </c>
      <c r="K24" s="913"/>
      <c r="L24" s="461"/>
      <c r="M24" s="913"/>
      <c r="N24" s="461"/>
      <c r="O24" s="913"/>
      <c r="P24" s="461"/>
      <c r="Q24" s="913"/>
      <c r="R24" s="461"/>
      <c r="S24" s="462"/>
      <c r="T24" s="245">
        <f>SUM(K24:S24)</f>
        <v>0</v>
      </c>
      <c r="U24" s="244">
        <f>T24*I24</f>
        <v>0</v>
      </c>
      <c r="V24" s="388">
        <f>$U24*$S$5</f>
        <v>0</v>
      </c>
      <c r="W24" s="1832"/>
      <c r="X24" s="1833"/>
      <c r="Y24" s="314" t="str">
        <f t="shared" ref="Y24" si="4">IF($J$32="","",$J$32/I24)</f>
        <v/>
      </c>
    </row>
    <row r="25" spans="2:25" ht="15.75" customHeight="1" x14ac:dyDescent="0.3">
      <c r="B25" s="72"/>
      <c r="C25" s="99"/>
      <c r="D25" s="99"/>
      <c r="E25" s="99"/>
      <c r="F25" s="99"/>
      <c r="G25" s="99"/>
      <c r="H25" s="99"/>
      <c r="I25" s="99"/>
      <c r="J25" s="99"/>
      <c r="L25" s="320"/>
      <c r="M25" s="320"/>
      <c r="N25" s="1811" t="s">
        <v>376</v>
      </c>
      <c r="O25" s="1811"/>
      <c r="P25" s="1811"/>
      <c r="Q25" s="1811"/>
      <c r="R25" s="1811"/>
      <c r="S25" s="1811"/>
      <c r="T25" s="1811"/>
      <c r="U25" s="1811"/>
      <c r="V25" s="1811"/>
      <c r="W25" s="1811"/>
      <c r="X25" s="1812"/>
    </row>
    <row r="26" spans="2:25" ht="15.75" customHeight="1" thickBot="1" x14ac:dyDescent="0.35">
      <c r="B26" s="72"/>
      <c r="K26" s="317"/>
      <c r="L26" s="317"/>
      <c r="M26" s="317"/>
      <c r="N26" s="1811"/>
      <c r="O26" s="1811"/>
      <c r="P26" s="1811"/>
      <c r="Q26" s="1811"/>
      <c r="R26" s="1811"/>
      <c r="S26" s="1811"/>
      <c r="T26" s="1811"/>
      <c r="U26" s="1811"/>
      <c r="V26" s="1811"/>
      <c r="W26" s="1811"/>
      <c r="X26" s="1812"/>
    </row>
    <row r="27" spans="2:25" ht="32.25" thickBot="1" x14ac:dyDescent="0.35">
      <c r="B27" s="72"/>
      <c r="C27" s="286" t="s">
        <v>1318</v>
      </c>
      <c r="D27" s="287" t="s">
        <v>1319</v>
      </c>
      <c r="E27" s="287" t="s">
        <v>1320</v>
      </c>
      <c r="F27" s="287" t="s">
        <v>1321</v>
      </c>
      <c r="G27" s="1813"/>
      <c r="H27" s="1813"/>
      <c r="I27" s="1813"/>
      <c r="J27" s="1813"/>
      <c r="K27" s="1814"/>
      <c r="L27" s="317"/>
      <c r="M27" s="317"/>
      <c r="N27" s="1811"/>
      <c r="O27" s="1811"/>
      <c r="P27" s="1811"/>
      <c r="Q27" s="1811"/>
      <c r="R27" s="1811"/>
      <c r="S27" s="1811"/>
      <c r="T27" s="1811"/>
      <c r="U27" s="1811"/>
      <c r="V27" s="1811"/>
      <c r="W27" s="1811"/>
      <c r="X27" s="1812"/>
    </row>
    <row r="28" spans="2:25" ht="23.25" x14ac:dyDescent="0.35">
      <c r="B28" s="72"/>
      <c r="C28" s="288" t="s">
        <v>1322</v>
      </c>
      <c r="D28" s="289">
        <v>0.7</v>
      </c>
      <c r="E28" s="290" t="str">
        <f>IF(SUM(F28:F29)=0,"",F28/SUM(F28:F29))</f>
        <v/>
      </c>
      <c r="F28" s="291">
        <f>SUM(U12:U20)</f>
        <v>0</v>
      </c>
      <c r="G28" s="1815" t="str">
        <f>IF(SUM(F28:F29)=0,"",IF(AND(E28&lt;D28+0.03,E28&gt;D28-0.03),"Balanced","Unbalanced"))</f>
        <v/>
      </c>
      <c r="H28" s="1816"/>
      <c r="I28" s="1816"/>
      <c r="J28" s="1816"/>
      <c r="K28" s="1817"/>
      <c r="X28" s="166"/>
    </row>
    <row r="29" spans="2:25" ht="21.75" thickBot="1" x14ac:dyDescent="0.4">
      <c r="B29" s="72"/>
      <c r="C29" s="292" t="s">
        <v>1323</v>
      </c>
      <c r="D29" s="293">
        <v>0.3</v>
      </c>
      <c r="E29" s="294" t="str">
        <f>IF(SUM(F28:F29)=0,"",F29/SUM(F28:F29))</f>
        <v/>
      </c>
      <c r="F29" s="333">
        <f>SUM(U22:U24)</f>
        <v>0</v>
      </c>
      <c r="G29" s="1818" t="str">
        <f>IF(G28="","",IF(AND(G28="Unbalanced",E28&lt;D28-0.03),"Increase White Meat or decrease Dark Meat",IF(AND(G28="Unbalanced",E28&gt;D28+0.03),"Increase Dark Meat or decrease White Meat","")))</f>
        <v/>
      </c>
      <c r="H29" s="1819"/>
      <c r="I29" s="1819"/>
      <c r="J29" s="1819"/>
      <c r="K29" s="1820"/>
      <c r="X29" s="166"/>
    </row>
    <row r="30" spans="2:25" ht="13.5" customHeight="1" x14ac:dyDescent="0.25">
      <c r="B30" s="72"/>
      <c r="C30" s="99"/>
      <c r="D30" s="99"/>
      <c r="E30" s="99"/>
      <c r="F30" s="99"/>
      <c r="G30" s="99"/>
      <c r="H30" s="99"/>
      <c r="I30" s="99"/>
      <c r="J30" s="99"/>
      <c r="K30" s="99"/>
      <c r="L30" s="99"/>
      <c r="M30" s="99"/>
      <c r="N30" s="99"/>
      <c r="O30" s="99"/>
      <c r="P30" s="99"/>
      <c r="Q30" s="99"/>
      <c r="R30" s="99"/>
      <c r="S30" s="99"/>
      <c r="T30" s="99"/>
      <c r="U30" s="99"/>
      <c r="V30" s="99"/>
      <c r="W30" s="99"/>
      <c r="X30" s="166"/>
    </row>
    <row r="31" spans="2:25" ht="18.75" customHeight="1" x14ac:dyDescent="0.25">
      <c r="B31" s="72"/>
      <c r="C31" s="321"/>
      <c r="D31" s="99"/>
      <c r="E31" s="322"/>
      <c r="F31" s="323"/>
      <c r="G31" s="324"/>
      <c r="H31" s="325" t="str">
        <f>IF(G28&lt;&gt;"Unbalanced","","lbs needed to balance:")</f>
        <v/>
      </c>
      <c r="I31" s="324" t="str">
        <f>IF(G28&lt;&gt;"Unbalanced","","White meat")</f>
        <v/>
      </c>
      <c r="J31" s="326" t="str">
        <f>IF(G28&lt;&gt;"Unbalanced","",((D28/D29)*F29)-F28)</f>
        <v/>
      </c>
      <c r="K31" s="327" t="str">
        <f>IF(G28&lt;&gt;"Unbalanced","","lbs")</f>
        <v/>
      </c>
      <c r="L31" s="99"/>
      <c r="M31" s="99"/>
      <c r="N31" s="99"/>
      <c r="O31" s="99"/>
      <c r="P31" s="99"/>
      <c r="Q31" s="99"/>
      <c r="R31" s="99"/>
      <c r="S31" s="99"/>
      <c r="W31" s="99"/>
      <c r="X31" s="166"/>
    </row>
    <row r="32" spans="2:25" ht="15.75" thickBot="1" x14ac:dyDescent="0.3">
      <c r="B32" s="165"/>
      <c r="C32" s="164"/>
      <c r="D32" s="164"/>
      <c r="E32" s="334"/>
      <c r="F32" s="335"/>
      <c r="G32" s="336"/>
      <c r="H32" s="336"/>
      <c r="I32" s="336" t="str">
        <f>IF(G28&lt;&gt;"Unbalanced","","Dark meat")</f>
        <v/>
      </c>
      <c r="J32" s="337" t="str">
        <f>IF(G28&lt;&gt;"Unbalanced","",((D29/D28)*F28)-F29)</f>
        <v/>
      </c>
      <c r="K32" s="338" t="str">
        <f>IF(G28&lt;&gt;"Unbalanced","","lbs")</f>
        <v/>
      </c>
      <c r="L32" s="164"/>
      <c r="M32" s="164"/>
      <c r="N32" s="164"/>
      <c r="O32" s="164"/>
      <c r="P32" s="164"/>
      <c r="Q32" s="164"/>
      <c r="R32" s="164"/>
      <c r="S32" s="164"/>
      <c r="T32" s="164"/>
      <c r="U32" s="164"/>
      <c r="V32" s="164"/>
      <c r="W32" s="164"/>
      <c r="X32" s="163"/>
    </row>
    <row r="33" spans="11:22" ht="15.75" thickTop="1" x14ac:dyDescent="0.25">
      <c r="K33" s="328">
        <f>SUM(K9:K10,K12:K20,K22:K24)</f>
        <v>0</v>
      </c>
      <c r="L33" s="328">
        <f t="shared" ref="L33:S33" si="5">SUM(L9:L10,L12:L20,L22:L24)</f>
        <v>0</v>
      </c>
      <c r="M33" s="328">
        <f t="shared" si="5"/>
        <v>0</v>
      </c>
      <c r="N33" s="328">
        <f t="shared" si="5"/>
        <v>0</v>
      </c>
      <c r="O33" s="328">
        <f t="shared" si="5"/>
        <v>0</v>
      </c>
      <c r="P33" s="328">
        <f t="shared" si="5"/>
        <v>0</v>
      </c>
      <c r="Q33" s="328">
        <f t="shared" si="5"/>
        <v>0</v>
      </c>
      <c r="R33" s="328">
        <f t="shared" si="5"/>
        <v>0</v>
      </c>
      <c r="S33" s="328">
        <f t="shared" si="5"/>
        <v>0</v>
      </c>
      <c r="T33" s="328">
        <f>SUM(T9:T10,T12:T20,T22:T24)</f>
        <v>0</v>
      </c>
      <c r="U33" s="329">
        <f>SUM(U9:U10,U12:U20,U22:U24)</f>
        <v>0</v>
      </c>
      <c r="V33" s="330">
        <f>SUM(V9:V10,V12:V20,V22:V24)</f>
        <v>0</v>
      </c>
    </row>
    <row r="35" spans="11:22" ht="15" customHeight="1" x14ac:dyDescent="0.25"/>
    <row r="36" spans="11:22" ht="15" customHeight="1" x14ac:dyDescent="0.25">
      <c r="S36" s="128"/>
    </row>
  </sheetData>
  <sheetProtection password="D140" sheet="1" selectLockedCells="1"/>
  <mergeCells count="22">
    <mergeCell ref="G28:K28"/>
    <mergeCell ref="G29:K29"/>
    <mergeCell ref="B1:P1"/>
    <mergeCell ref="Q1:X3"/>
    <mergeCell ref="B2:P2"/>
    <mergeCell ref="B3:C3"/>
    <mergeCell ref="D3:J3"/>
    <mergeCell ref="K3:M3"/>
    <mergeCell ref="N3:P3"/>
    <mergeCell ref="B8:X8"/>
    <mergeCell ref="W12:X20"/>
    <mergeCell ref="W22:X24"/>
    <mergeCell ref="B4:X4"/>
    <mergeCell ref="B5:J5"/>
    <mergeCell ref="L5:N5"/>
    <mergeCell ref="O5:R5"/>
    <mergeCell ref="T5:X5"/>
    <mergeCell ref="W9:X10"/>
    <mergeCell ref="B11:X11"/>
    <mergeCell ref="B21:X21"/>
    <mergeCell ref="N25:X27"/>
    <mergeCell ref="G27:K27"/>
  </mergeCells>
  <conditionalFormatting sqref="B1:B1048576">
    <cfRule type="duplicateValues" dxfId="23" priority="4"/>
  </conditionalFormatting>
  <conditionalFormatting sqref="G28:K29">
    <cfRule type="expression" dxfId="22" priority="1">
      <formula>$G$28="Unbalanced"</formula>
    </cfRule>
    <cfRule type="expression" dxfId="21" priority="2">
      <formula>$G$28="Balanced"</formula>
    </cfRule>
  </conditionalFormatting>
  <pageMargins left="0.25" right="0.25" top="0.75" bottom="0.75" header="0.3" footer="0.3"/>
  <pageSetup scale="50" fitToHeight="0" orientation="landscape" r:id="rId1"/>
  <ignoredErrors>
    <ignoredError sqref="T9:T10 T12:T20 T22:T24" formulaRange="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Y47"/>
  <sheetViews>
    <sheetView zoomScale="60" zoomScaleNormal="60" workbookViewId="0">
      <selection activeCell="K13" sqref="K13"/>
    </sheetView>
  </sheetViews>
  <sheetFormatPr defaultColWidth="9.140625" defaultRowHeight="15" x14ac:dyDescent="0.25"/>
  <cols>
    <col min="1" max="1" width="2" style="41" customWidth="1"/>
    <col min="2" max="2" width="13.42578125" style="41" customWidth="1"/>
    <col min="3" max="3" width="90.42578125" style="41" customWidth="1"/>
    <col min="4" max="4" width="19.7109375" style="41" customWidth="1"/>
    <col min="5" max="5" width="18.28515625" style="41" bestFit="1" customWidth="1"/>
    <col min="6" max="6" width="13.7109375" style="41" customWidth="1"/>
    <col min="7" max="7" width="12.140625" style="41" customWidth="1"/>
    <col min="8" max="8" width="10.140625" style="41" customWidth="1"/>
    <col min="9" max="9" width="12.28515625" style="41" customWidth="1"/>
    <col min="10" max="10" width="17.5703125" style="815" bestFit="1" customWidth="1"/>
    <col min="11" max="11" width="13.7109375" style="41" customWidth="1"/>
    <col min="12" max="12" width="12" style="41" customWidth="1"/>
    <col min="13" max="13" width="14.42578125" style="41" customWidth="1"/>
    <col min="14" max="14" width="15.85546875" style="41" customWidth="1"/>
    <col min="15" max="18" width="12" style="41" customWidth="1"/>
    <col min="19" max="19" width="20.42578125" style="41" customWidth="1"/>
    <col min="20" max="21" width="12.85546875" style="41" customWidth="1"/>
    <col min="22" max="22" width="19" style="41" bestFit="1" customWidth="1"/>
    <col min="23" max="24" width="12.85546875" style="41" customWidth="1"/>
    <col min="25" max="25" width="46.85546875" style="41" bestFit="1" customWidth="1"/>
    <col min="26"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3"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100103</v>
      </c>
      <c r="L6" s="1755" t="s">
        <v>967</v>
      </c>
      <c r="M6" s="1755"/>
      <c r="N6" s="1755"/>
      <c r="O6" s="1756" t="s">
        <v>1349</v>
      </c>
      <c r="P6" s="1803"/>
      <c r="Q6" s="1803"/>
      <c r="R6" s="1803"/>
      <c r="S6" s="1078">
        <v>1.4098999999999999</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SUM(U13:U14,U16:U24,U26:U28)</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389" t="s">
        <v>97</v>
      </c>
      <c r="C11" s="390" t="s">
        <v>98</v>
      </c>
      <c r="D11" s="391" t="s">
        <v>99</v>
      </c>
      <c r="E11" s="391" t="s">
        <v>100</v>
      </c>
      <c r="F11" s="391" t="s">
        <v>101</v>
      </c>
      <c r="G11" s="391" t="s">
        <v>102</v>
      </c>
      <c r="H11" s="391" t="s">
        <v>103</v>
      </c>
      <c r="I11" s="391" t="s">
        <v>104</v>
      </c>
      <c r="J11" s="811" t="s">
        <v>105</v>
      </c>
      <c r="K11" s="393" t="s">
        <v>12</v>
      </c>
      <c r="L11" s="393" t="s">
        <v>13</v>
      </c>
      <c r="M11" s="393" t="s">
        <v>14</v>
      </c>
      <c r="N11" s="393" t="s">
        <v>15</v>
      </c>
      <c r="O11" s="393" t="s">
        <v>16</v>
      </c>
      <c r="P11" s="393" t="s">
        <v>17</v>
      </c>
      <c r="Q11" s="393" t="s">
        <v>18</v>
      </c>
      <c r="R11" s="393" t="s">
        <v>19</v>
      </c>
      <c r="S11" s="393" t="s">
        <v>20</v>
      </c>
      <c r="T11" s="391" t="s">
        <v>106</v>
      </c>
      <c r="U11" s="391" t="s">
        <v>107</v>
      </c>
      <c r="V11" s="391" t="s">
        <v>108</v>
      </c>
      <c r="W11" s="391" t="s">
        <v>109</v>
      </c>
      <c r="X11" s="394" t="s">
        <v>110</v>
      </c>
    </row>
    <row r="12" spans="1:25" ht="19.5" thickBot="1" x14ac:dyDescent="0.3">
      <c r="B12" s="1827" t="s">
        <v>1333</v>
      </c>
      <c r="C12" s="1828"/>
      <c r="D12" s="1828"/>
      <c r="E12" s="1828"/>
      <c r="F12" s="1828"/>
      <c r="G12" s="1828"/>
      <c r="H12" s="1828"/>
      <c r="I12" s="1828"/>
      <c r="J12" s="1828"/>
      <c r="K12" s="1828"/>
      <c r="L12" s="1828"/>
      <c r="M12" s="1828"/>
      <c r="N12" s="1828"/>
      <c r="O12" s="1828"/>
      <c r="P12" s="1828"/>
      <c r="Q12" s="1828"/>
      <c r="R12" s="1828"/>
      <c r="S12" s="1828"/>
      <c r="T12" s="1828"/>
      <c r="U12" s="1828"/>
      <c r="V12" s="1828"/>
      <c r="W12" s="1828"/>
      <c r="X12" s="1829"/>
    </row>
    <row r="13" spans="1:25" ht="32.25" customHeight="1" x14ac:dyDescent="0.25">
      <c r="B13" s="989">
        <v>54453</v>
      </c>
      <c r="C13" s="1281" t="s">
        <v>966</v>
      </c>
      <c r="D13" s="1288">
        <v>2</v>
      </c>
      <c r="E13" s="1289">
        <v>1</v>
      </c>
      <c r="F13" s="1289" t="s">
        <v>233</v>
      </c>
      <c r="G13" s="1289">
        <v>20</v>
      </c>
      <c r="H13" s="1289">
        <v>107</v>
      </c>
      <c r="I13" s="1289">
        <v>13.41</v>
      </c>
      <c r="J13" s="1290">
        <v>18.91</v>
      </c>
      <c r="K13" s="910"/>
      <c r="L13" s="727"/>
      <c r="M13" s="727"/>
      <c r="N13" s="727"/>
      <c r="O13" s="727"/>
      <c r="P13" s="727"/>
      <c r="Q13" s="727"/>
      <c r="R13" s="727"/>
      <c r="S13" s="753"/>
      <c r="T13" s="398">
        <f t="shared" ref="T13:T21" si="0">SUM(K13:S13)</f>
        <v>0</v>
      </c>
      <c r="U13" s="88">
        <f t="shared" ref="U13:U21" si="1">T13*I13</f>
        <v>0</v>
      </c>
      <c r="V13" s="108">
        <f t="shared" ref="V13:V22" si="2">U13*$S$6</f>
        <v>0</v>
      </c>
      <c r="W13" s="1794" t="s">
        <v>115</v>
      </c>
      <c r="X13" s="1795"/>
    </row>
    <row r="14" spans="1:25" ht="30.6" customHeight="1" thickBot="1" x14ac:dyDescent="0.3">
      <c r="B14" s="992">
        <v>54463</v>
      </c>
      <c r="C14" s="1283" t="s">
        <v>965</v>
      </c>
      <c r="D14" s="1291">
        <v>2</v>
      </c>
      <c r="E14" s="1292">
        <v>1</v>
      </c>
      <c r="F14" s="1292" t="s">
        <v>233</v>
      </c>
      <c r="G14" s="1292">
        <v>20</v>
      </c>
      <c r="H14" s="1292">
        <v>107</v>
      </c>
      <c r="I14" s="1292">
        <v>13.41</v>
      </c>
      <c r="J14" s="1293">
        <v>18.91</v>
      </c>
      <c r="K14" s="912"/>
      <c r="L14" s="913"/>
      <c r="M14" s="913"/>
      <c r="N14" s="913"/>
      <c r="O14" s="913"/>
      <c r="P14" s="913"/>
      <c r="Q14" s="913"/>
      <c r="R14" s="913"/>
      <c r="S14" s="914"/>
      <c r="T14" s="395">
        <f t="shared" si="0"/>
        <v>0</v>
      </c>
      <c r="U14" s="396">
        <f t="shared" si="1"/>
        <v>0</v>
      </c>
      <c r="V14" s="397">
        <f t="shared" si="2"/>
        <v>0</v>
      </c>
      <c r="W14" s="1794"/>
      <c r="X14" s="1795"/>
    </row>
    <row r="15" spans="1:25" ht="19.5" customHeight="1" thickBot="1" x14ac:dyDescent="0.35">
      <c r="B15" s="1948" t="s">
        <v>407</v>
      </c>
      <c r="C15" s="1949"/>
      <c r="D15" s="1949"/>
      <c r="E15" s="1949"/>
      <c r="F15" s="1949"/>
      <c r="G15" s="1949"/>
      <c r="H15" s="1949"/>
      <c r="I15" s="1949"/>
      <c r="J15" s="1949"/>
      <c r="K15" s="1949"/>
      <c r="L15" s="1949"/>
      <c r="M15" s="1949"/>
      <c r="N15" s="1949"/>
      <c r="O15" s="1949"/>
      <c r="P15" s="1949"/>
      <c r="Q15" s="1949"/>
      <c r="R15" s="1949"/>
      <c r="S15" s="1949"/>
      <c r="T15" s="1949">
        <f t="shared" si="0"/>
        <v>0</v>
      </c>
      <c r="U15" s="1949">
        <f t="shared" si="1"/>
        <v>0</v>
      </c>
      <c r="V15" s="1949">
        <f t="shared" si="2"/>
        <v>0</v>
      </c>
      <c r="W15" s="1949" t="s">
        <v>115</v>
      </c>
      <c r="X15" s="1950"/>
      <c r="Y15" s="301" t="s">
        <v>1324</v>
      </c>
    </row>
    <row r="16" spans="1:25" ht="19.5" customHeight="1" x14ac:dyDescent="0.25">
      <c r="B16" s="979">
        <v>13440</v>
      </c>
      <c r="C16" s="1281" t="s">
        <v>964</v>
      </c>
      <c r="D16" s="1294">
        <v>2</v>
      </c>
      <c r="E16" s="1289">
        <v>1</v>
      </c>
      <c r="F16" s="1289" t="s">
        <v>233</v>
      </c>
      <c r="G16" s="1289">
        <v>20</v>
      </c>
      <c r="H16" s="1289">
        <v>78</v>
      </c>
      <c r="I16" s="1289">
        <v>20.5</v>
      </c>
      <c r="J16" s="1295">
        <v>28.9</v>
      </c>
      <c r="K16" s="699"/>
      <c r="L16" s="699"/>
      <c r="M16" s="699"/>
      <c r="N16" s="699"/>
      <c r="O16" s="699"/>
      <c r="P16" s="699"/>
      <c r="Q16" s="699"/>
      <c r="R16" s="699"/>
      <c r="S16" s="698"/>
      <c r="T16" s="399">
        <f t="shared" si="0"/>
        <v>0</v>
      </c>
      <c r="U16" s="177">
        <f t="shared" si="1"/>
        <v>0</v>
      </c>
      <c r="V16" s="400">
        <f t="shared" si="2"/>
        <v>0</v>
      </c>
      <c r="W16" s="1830" t="s">
        <v>115</v>
      </c>
      <c r="X16" s="1831"/>
      <c r="Y16" s="313" t="str">
        <f>IF($J$38="","",$J$38/I16)</f>
        <v/>
      </c>
    </row>
    <row r="17" spans="2:25" ht="19.5" customHeight="1" x14ac:dyDescent="0.25">
      <c r="B17" s="979">
        <v>13441</v>
      </c>
      <c r="C17" s="1285" t="s">
        <v>963</v>
      </c>
      <c r="D17" s="1294">
        <v>1</v>
      </c>
      <c r="E17" s="1289">
        <v>0.5</v>
      </c>
      <c r="F17" s="1289" t="s">
        <v>233</v>
      </c>
      <c r="G17" s="1289">
        <v>20</v>
      </c>
      <c r="H17" s="1289">
        <v>156</v>
      </c>
      <c r="I17" s="1289">
        <v>20.5</v>
      </c>
      <c r="J17" s="1295">
        <v>28.9</v>
      </c>
      <c r="K17" s="699"/>
      <c r="L17" s="699"/>
      <c r="M17" s="699"/>
      <c r="N17" s="699"/>
      <c r="O17" s="699"/>
      <c r="P17" s="699"/>
      <c r="Q17" s="699"/>
      <c r="R17" s="699"/>
      <c r="S17" s="698"/>
      <c r="T17" s="195">
        <f t="shared" si="0"/>
        <v>0</v>
      </c>
      <c r="U17" s="194">
        <f t="shared" si="1"/>
        <v>0</v>
      </c>
      <c r="V17" s="193">
        <f t="shared" si="2"/>
        <v>0</v>
      </c>
      <c r="W17" s="1830"/>
      <c r="X17" s="1831"/>
      <c r="Y17" s="315" t="str">
        <f t="shared" ref="Y17:Y24" si="3">IF($J$38="","",$J$38/I17)</f>
        <v/>
      </c>
    </row>
    <row r="18" spans="2:25" ht="19.5" customHeight="1" x14ac:dyDescent="0.25">
      <c r="B18" s="944">
        <v>13443</v>
      </c>
      <c r="C18" s="1285" t="s">
        <v>962</v>
      </c>
      <c r="D18" s="1296">
        <v>2</v>
      </c>
      <c r="E18" s="1297">
        <v>1</v>
      </c>
      <c r="F18" s="1297" t="s">
        <v>233</v>
      </c>
      <c r="G18" s="1297">
        <v>20</v>
      </c>
      <c r="H18" s="1297">
        <v>78</v>
      </c>
      <c r="I18" s="1297">
        <v>20.5</v>
      </c>
      <c r="J18" s="1298">
        <v>28.9</v>
      </c>
      <c r="K18" s="690"/>
      <c r="L18" s="690"/>
      <c r="M18" s="690"/>
      <c r="N18" s="690"/>
      <c r="O18" s="690"/>
      <c r="P18" s="690"/>
      <c r="Q18" s="690"/>
      <c r="R18" s="690"/>
      <c r="S18" s="717"/>
      <c r="T18" s="173">
        <f t="shared" si="0"/>
        <v>0</v>
      </c>
      <c r="U18" s="172">
        <f t="shared" si="1"/>
        <v>0</v>
      </c>
      <c r="V18" s="171">
        <f t="shared" si="2"/>
        <v>0</v>
      </c>
      <c r="W18" s="1830"/>
      <c r="X18" s="1831"/>
      <c r="Y18" s="315" t="str">
        <f t="shared" si="3"/>
        <v/>
      </c>
    </row>
    <row r="19" spans="2:25" ht="19.5" customHeight="1" x14ac:dyDescent="0.25">
      <c r="B19" s="944">
        <v>23415</v>
      </c>
      <c r="C19" s="1285" t="s">
        <v>961</v>
      </c>
      <c r="D19" s="1296">
        <v>2</v>
      </c>
      <c r="E19" s="1297">
        <v>1</v>
      </c>
      <c r="F19" s="1297" t="s">
        <v>233</v>
      </c>
      <c r="G19" s="1297">
        <v>20</v>
      </c>
      <c r="H19" s="1297">
        <v>78</v>
      </c>
      <c r="I19" s="1297">
        <v>20.5</v>
      </c>
      <c r="J19" s="1298">
        <v>28.9</v>
      </c>
      <c r="K19" s="690"/>
      <c r="L19" s="690"/>
      <c r="M19" s="690"/>
      <c r="N19" s="690"/>
      <c r="O19" s="690"/>
      <c r="P19" s="690"/>
      <c r="Q19" s="690"/>
      <c r="R19" s="690"/>
      <c r="S19" s="717"/>
      <c r="T19" s="173">
        <f t="shared" si="0"/>
        <v>0</v>
      </c>
      <c r="U19" s="172">
        <f t="shared" si="1"/>
        <v>0</v>
      </c>
      <c r="V19" s="171">
        <f t="shared" si="2"/>
        <v>0</v>
      </c>
      <c r="W19" s="1830"/>
      <c r="X19" s="1831"/>
      <c r="Y19" s="315" t="str">
        <f t="shared" si="3"/>
        <v/>
      </c>
    </row>
    <row r="20" spans="2:25" ht="19.5" customHeight="1" x14ac:dyDescent="0.25">
      <c r="B20" s="944">
        <v>43404</v>
      </c>
      <c r="C20" s="1285" t="s">
        <v>960</v>
      </c>
      <c r="D20" s="1296">
        <v>2</v>
      </c>
      <c r="E20" s="1297">
        <v>1</v>
      </c>
      <c r="F20" s="1297" t="s">
        <v>233</v>
      </c>
      <c r="G20" s="1297">
        <v>20</v>
      </c>
      <c r="H20" s="1297">
        <v>78</v>
      </c>
      <c r="I20" s="1297">
        <v>20.5</v>
      </c>
      <c r="J20" s="1298">
        <v>28.9</v>
      </c>
      <c r="K20" s="690"/>
      <c r="L20" s="690"/>
      <c r="M20" s="690"/>
      <c r="N20" s="690"/>
      <c r="O20" s="690"/>
      <c r="P20" s="690"/>
      <c r="Q20" s="690"/>
      <c r="R20" s="690"/>
      <c r="S20" s="717"/>
      <c r="T20" s="173">
        <f t="shared" si="0"/>
        <v>0</v>
      </c>
      <c r="U20" s="172">
        <f t="shared" si="1"/>
        <v>0</v>
      </c>
      <c r="V20" s="171">
        <f t="shared" si="2"/>
        <v>0</v>
      </c>
      <c r="W20" s="1830"/>
      <c r="X20" s="1831"/>
      <c r="Y20" s="315" t="str">
        <f t="shared" si="3"/>
        <v/>
      </c>
    </row>
    <row r="21" spans="2:25" ht="19.5" customHeight="1" x14ac:dyDescent="0.25">
      <c r="B21" s="944">
        <v>43424</v>
      </c>
      <c r="C21" s="1285" t="s">
        <v>959</v>
      </c>
      <c r="D21" s="1296">
        <v>2</v>
      </c>
      <c r="E21" s="1297">
        <v>1</v>
      </c>
      <c r="F21" s="1297" t="s">
        <v>233</v>
      </c>
      <c r="G21" s="1297">
        <v>20</v>
      </c>
      <c r="H21" s="1297">
        <v>78</v>
      </c>
      <c r="I21" s="1297">
        <v>20.5</v>
      </c>
      <c r="J21" s="1298">
        <v>28.9</v>
      </c>
      <c r="K21" s="690"/>
      <c r="L21" s="690"/>
      <c r="M21" s="690"/>
      <c r="N21" s="690"/>
      <c r="O21" s="690"/>
      <c r="P21" s="690"/>
      <c r="Q21" s="690"/>
      <c r="R21" s="690"/>
      <c r="S21" s="717"/>
      <c r="T21" s="173">
        <f t="shared" si="0"/>
        <v>0</v>
      </c>
      <c r="U21" s="172">
        <f t="shared" si="1"/>
        <v>0</v>
      </c>
      <c r="V21" s="171">
        <f t="shared" si="2"/>
        <v>0</v>
      </c>
      <c r="W21" s="1830"/>
      <c r="X21" s="1831"/>
      <c r="Y21" s="315" t="str">
        <f t="shared" si="3"/>
        <v/>
      </c>
    </row>
    <row r="22" spans="2:25" ht="19.5" customHeight="1" x14ac:dyDescent="0.25">
      <c r="B22" s="944">
        <v>54486</v>
      </c>
      <c r="C22" s="1285" t="s">
        <v>958</v>
      </c>
      <c r="D22" s="1296">
        <v>2</v>
      </c>
      <c r="E22" s="1297">
        <v>0</v>
      </c>
      <c r="F22" s="1297" t="s">
        <v>233</v>
      </c>
      <c r="G22" s="1297">
        <v>20</v>
      </c>
      <c r="H22" s="1297">
        <v>78</v>
      </c>
      <c r="I22" s="1297">
        <v>20.5</v>
      </c>
      <c r="J22" s="1298">
        <v>28.9</v>
      </c>
      <c r="K22" s="690"/>
      <c r="L22" s="690"/>
      <c r="M22" s="690"/>
      <c r="N22" s="690"/>
      <c r="O22" s="690"/>
      <c r="P22" s="690"/>
      <c r="Q22" s="690"/>
      <c r="R22" s="690"/>
      <c r="S22" s="717"/>
      <c r="T22" s="173">
        <f>SUM(K22:S22)</f>
        <v>0</v>
      </c>
      <c r="U22" s="172">
        <f>T22*I22</f>
        <v>0</v>
      </c>
      <c r="V22" s="171">
        <f t="shared" si="2"/>
        <v>0</v>
      </c>
      <c r="W22" s="1830"/>
      <c r="X22" s="1831"/>
      <c r="Y22" s="315" t="str">
        <f t="shared" si="3"/>
        <v/>
      </c>
    </row>
    <row r="23" spans="2:25" ht="19.5" customHeight="1" x14ac:dyDescent="0.25">
      <c r="B23" s="944">
        <v>54487</v>
      </c>
      <c r="C23" s="1285" t="s">
        <v>957</v>
      </c>
      <c r="D23" s="1296">
        <v>2</v>
      </c>
      <c r="E23" s="1297">
        <v>1</v>
      </c>
      <c r="F23" s="1297" t="s">
        <v>233</v>
      </c>
      <c r="G23" s="1297">
        <v>20</v>
      </c>
      <c r="H23" s="1297">
        <v>76</v>
      </c>
      <c r="I23" s="1297">
        <v>20.5</v>
      </c>
      <c r="J23" s="1298">
        <v>28.9</v>
      </c>
      <c r="K23" s="690"/>
      <c r="L23" s="690"/>
      <c r="M23" s="690"/>
      <c r="N23" s="690"/>
      <c r="O23" s="690"/>
      <c r="P23" s="690"/>
      <c r="Q23" s="690"/>
      <c r="R23" s="690"/>
      <c r="S23" s="717"/>
      <c r="T23" s="173">
        <f t="shared" ref="T23:T28" si="4">SUM(K23:S23)</f>
        <v>0</v>
      </c>
      <c r="U23" s="172">
        <f t="shared" ref="U23:U28" si="5">T23*I23</f>
        <v>0</v>
      </c>
      <c r="V23" s="171">
        <f t="shared" ref="V23:V28" si="6">U23*$S$6</f>
        <v>0</v>
      </c>
      <c r="W23" s="1830"/>
      <c r="X23" s="1831"/>
      <c r="Y23" s="315" t="str">
        <f t="shared" si="3"/>
        <v/>
      </c>
    </row>
    <row r="24" spans="2:25" ht="38.25" customHeight="1" thickBot="1" x14ac:dyDescent="0.3">
      <c r="B24" s="984">
        <v>56404</v>
      </c>
      <c r="C24" s="1283" t="s">
        <v>956</v>
      </c>
      <c r="D24" s="1299">
        <v>2</v>
      </c>
      <c r="E24" s="1292">
        <v>0</v>
      </c>
      <c r="F24" s="1292" t="s">
        <v>233</v>
      </c>
      <c r="G24" s="1292">
        <v>20</v>
      </c>
      <c r="H24" s="1292">
        <v>114</v>
      </c>
      <c r="I24" s="1292">
        <v>26.28</v>
      </c>
      <c r="J24" s="1300">
        <v>37.049999999999997</v>
      </c>
      <c r="K24" s="714"/>
      <c r="L24" s="714"/>
      <c r="M24" s="714"/>
      <c r="N24" s="714"/>
      <c r="O24" s="714"/>
      <c r="P24" s="714"/>
      <c r="Q24" s="714"/>
      <c r="R24" s="714"/>
      <c r="S24" s="713"/>
      <c r="T24" s="318">
        <f t="shared" si="4"/>
        <v>0</v>
      </c>
      <c r="U24" s="180">
        <f t="shared" si="5"/>
        <v>0</v>
      </c>
      <c r="V24" s="319">
        <f t="shared" si="6"/>
        <v>0</v>
      </c>
      <c r="W24" s="1830"/>
      <c r="X24" s="1831"/>
      <c r="Y24" s="342" t="str">
        <f t="shared" si="3"/>
        <v/>
      </c>
    </row>
    <row r="25" spans="2:25" ht="19.5" thickBot="1" x14ac:dyDescent="0.3">
      <c r="B25" s="1824" t="s">
        <v>404</v>
      </c>
      <c r="C25" s="1825"/>
      <c r="D25" s="1825"/>
      <c r="E25" s="1825"/>
      <c r="F25" s="1825"/>
      <c r="G25" s="1825"/>
      <c r="H25" s="1825"/>
      <c r="I25" s="1825"/>
      <c r="J25" s="1825"/>
      <c r="K25" s="1825"/>
      <c r="L25" s="1825"/>
      <c r="M25" s="1825"/>
      <c r="N25" s="1825"/>
      <c r="O25" s="1825"/>
      <c r="P25" s="1825"/>
      <c r="Q25" s="1825"/>
      <c r="R25" s="1825"/>
      <c r="S25" s="1825"/>
      <c r="T25" s="1825">
        <f t="shared" si="4"/>
        <v>0</v>
      </c>
      <c r="U25" s="1825">
        <f t="shared" si="5"/>
        <v>0</v>
      </c>
      <c r="V25" s="1825">
        <f t="shared" si="6"/>
        <v>0</v>
      </c>
      <c r="W25" s="1825"/>
      <c r="X25" s="1826"/>
      <c r="Y25" s="312"/>
    </row>
    <row r="26" spans="2:25" ht="27" customHeight="1" x14ac:dyDescent="0.25">
      <c r="B26" s="968">
        <v>81401</v>
      </c>
      <c r="C26" s="1286" t="s">
        <v>955</v>
      </c>
      <c r="D26" s="1301">
        <v>1</v>
      </c>
      <c r="E26" s="1302">
        <v>0</v>
      </c>
      <c r="F26" s="1302" t="s">
        <v>233</v>
      </c>
      <c r="G26" s="1302">
        <v>20</v>
      </c>
      <c r="H26" s="1302">
        <v>232</v>
      </c>
      <c r="I26" s="1302">
        <v>53.3</v>
      </c>
      <c r="J26" s="1303">
        <v>75.150000000000006</v>
      </c>
      <c r="K26" s="727"/>
      <c r="L26" s="727"/>
      <c r="M26" s="727"/>
      <c r="N26" s="727"/>
      <c r="O26" s="727"/>
      <c r="P26" s="727"/>
      <c r="Q26" s="727"/>
      <c r="R26" s="727"/>
      <c r="S26" s="753"/>
      <c r="T26" s="182">
        <f t="shared" si="4"/>
        <v>0</v>
      </c>
      <c r="U26" s="133">
        <f t="shared" si="5"/>
        <v>0</v>
      </c>
      <c r="V26" s="181">
        <f t="shared" si="6"/>
        <v>0</v>
      </c>
      <c r="W26" s="1860" t="s">
        <v>115</v>
      </c>
      <c r="X26" s="1861"/>
      <c r="Y26" s="313" t="str">
        <f>IF($J$39="","",$J$39/I26)</f>
        <v/>
      </c>
    </row>
    <row r="27" spans="2:25" ht="43.5" customHeight="1" x14ac:dyDescent="0.25">
      <c r="B27" s="979">
        <v>91402</v>
      </c>
      <c r="C27" s="1285" t="s">
        <v>968</v>
      </c>
      <c r="D27" s="1294">
        <v>2</v>
      </c>
      <c r="E27" s="1289">
        <v>0</v>
      </c>
      <c r="F27" s="1289" t="s">
        <v>233</v>
      </c>
      <c r="G27" s="1289">
        <v>20</v>
      </c>
      <c r="H27" s="1289">
        <v>123</v>
      </c>
      <c r="I27" s="1289">
        <v>38.590000000000003</v>
      </c>
      <c r="J27" s="1295">
        <v>54.41</v>
      </c>
      <c r="K27" s="699"/>
      <c r="L27" s="699"/>
      <c r="M27" s="699"/>
      <c r="N27" s="699"/>
      <c r="O27" s="699"/>
      <c r="P27" s="699"/>
      <c r="Q27" s="699"/>
      <c r="R27" s="699"/>
      <c r="S27" s="698"/>
      <c r="T27" s="173">
        <f t="shared" si="4"/>
        <v>0</v>
      </c>
      <c r="U27" s="172">
        <f t="shared" si="5"/>
        <v>0</v>
      </c>
      <c r="V27" s="171">
        <f t="shared" si="6"/>
        <v>0</v>
      </c>
      <c r="W27" s="1830"/>
      <c r="X27" s="1831"/>
      <c r="Y27" s="315" t="str">
        <f t="shared" ref="Y27" si="7">IF($J$39="","",$J$39/I27)</f>
        <v/>
      </c>
    </row>
    <row r="28" spans="2:25" ht="27" customHeight="1" thickBot="1" x14ac:dyDescent="0.3">
      <c r="B28" s="1057">
        <v>94403</v>
      </c>
      <c r="C28" s="1287" t="s">
        <v>953</v>
      </c>
      <c r="D28" s="1304">
        <v>2</v>
      </c>
      <c r="E28" s="1305">
        <v>1</v>
      </c>
      <c r="F28" s="1305" t="s">
        <v>233</v>
      </c>
      <c r="G28" s="1305">
        <v>20</v>
      </c>
      <c r="H28" s="1305">
        <v>77</v>
      </c>
      <c r="I28" s="1305">
        <v>31.8</v>
      </c>
      <c r="J28" s="1306">
        <v>44.83</v>
      </c>
      <c r="K28" s="998"/>
      <c r="L28" s="998"/>
      <c r="M28" s="998"/>
      <c r="N28" s="998"/>
      <c r="O28" s="998"/>
      <c r="P28" s="998"/>
      <c r="Q28" s="998"/>
      <c r="R28" s="998"/>
      <c r="S28" s="999"/>
      <c r="T28" s="245">
        <f t="shared" si="4"/>
        <v>0</v>
      </c>
      <c r="U28" s="244">
        <f t="shared" si="5"/>
        <v>0</v>
      </c>
      <c r="V28" s="388">
        <f t="shared" si="6"/>
        <v>0</v>
      </c>
      <c r="W28" s="1832"/>
      <c r="X28" s="1833"/>
      <c r="Y28" s="314" t="str">
        <f>IF($J$39="","",$J$39/I28)</f>
        <v/>
      </c>
    </row>
    <row r="29" spans="2:25" ht="32.25" customHeight="1" x14ac:dyDescent="0.25">
      <c r="B29" s="1773" t="s">
        <v>403</v>
      </c>
      <c r="C29" s="1774"/>
      <c r="D29" s="1774"/>
      <c r="E29" s="1774"/>
      <c r="F29" s="1774"/>
      <c r="G29" s="1774"/>
      <c r="H29" s="1774"/>
      <c r="I29" s="1774"/>
      <c r="J29" s="1774"/>
      <c r="K29" s="1774"/>
      <c r="L29" s="1774"/>
      <c r="M29" s="1774"/>
      <c r="N29" s="1774"/>
      <c r="O29" s="1774"/>
      <c r="P29" s="1774"/>
      <c r="Q29" s="1774"/>
      <c r="R29" s="1774" t="s">
        <v>402</v>
      </c>
      <c r="S29" s="1774"/>
      <c r="T29" s="1774"/>
      <c r="U29" s="1774"/>
      <c r="V29" s="1774"/>
      <c r="W29" s="1774"/>
      <c r="X29" s="1775"/>
    </row>
    <row r="30" spans="2:25" ht="41.25" customHeight="1" x14ac:dyDescent="0.25">
      <c r="B30" s="1773"/>
      <c r="C30" s="1791"/>
      <c r="D30" s="1791"/>
      <c r="E30" s="1791"/>
      <c r="F30" s="1791"/>
      <c r="G30" s="1791"/>
      <c r="H30" s="1791"/>
      <c r="I30" s="1791"/>
      <c r="J30" s="1791"/>
      <c r="K30" s="1791"/>
      <c r="L30" s="1791"/>
      <c r="M30" s="1791"/>
      <c r="N30" s="1791"/>
      <c r="O30" s="1791"/>
      <c r="P30" s="1791"/>
      <c r="Q30" s="1791"/>
      <c r="R30" s="1791"/>
      <c r="S30" s="1791"/>
      <c r="T30" s="1791"/>
      <c r="U30" s="1791"/>
      <c r="V30" s="1791"/>
      <c r="W30" s="1791"/>
      <c r="X30" s="1775"/>
    </row>
    <row r="31" spans="2:25" ht="24.75" customHeight="1" x14ac:dyDescent="0.25">
      <c r="B31" s="187"/>
      <c r="C31" s="186"/>
      <c r="D31" s="186"/>
      <c r="E31" s="186"/>
      <c r="F31" s="186"/>
      <c r="G31" s="186"/>
      <c r="H31" s="186"/>
      <c r="I31" s="186"/>
      <c r="J31" s="812"/>
      <c r="K31" s="186"/>
      <c r="L31" s="186"/>
      <c r="M31" s="186"/>
      <c r="N31" s="186"/>
      <c r="O31" s="186"/>
      <c r="P31" s="186"/>
      <c r="Q31" s="186"/>
      <c r="R31" s="186"/>
      <c r="S31" s="186"/>
      <c r="T31" s="186"/>
      <c r="U31" s="186"/>
      <c r="V31" s="186"/>
      <c r="W31" s="186"/>
      <c r="X31" s="185"/>
    </row>
    <row r="32" spans="2:25" ht="16.5" thickBot="1" x14ac:dyDescent="0.3">
      <c r="B32" s="1762"/>
      <c r="C32" s="1763"/>
      <c r="D32" s="1763"/>
      <c r="E32" s="1763"/>
      <c r="F32" s="1763"/>
      <c r="G32" s="1763"/>
      <c r="H32" s="1763"/>
      <c r="I32" s="1763"/>
      <c r="J32" s="1763"/>
      <c r="K32" s="1763"/>
      <c r="L32" s="1763"/>
      <c r="M32" s="1763"/>
      <c r="N32" s="1763"/>
      <c r="O32" s="1763"/>
      <c r="P32" s="1763"/>
      <c r="Q32" s="1763"/>
      <c r="R32" s="1763"/>
      <c r="S32" s="1763"/>
      <c r="T32" s="1763"/>
      <c r="U32" s="1763"/>
      <c r="V32" s="1763"/>
      <c r="W32" s="1763"/>
      <c r="X32" s="1764"/>
    </row>
    <row r="33" spans="2:24" ht="19.5" customHeight="1" thickTop="1" thickBot="1" x14ac:dyDescent="0.3">
      <c r="B33" s="1790"/>
      <c r="C33" s="1790"/>
      <c r="D33" s="1790"/>
      <c r="E33" s="1790"/>
      <c r="F33" s="1790"/>
      <c r="G33" s="1790"/>
      <c r="H33" s="1790"/>
      <c r="I33" s="1790"/>
      <c r="J33" s="1790"/>
      <c r="K33" s="1790"/>
      <c r="L33" s="1790"/>
      <c r="M33" s="1790"/>
      <c r="N33" s="1790"/>
      <c r="O33" s="1790"/>
      <c r="P33" s="1790"/>
      <c r="Q33" s="1790"/>
      <c r="R33" s="1790"/>
      <c r="S33" s="1790"/>
      <c r="T33" s="1790"/>
      <c r="U33" s="1790"/>
      <c r="V33" s="1790"/>
      <c r="W33" s="1790"/>
      <c r="X33" s="1790"/>
    </row>
    <row r="34" spans="2:24" ht="33.75" customHeight="1" thickBot="1" x14ac:dyDescent="0.3">
      <c r="C34" s="286" t="s">
        <v>1318</v>
      </c>
      <c r="D34" s="287" t="s">
        <v>1319</v>
      </c>
      <c r="E34" s="287" t="s">
        <v>1320</v>
      </c>
      <c r="F34" s="287" t="s">
        <v>1321</v>
      </c>
      <c r="G34" s="1813"/>
      <c r="H34" s="1813"/>
      <c r="I34" s="1813"/>
      <c r="J34" s="1813"/>
      <c r="K34" s="1814"/>
    </row>
    <row r="35" spans="2:24" ht="19.5" customHeight="1" x14ac:dyDescent="0.35">
      <c r="C35" s="288" t="s">
        <v>1322</v>
      </c>
      <c r="D35" s="289">
        <v>0.7</v>
      </c>
      <c r="E35" s="290" t="str">
        <f>IF(SUM(F35:F36)=0,"",F35/SUM(F35:F36))</f>
        <v/>
      </c>
      <c r="F35" s="291">
        <f>SUM(U16:U24)</f>
        <v>0</v>
      </c>
      <c r="G35" s="1815" t="str">
        <f>IF(SUM(F35:F36)=0,"",IF(AND(E35&lt;D35+0.03,E35&gt;D35-0.03),"Balanced","Unbalanced"))</f>
        <v/>
      </c>
      <c r="H35" s="1816"/>
      <c r="I35" s="1816"/>
      <c r="J35" s="1816"/>
      <c r="K35" s="1817"/>
    </row>
    <row r="36" spans="2:24" ht="19.5" customHeight="1" thickBot="1" x14ac:dyDescent="0.4">
      <c r="C36" s="292" t="s">
        <v>1323</v>
      </c>
      <c r="D36" s="293">
        <v>0.3</v>
      </c>
      <c r="E36" s="294" t="str">
        <f>IF(SUM(F35:F36)=0,"",F36/SUM(F35:F36))</f>
        <v/>
      </c>
      <c r="F36" s="333">
        <f>SUM(U26:U28)</f>
        <v>0</v>
      </c>
      <c r="G36" s="1818" t="str">
        <f>IF(G35="","",IF(AND(G35="Unbalanced",E35&lt;D35-0.03),"Increase White Meat or decrease Dark Meat",IF(AND(G35="Unbalanced",E35&gt;D35+0.03),"Increase Dark Meat or decrease White Meat","")))</f>
        <v/>
      </c>
      <c r="H36" s="1819"/>
      <c r="I36" s="1819"/>
      <c r="J36" s="1819"/>
      <c r="K36" s="1820"/>
    </row>
    <row r="37" spans="2:24" ht="19.5" customHeight="1" x14ac:dyDescent="0.25">
      <c r="C37" s="99"/>
      <c r="D37" s="99"/>
      <c r="E37" s="99"/>
      <c r="F37" s="99"/>
      <c r="G37" s="99"/>
      <c r="H37" s="99"/>
      <c r="I37" s="99"/>
      <c r="J37" s="813"/>
      <c r="K37" s="99"/>
    </row>
    <row r="38" spans="2:24" x14ac:dyDescent="0.25">
      <c r="C38" s="321"/>
      <c r="D38" s="99"/>
      <c r="E38" s="322"/>
      <c r="F38" s="323"/>
      <c r="G38" s="324"/>
      <c r="H38" s="325" t="str">
        <f>IF(G35&lt;&gt;"Unbalanced","","lbs needed to balance:")</f>
        <v/>
      </c>
      <c r="I38" s="324" t="str">
        <f>IF(G35&lt;&gt;"Unbalanced","","White meat")</f>
        <v/>
      </c>
      <c r="J38" s="814" t="str">
        <f>IF(G35&lt;&gt;"Unbalanced","",((D35/D36)*F36)-F35)</f>
        <v/>
      </c>
      <c r="K38" s="327" t="str">
        <f>IF(G35&lt;&gt;"Unbalanced","","lbs")</f>
        <v/>
      </c>
    </row>
    <row r="39" spans="2:24" ht="15.75" thickBot="1" x14ac:dyDescent="0.3">
      <c r="C39" s="99"/>
      <c r="D39" s="99"/>
      <c r="E39" s="322"/>
      <c r="F39" s="323"/>
      <c r="G39" s="324"/>
      <c r="H39" s="324"/>
      <c r="I39" s="324" t="str">
        <f>IF(G35&lt;&gt;"Unbalanced","","Dark meat")</f>
        <v/>
      </c>
      <c r="J39" s="814" t="str">
        <f>IF(G35&lt;&gt;"Unbalanced","",((D36/D35)*F35)-F36)</f>
        <v/>
      </c>
      <c r="K39" s="327" t="str">
        <f>IF(G35&lt;&gt;"Unbalanced","","lbs")</f>
        <v/>
      </c>
    </row>
    <row r="40" spans="2:24" ht="19.5" customHeight="1" x14ac:dyDescent="0.25">
      <c r="C40" s="1082" t="s">
        <v>157</v>
      </c>
      <c r="D40" s="931"/>
      <c r="E40" s="931"/>
      <c r="F40" s="931"/>
      <c r="G40" s="931"/>
      <c r="H40" s="932"/>
      <c r="I40" s="99"/>
      <c r="J40" s="813"/>
      <c r="K40" s="99"/>
    </row>
    <row r="41" spans="2:24" ht="19.5" customHeight="1" x14ac:dyDescent="0.25">
      <c r="C41" s="933"/>
      <c r="D41" s="1081"/>
      <c r="E41" s="1081"/>
      <c r="F41" s="1081"/>
      <c r="G41" s="1081"/>
      <c r="H41" s="934"/>
      <c r="I41" s="99"/>
      <c r="J41" s="813"/>
      <c r="K41" s="99"/>
    </row>
    <row r="42" spans="2:24" ht="23.85" customHeight="1" x14ac:dyDescent="0.25">
      <c r="C42" s="933"/>
      <c r="D42" s="1081"/>
      <c r="E42" s="1081"/>
      <c r="F42" s="1081"/>
      <c r="G42" s="1081"/>
      <c r="H42" s="934"/>
      <c r="I42" s="99"/>
      <c r="J42" s="813"/>
      <c r="K42" s="99"/>
    </row>
    <row r="43" spans="2:24" ht="23.85" customHeight="1" thickBot="1" x14ac:dyDescent="0.3">
      <c r="C43" s="935"/>
      <c r="D43" s="936"/>
      <c r="E43" s="936"/>
      <c r="F43" s="936"/>
      <c r="G43" s="936"/>
      <c r="H43" s="937"/>
      <c r="I43" s="99"/>
      <c r="J43" s="813"/>
      <c r="K43" s="99"/>
    </row>
    <row r="44" spans="2:24" ht="0.75" customHeight="1" x14ac:dyDescent="0.25"/>
    <row r="45" spans="2:24" ht="33.75" customHeight="1" x14ac:dyDescent="0.25"/>
    <row r="46" spans="2:24" ht="17.45" customHeight="1" x14ac:dyDescent="0.25"/>
    <row r="47" spans="2:24" ht="17.45" customHeight="1" x14ac:dyDescent="0.25"/>
  </sheetData>
  <sheetProtection password="D140" sheet="1" selectLockedCells="1"/>
  <mergeCells count="36">
    <mergeCell ref="B4:X4"/>
    <mergeCell ref="B5:X5"/>
    <mergeCell ref="B6:J6"/>
    <mergeCell ref="L6:N6"/>
    <mergeCell ref="O6:R6"/>
    <mergeCell ref="T6:X6"/>
    <mergeCell ref="B1:P1"/>
    <mergeCell ref="Q1:X3"/>
    <mergeCell ref="B2:P2"/>
    <mergeCell ref="B3:C3"/>
    <mergeCell ref="D3:J3"/>
    <mergeCell ref="K3:M3"/>
    <mergeCell ref="N3:P3"/>
    <mergeCell ref="G34:K34"/>
    <mergeCell ref="G35:K35"/>
    <mergeCell ref="G36:K36"/>
    <mergeCell ref="B9:X9"/>
    <mergeCell ref="B10:X10"/>
    <mergeCell ref="B12:X12"/>
    <mergeCell ref="B29:Q30"/>
    <mergeCell ref="B32:Q32"/>
    <mergeCell ref="R29:X30"/>
    <mergeCell ref="R32:X32"/>
    <mergeCell ref="W13:X14"/>
    <mergeCell ref="B33:X33"/>
    <mergeCell ref="B15:X15"/>
    <mergeCell ref="B25:X25"/>
    <mergeCell ref="W16:X24"/>
    <mergeCell ref="W26:X28"/>
    <mergeCell ref="S7:X7"/>
    <mergeCell ref="S8:X8"/>
    <mergeCell ref="B7:B8"/>
    <mergeCell ref="E7:J7"/>
    <mergeCell ref="L7:Q7"/>
    <mergeCell ref="E8:J8"/>
    <mergeCell ref="L8:Q8"/>
  </mergeCells>
  <conditionalFormatting sqref="B1:B1048576">
    <cfRule type="duplicateValues" dxfId="20" priority="5"/>
  </conditionalFormatting>
  <conditionalFormatting sqref="G35:K36">
    <cfRule type="expression" dxfId="19" priority="1">
      <formula>$G$35="Unbalanced"</formula>
    </cfRule>
    <cfRule type="expression" dxfId="18" priority="2">
      <formula>$G$35="Balanced"</formula>
    </cfRule>
  </conditionalFormatting>
  <pageMargins left="0.7" right="0.7" top="0.75" bottom="0.75" header="0.3" footer="0.3"/>
  <pageSetup orientation="portrait" r:id="rId1"/>
  <ignoredErrors>
    <ignoredError sqref="T13:V14 T16:V21 T26:V28 T23:V24 T22" formulaRange="1"/>
  </ignoredError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B1:Y18"/>
  <sheetViews>
    <sheetView showGridLines="0" zoomScale="60" zoomScaleNormal="60" workbookViewId="0">
      <selection activeCell="K9" sqref="K9"/>
    </sheetView>
  </sheetViews>
  <sheetFormatPr defaultColWidth="9.140625" defaultRowHeight="15" x14ac:dyDescent="0.25"/>
  <cols>
    <col min="1" max="1" width="1.28515625" style="41" customWidth="1"/>
    <col min="2" max="2" width="13.42578125" style="41" customWidth="1"/>
    <col min="3" max="3" width="64.140625" style="41" bestFit="1" customWidth="1"/>
    <col min="4" max="4" width="9.140625" style="41" customWidth="1"/>
    <col min="5" max="5" width="9.85546875" style="41" customWidth="1"/>
    <col min="6" max="6" width="10.85546875" style="41" customWidth="1"/>
    <col min="7" max="7" width="10.42578125" style="41" customWidth="1"/>
    <col min="8" max="8" width="13.85546875" style="41" bestFit="1" customWidth="1"/>
    <col min="9" max="9" width="9.140625" style="41" customWidth="1"/>
    <col min="10" max="10" width="9.7109375" style="41" customWidth="1"/>
    <col min="11" max="18" width="11.140625" style="41" customWidth="1"/>
    <col min="19" max="19" width="13" style="41" bestFit="1" customWidth="1"/>
    <col min="20" max="20" width="9.7109375" style="41" customWidth="1"/>
    <col min="21" max="21" width="10.7109375" style="41" customWidth="1"/>
    <col min="22" max="22" width="17.7109375" style="41" bestFit="1" customWidth="1"/>
    <col min="23" max="23" width="12.7109375" style="41" customWidth="1"/>
    <col min="24" max="24" width="12"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t="s">
        <v>254</v>
      </c>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7.45" customHeight="1" thickTop="1" thickBot="1" x14ac:dyDescent="0.3">
      <c r="B5" s="1697"/>
      <c r="C5" s="1698"/>
      <c r="D5" s="1698"/>
      <c r="E5" s="1698"/>
      <c r="F5" s="1698"/>
      <c r="G5" s="1698"/>
      <c r="H5" s="1698"/>
      <c r="I5" s="1698"/>
      <c r="J5" s="1699"/>
      <c r="K5" s="876">
        <v>110244</v>
      </c>
      <c r="L5" s="1742" t="s">
        <v>967</v>
      </c>
      <c r="M5" s="1742"/>
      <c r="N5" s="1742"/>
      <c r="O5" s="1743" t="s">
        <v>975</v>
      </c>
      <c r="P5" s="1743"/>
      <c r="Q5" s="1743"/>
      <c r="R5" s="1743"/>
      <c r="S5" s="970">
        <v>2.0065</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114"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115"/>
      <c r="K7" s="63"/>
      <c r="L7" s="63"/>
      <c r="M7" s="63"/>
      <c r="N7" s="63"/>
      <c r="O7" s="63"/>
      <c r="P7" s="63"/>
      <c r="Q7" s="63"/>
      <c r="R7" s="63"/>
      <c r="S7" s="63"/>
      <c r="T7" s="64"/>
      <c r="U7" s="61"/>
      <c r="V7" s="61"/>
      <c r="W7" s="61"/>
      <c r="X7" s="65"/>
    </row>
    <row r="8" spans="2:25" ht="15.75" thickBot="1" x14ac:dyDescent="0.3">
      <c r="B8" s="1808" t="s">
        <v>111</v>
      </c>
      <c r="C8" s="1809"/>
      <c r="D8" s="1809"/>
      <c r="E8" s="1809"/>
      <c r="F8" s="1809"/>
      <c r="G8" s="1809"/>
      <c r="H8" s="1809"/>
      <c r="I8" s="1809"/>
      <c r="J8" s="1809"/>
      <c r="K8" s="1809"/>
      <c r="L8" s="1809"/>
      <c r="M8" s="1809"/>
      <c r="N8" s="1809"/>
      <c r="O8" s="1809"/>
      <c r="P8" s="1809"/>
      <c r="Q8" s="1809"/>
      <c r="R8" s="1809"/>
      <c r="S8" s="1809"/>
      <c r="T8" s="1809"/>
      <c r="U8" s="1809"/>
      <c r="V8" s="1809"/>
      <c r="W8" s="1809"/>
      <c r="X8" s="1810"/>
    </row>
    <row r="9" spans="2:25" ht="18.75" x14ac:dyDescent="0.25">
      <c r="B9" s="968">
        <v>19864</v>
      </c>
      <c r="C9" s="971" t="s">
        <v>974</v>
      </c>
      <c r="D9" s="941">
        <v>2.25</v>
      </c>
      <c r="E9" s="942">
        <v>2</v>
      </c>
      <c r="F9" s="942">
        <v>0</v>
      </c>
      <c r="G9" s="942">
        <v>25.5</v>
      </c>
      <c r="H9" s="942">
        <v>124</v>
      </c>
      <c r="I9" s="942">
        <v>11.6</v>
      </c>
      <c r="J9" s="264">
        <v>23.28</v>
      </c>
      <c r="K9" s="727"/>
      <c r="L9" s="727"/>
      <c r="M9" s="727"/>
      <c r="N9" s="727"/>
      <c r="O9" s="727"/>
      <c r="P9" s="727"/>
      <c r="Q9" s="727"/>
      <c r="R9" s="727"/>
      <c r="S9" s="753"/>
      <c r="T9" s="116">
        <f t="shared" ref="T9:T14" si="0">SUM(K9:S9)</f>
        <v>0</v>
      </c>
      <c r="U9" s="117">
        <f t="shared" ref="U9:U14" si="1">T9*I9</f>
        <v>0</v>
      </c>
      <c r="V9" s="382">
        <f t="shared" ref="V9:V14" si="2">U9*$S$5</f>
        <v>0</v>
      </c>
      <c r="W9" s="1804" t="s">
        <v>115</v>
      </c>
      <c r="X9" s="1805"/>
    </row>
    <row r="10" spans="2:25" ht="18.75" x14ac:dyDescent="0.25">
      <c r="B10" s="944">
        <v>23400</v>
      </c>
      <c r="C10" s="973" t="s">
        <v>973</v>
      </c>
      <c r="D10" s="980">
        <v>2</v>
      </c>
      <c r="E10" s="981">
        <v>3</v>
      </c>
      <c r="F10" s="981">
        <v>0</v>
      </c>
      <c r="G10" s="981">
        <v>31.5</v>
      </c>
      <c r="H10" s="981">
        <v>90</v>
      </c>
      <c r="I10" s="981">
        <v>11</v>
      </c>
      <c r="J10" s="990">
        <v>22.07</v>
      </c>
      <c r="K10" s="699"/>
      <c r="L10" s="699"/>
      <c r="M10" s="699"/>
      <c r="N10" s="699"/>
      <c r="O10" s="699"/>
      <c r="P10" s="699"/>
      <c r="Q10" s="699"/>
      <c r="R10" s="699"/>
      <c r="S10" s="698"/>
      <c r="T10" s="221">
        <f t="shared" si="0"/>
        <v>0</v>
      </c>
      <c r="U10" s="231">
        <f t="shared" si="1"/>
        <v>0</v>
      </c>
      <c r="V10" s="441">
        <f t="shared" si="2"/>
        <v>0</v>
      </c>
      <c r="W10" s="1794"/>
      <c r="X10" s="1795"/>
    </row>
    <row r="11" spans="2:25" ht="18.75" x14ac:dyDescent="0.25">
      <c r="B11" s="949">
        <v>65215</v>
      </c>
      <c r="C11" s="973" t="s">
        <v>972</v>
      </c>
      <c r="D11" s="946">
        <v>1.25</v>
      </c>
      <c r="E11" s="947">
        <v>0</v>
      </c>
      <c r="F11" s="947">
        <v>0</v>
      </c>
      <c r="G11" s="947">
        <v>12.571</v>
      </c>
      <c r="H11" s="947">
        <v>60</v>
      </c>
      <c r="I11" s="947">
        <v>4.8</v>
      </c>
      <c r="J11" s="265">
        <v>9.6300000000000008</v>
      </c>
      <c r="K11" s="690"/>
      <c r="L11" s="690"/>
      <c r="M11" s="690"/>
      <c r="N11" s="690"/>
      <c r="O11" s="690"/>
      <c r="P11" s="690"/>
      <c r="Q11" s="690"/>
      <c r="R11" s="690"/>
      <c r="S11" s="717"/>
      <c r="T11" s="119">
        <f t="shared" si="0"/>
        <v>0</v>
      </c>
      <c r="U11" s="120">
        <f t="shared" si="1"/>
        <v>0</v>
      </c>
      <c r="V11" s="383">
        <f t="shared" si="2"/>
        <v>0</v>
      </c>
      <c r="W11" s="1794"/>
      <c r="X11" s="1795"/>
    </row>
    <row r="12" spans="2:25" ht="18.75" x14ac:dyDescent="0.25">
      <c r="B12" s="944">
        <v>65219</v>
      </c>
      <c r="C12" s="973" t="s">
        <v>971</v>
      </c>
      <c r="D12" s="946">
        <v>2</v>
      </c>
      <c r="E12" s="947">
        <v>2.25</v>
      </c>
      <c r="F12" s="947">
        <v>0</v>
      </c>
      <c r="G12" s="947">
        <v>25.331</v>
      </c>
      <c r="H12" s="947">
        <v>144</v>
      </c>
      <c r="I12" s="947">
        <v>10.81</v>
      </c>
      <c r="J12" s="265">
        <v>21.69</v>
      </c>
      <c r="K12" s="690"/>
      <c r="L12" s="690"/>
      <c r="M12" s="690"/>
      <c r="N12" s="690"/>
      <c r="O12" s="690"/>
      <c r="P12" s="690"/>
      <c r="Q12" s="690"/>
      <c r="R12" s="690"/>
      <c r="S12" s="717"/>
      <c r="T12" s="119">
        <f t="shared" si="0"/>
        <v>0</v>
      </c>
      <c r="U12" s="120">
        <f t="shared" si="1"/>
        <v>0</v>
      </c>
      <c r="V12" s="383">
        <f t="shared" si="2"/>
        <v>0</v>
      </c>
      <c r="W12" s="1794"/>
      <c r="X12" s="1795"/>
    </row>
    <row r="13" spans="2:25" ht="18.75" x14ac:dyDescent="0.25">
      <c r="B13" s="949">
        <v>65220</v>
      </c>
      <c r="C13" s="973" t="s">
        <v>970</v>
      </c>
      <c r="D13" s="946">
        <v>2</v>
      </c>
      <c r="E13" s="947">
        <v>2</v>
      </c>
      <c r="F13" s="947">
        <v>0</v>
      </c>
      <c r="G13" s="947">
        <v>25.533999999999999</v>
      </c>
      <c r="H13" s="947">
        <v>88</v>
      </c>
      <c r="I13" s="947">
        <v>11.88</v>
      </c>
      <c r="J13" s="265">
        <v>23.84</v>
      </c>
      <c r="K13" s="690"/>
      <c r="L13" s="690"/>
      <c r="M13" s="690"/>
      <c r="N13" s="690"/>
      <c r="O13" s="690"/>
      <c r="P13" s="690"/>
      <c r="Q13" s="690"/>
      <c r="R13" s="690"/>
      <c r="S13" s="717"/>
      <c r="T13" s="119">
        <f t="shared" si="0"/>
        <v>0</v>
      </c>
      <c r="U13" s="120">
        <f t="shared" si="1"/>
        <v>0</v>
      </c>
      <c r="V13" s="383">
        <f t="shared" si="2"/>
        <v>0</v>
      </c>
      <c r="W13" s="1794"/>
      <c r="X13" s="1795"/>
    </row>
    <row r="14" spans="2:25" ht="19.5" thickBot="1" x14ac:dyDescent="0.3">
      <c r="B14" s="949">
        <v>65225</v>
      </c>
      <c r="C14" s="973" t="s">
        <v>969</v>
      </c>
      <c r="D14" s="946">
        <v>2</v>
      </c>
      <c r="E14" s="947">
        <v>2.5</v>
      </c>
      <c r="F14" s="947">
        <v>0</v>
      </c>
      <c r="G14" s="947">
        <v>26.6</v>
      </c>
      <c r="H14" s="947">
        <v>70</v>
      </c>
      <c r="I14" s="947">
        <v>9.1999999999999993</v>
      </c>
      <c r="J14" s="265">
        <v>18.46</v>
      </c>
      <c r="K14" s="690"/>
      <c r="L14" s="690"/>
      <c r="M14" s="690"/>
      <c r="N14" s="690"/>
      <c r="O14" s="690"/>
      <c r="P14" s="690"/>
      <c r="Q14" s="690"/>
      <c r="R14" s="690"/>
      <c r="S14" s="717"/>
      <c r="T14" s="119">
        <f t="shared" si="0"/>
        <v>0</v>
      </c>
      <c r="U14" s="120">
        <f t="shared" si="1"/>
        <v>0</v>
      </c>
      <c r="V14" s="383">
        <f t="shared" si="2"/>
        <v>0</v>
      </c>
      <c r="W14" s="1796"/>
      <c r="X14" s="1797"/>
    </row>
    <row r="15" spans="2:25" ht="70.900000000000006" customHeight="1" thickBot="1" x14ac:dyDescent="0.3">
      <c r="B15" s="1036"/>
      <c r="C15" s="1037"/>
      <c r="D15" s="1038"/>
      <c r="E15" s="1038"/>
      <c r="F15" s="1038"/>
      <c r="G15" s="1038"/>
      <c r="H15" s="1038"/>
      <c r="I15" s="1038"/>
      <c r="J15" s="1077"/>
      <c r="K15" s="412"/>
      <c r="L15" s="412"/>
      <c r="M15" s="412"/>
      <c r="N15" s="412"/>
      <c r="O15" s="412"/>
      <c r="P15" s="412"/>
      <c r="Q15" s="412"/>
      <c r="R15" s="412"/>
      <c r="S15" s="412"/>
      <c r="T15" s="413"/>
      <c r="U15" s="405"/>
      <c r="V15" s="406"/>
      <c r="W15" s="406"/>
      <c r="X15" s="407"/>
    </row>
    <row r="16" spans="2:25" ht="15.75" thickTop="1" x14ac:dyDescent="0.25">
      <c r="K16" s="69">
        <f t="shared" ref="K16:R16" si="3">SUM(K9:K14)</f>
        <v>0</v>
      </c>
      <c r="L16" s="69">
        <f t="shared" si="3"/>
        <v>0</v>
      </c>
      <c r="M16" s="69">
        <f t="shared" si="3"/>
        <v>0</v>
      </c>
      <c r="N16" s="69">
        <f t="shared" si="3"/>
        <v>0</v>
      </c>
      <c r="O16" s="69">
        <f t="shared" si="3"/>
        <v>0</v>
      </c>
      <c r="P16" s="69">
        <f>SUM(P9:P14)</f>
        <v>0</v>
      </c>
      <c r="Q16" s="69">
        <f t="shared" si="3"/>
        <v>0</v>
      </c>
      <c r="R16" s="69">
        <f t="shared" si="3"/>
        <v>0</v>
      </c>
      <c r="S16" s="69">
        <f>SUM(S9:S14)</f>
        <v>0</v>
      </c>
      <c r="T16" s="69">
        <f>SUM(T9:T14)</f>
        <v>0</v>
      </c>
      <c r="U16" s="70">
        <f>SUM(U9:U14)</f>
        <v>0</v>
      </c>
      <c r="V16" s="70">
        <f>SUM(V9:V14)</f>
        <v>0</v>
      </c>
    </row>
    <row r="18" ht="21" customHeight="1" x14ac:dyDescent="0.25"/>
  </sheetData>
  <sheetProtection password="D140" sheet="1" selectLockedCells="1"/>
  <mergeCells count="14">
    <mergeCell ref="B1:P1"/>
    <mergeCell ref="Q1:X3"/>
    <mergeCell ref="B2:P2"/>
    <mergeCell ref="B3:C3"/>
    <mergeCell ref="D3:J3"/>
    <mergeCell ref="K3:M3"/>
    <mergeCell ref="N3:P3"/>
    <mergeCell ref="W9:X14"/>
    <mergeCell ref="B4:X4"/>
    <mergeCell ref="B5:J5"/>
    <mergeCell ref="L5:N5"/>
    <mergeCell ref="O5:R5"/>
    <mergeCell ref="T5:X5"/>
    <mergeCell ref="B8:X8"/>
  </mergeCells>
  <conditionalFormatting sqref="B1:B1048576">
    <cfRule type="duplicateValues" dxfId="17" priority="2"/>
  </conditionalFormatting>
  <pageMargins left="0.25" right="0.25" top="0.75" bottom="0.75" header="0.3" footer="0.3"/>
  <pageSetup scale="50" fitToHeight="0" orientation="landscape" r:id="rId1"/>
  <ignoredErrors>
    <ignoredError sqref="T9:T14" formulaRange="1"/>
  </ignoredError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Y37"/>
  <sheetViews>
    <sheetView showGridLines="0" zoomScale="60" zoomScaleNormal="60" workbookViewId="0">
      <selection activeCell="K13" sqref="K13"/>
    </sheetView>
  </sheetViews>
  <sheetFormatPr defaultColWidth="9.140625" defaultRowHeight="15" x14ac:dyDescent="0.25"/>
  <cols>
    <col min="1" max="1" width="3.28515625" style="41" customWidth="1"/>
    <col min="2" max="2" width="13.42578125" style="41" customWidth="1"/>
    <col min="3" max="3" width="64.140625" style="41" bestFit="1" customWidth="1"/>
    <col min="4" max="10" width="10.140625" style="41" customWidth="1"/>
    <col min="11" max="13" width="12" style="41" customWidth="1"/>
    <col min="14" max="14" width="15.85546875" style="41" customWidth="1"/>
    <col min="15" max="18" width="12" style="41" customWidth="1"/>
    <col min="19" max="19" width="13" style="41" bestFit="1" customWidth="1"/>
    <col min="20" max="21" width="12.85546875" style="41" customWidth="1"/>
    <col min="22" max="22" width="17"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t="s">
        <v>254</v>
      </c>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110244</v>
      </c>
      <c r="L6" s="1742" t="s">
        <v>967</v>
      </c>
      <c r="M6" s="1742"/>
      <c r="N6" s="1742"/>
      <c r="O6" s="1743" t="s">
        <v>975</v>
      </c>
      <c r="P6" s="1743"/>
      <c r="Q6" s="1743"/>
      <c r="R6" s="1743"/>
      <c r="S6" s="970">
        <v>2.0065</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SUM(U13:U18)</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19.5" customHeight="1" x14ac:dyDescent="0.25">
      <c r="B13" s="968">
        <v>19864</v>
      </c>
      <c r="C13" s="1010" t="s">
        <v>974</v>
      </c>
      <c r="D13" s="941">
        <v>2.25</v>
      </c>
      <c r="E13" s="942">
        <v>2</v>
      </c>
      <c r="F13" s="942">
        <v>0</v>
      </c>
      <c r="G13" s="942">
        <v>25.5</v>
      </c>
      <c r="H13" s="942">
        <v>124</v>
      </c>
      <c r="I13" s="942">
        <v>11.6</v>
      </c>
      <c r="J13" s="264">
        <v>23.28</v>
      </c>
      <c r="K13" s="910"/>
      <c r="L13" s="727"/>
      <c r="M13" s="727"/>
      <c r="N13" s="727"/>
      <c r="O13" s="727"/>
      <c r="P13" s="727"/>
      <c r="Q13" s="727"/>
      <c r="R13" s="727"/>
      <c r="S13" s="753"/>
      <c r="T13" s="254">
        <f t="shared" ref="T13:T18" si="0">SUM(K13:S13)</f>
        <v>0</v>
      </c>
      <c r="U13" s="133">
        <f t="shared" ref="U13:U18" si="1">T13*I13</f>
        <v>0</v>
      </c>
      <c r="V13" s="855">
        <f t="shared" ref="V13:V18" si="2">U13*$S$6</f>
        <v>0</v>
      </c>
      <c r="W13" s="1798" t="s">
        <v>115</v>
      </c>
      <c r="X13" s="1799"/>
    </row>
    <row r="14" spans="1:25" ht="19.5" customHeight="1" x14ac:dyDescent="0.25">
      <c r="B14" s="949">
        <v>23400</v>
      </c>
      <c r="C14" s="945" t="s">
        <v>973</v>
      </c>
      <c r="D14" s="946">
        <v>2</v>
      </c>
      <c r="E14" s="947">
        <v>3</v>
      </c>
      <c r="F14" s="947">
        <v>0</v>
      </c>
      <c r="G14" s="947">
        <v>31.5</v>
      </c>
      <c r="H14" s="947">
        <v>90</v>
      </c>
      <c r="I14" s="947">
        <v>11</v>
      </c>
      <c r="J14" s="265">
        <v>22.07</v>
      </c>
      <c r="K14" s="911"/>
      <c r="L14" s="690"/>
      <c r="M14" s="690"/>
      <c r="N14" s="690"/>
      <c r="O14" s="690"/>
      <c r="P14" s="690"/>
      <c r="Q14" s="690"/>
      <c r="R14" s="690"/>
      <c r="S14" s="717"/>
      <c r="T14" s="255">
        <f t="shared" si="0"/>
        <v>0</v>
      </c>
      <c r="U14" s="172">
        <f t="shared" si="1"/>
        <v>0</v>
      </c>
      <c r="V14" s="843">
        <f t="shared" si="2"/>
        <v>0</v>
      </c>
      <c r="W14" s="1737"/>
      <c r="X14" s="1738"/>
    </row>
    <row r="15" spans="1:25" ht="19.5" customHeight="1" x14ac:dyDescent="0.25">
      <c r="B15" s="944">
        <v>65215</v>
      </c>
      <c r="C15" s="945" t="s">
        <v>972</v>
      </c>
      <c r="D15" s="946">
        <v>1.25</v>
      </c>
      <c r="E15" s="947">
        <v>0</v>
      </c>
      <c r="F15" s="947">
        <v>0</v>
      </c>
      <c r="G15" s="947">
        <v>12.571</v>
      </c>
      <c r="H15" s="947">
        <v>60</v>
      </c>
      <c r="I15" s="947">
        <v>4.8</v>
      </c>
      <c r="J15" s="265">
        <v>9.6300000000000008</v>
      </c>
      <c r="K15" s="911"/>
      <c r="L15" s="690"/>
      <c r="M15" s="690"/>
      <c r="N15" s="690"/>
      <c r="O15" s="690"/>
      <c r="P15" s="690"/>
      <c r="Q15" s="690"/>
      <c r="R15" s="690"/>
      <c r="S15" s="717"/>
      <c r="T15" s="255">
        <f t="shared" si="0"/>
        <v>0</v>
      </c>
      <c r="U15" s="172">
        <f t="shared" si="1"/>
        <v>0</v>
      </c>
      <c r="V15" s="843">
        <f t="shared" si="2"/>
        <v>0</v>
      </c>
      <c r="W15" s="1737"/>
      <c r="X15" s="1738"/>
    </row>
    <row r="16" spans="1:25" ht="19.5" customHeight="1" x14ac:dyDescent="0.25">
      <c r="B16" s="949">
        <v>65219</v>
      </c>
      <c r="C16" s="945" t="s">
        <v>971</v>
      </c>
      <c r="D16" s="946">
        <v>2</v>
      </c>
      <c r="E16" s="947">
        <v>2.25</v>
      </c>
      <c r="F16" s="947">
        <v>0</v>
      </c>
      <c r="G16" s="947">
        <v>25.331</v>
      </c>
      <c r="H16" s="947">
        <v>144</v>
      </c>
      <c r="I16" s="947">
        <v>10.81</v>
      </c>
      <c r="J16" s="265">
        <v>21.69</v>
      </c>
      <c r="K16" s="911"/>
      <c r="L16" s="690"/>
      <c r="M16" s="690"/>
      <c r="N16" s="690"/>
      <c r="O16" s="690"/>
      <c r="P16" s="690"/>
      <c r="Q16" s="690"/>
      <c r="R16" s="690"/>
      <c r="S16" s="717"/>
      <c r="T16" s="255">
        <f t="shared" si="0"/>
        <v>0</v>
      </c>
      <c r="U16" s="172">
        <f t="shared" si="1"/>
        <v>0</v>
      </c>
      <c r="V16" s="843">
        <f t="shared" si="2"/>
        <v>0</v>
      </c>
      <c r="W16" s="1737"/>
      <c r="X16" s="1738"/>
    </row>
    <row r="17" spans="2:24" ht="19.5" customHeight="1" x14ac:dyDescent="0.25">
      <c r="B17" s="949">
        <v>65220</v>
      </c>
      <c r="C17" s="945" t="s">
        <v>970</v>
      </c>
      <c r="D17" s="946">
        <v>2</v>
      </c>
      <c r="E17" s="947">
        <v>2</v>
      </c>
      <c r="F17" s="947">
        <v>0</v>
      </c>
      <c r="G17" s="947">
        <v>25.533999999999999</v>
      </c>
      <c r="H17" s="947">
        <v>88</v>
      </c>
      <c r="I17" s="947">
        <v>11.88</v>
      </c>
      <c r="J17" s="265">
        <v>23.84</v>
      </c>
      <c r="K17" s="911"/>
      <c r="L17" s="690"/>
      <c r="M17" s="690"/>
      <c r="N17" s="690"/>
      <c r="O17" s="690"/>
      <c r="P17" s="690"/>
      <c r="Q17" s="690"/>
      <c r="R17" s="690"/>
      <c r="S17" s="717"/>
      <c r="T17" s="255">
        <f t="shared" si="0"/>
        <v>0</v>
      </c>
      <c r="U17" s="172">
        <f t="shared" si="1"/>
        <v>0</v>
      </c>
      <c r="V17" s="843">
        <f t="shared" si="2"/>
        <v>0</v>
      </c>
      <c r="W17" s="1737"/>
      <c r="X17" s="1738"/>
    </row>
    <row r="18" spans="2:24" ht="19.5" customHeight="1" thickBot="1" x14ac:dyDescent="0.3">
      <c r="B18" s="961">
        <v>65225</v>
      </c>
      <c r="C18" s="951" t="s">
        <v>969</v>
      </c>
      <c r="D18" s="952">
        <v>2</v>
      </c>
      <c r="E18" s="953">
        <v>2.5</v>
      </c>
      <c r="F18" s="953">
        <v>0</v>
      </c>
      <c r="G18" s="953">
        <v>26.6</v>
      </c>
      <c r="H18" s="953">
        <v>70</v>
      </c>
      <c r="I18" s="953">
        <v>9.1999999999999993</v>
      </c>
      <c r="J18" s="266">
        <v>18.46</v>
      </c>
      <c r="K18" s="912"/>
      <c r="L18" s="913"/>
      <c r="M18" s="913"/>
      <c r="N18" s="913"/>
      <c r="O18" s="913"/>
      <c r="P18" s="913"/>
      <c r="Q18" s="913"/>
      <c r="R18" s="913"/>
      <c r="S18" s="914"/>
      <c r="T18" s="371">
        <f t="shared" si="0"/>
        <v>0</v>
      </c>
      <c r="U18" s="244">
        <f t="shared" si="1"/>
        <v>0</v>
      </c>
      <c r="V18" s="845">
        <f t="shared" si="2"/>
        <v>0</v>
      </c>
      <c r="W18" s="1739"/>
      <c r="X18" s="1740"/>
    </row>
    <row r="19" spans="2:24" ht="19.5" customHeight="1" x14ac:dyDescent="0.25">
      <c r="B19" s="1773" t="s">
        <v>156</v>
      </c>
      <c r="C19" s="1791"/>
      <c r="D19" s="1791"/>
      <c r="E19" s="1791"/>
      <c r="F19" s="1791"/>
      <c r="G19" s="1791"/>
      <c r="H19" s="1791"/>
      <c r="I19" s="1791"/>
      <c r="J19" s="1791"/>
      <c r="K19" s="1791"/>
      <c r="L19" s="1791"/>
      <c r="M19" s="1791"/>
      <c r="N19" s="1791"/>
      <c r="O19" s="1791"/>
      <c r="P19" s="1791"/>
      <c r="Q19" s="1791"/>
      <c r="R19" s="1791"/>
      <c r="S19" s="1791"/>
      <c r="T19" s="1791"/>
      <c r="U19" s="1791"/>
      <c r="V19" s="1791"/>
      <c r="W19" s="1791"/>
      <c r="X19" s="1775"/>
    </row>
    <row r="20" spans="2:24" ht="19.5" customHeight="1" x14ac:dyDescent="0.25">
      <c r="B20" s="1773"/>
      <c r="C20" s="1791"/>
      <c r="D20" s="1791"/>
      <c r="E20" s="1791"/>
      <c r="F20" s="1791"/>
      <c r="G20" s="1791"/>
      <c r="H20" s="1791"/>
      <c r="I20" s="1791"/>
      <c r="J20" s="1791"/>
      <c r="K20" s="1791"/>
      <c r="L20" s="1791"/>
      <c r="M20" s="1791"/>
      <c r="N20" s="1791"/>
      <c r="O20" s="1791"/>
      <c r="P20" s="1791"/>
      <c r="Q20" s="1791"/>
      <c r="R20" s="1791"/>
      <c r="S20" s="1791"/>
      <c r="T20" s="1791"/>
      <c r="U20" s="1791"/>
      <c r="V20" s="1791"/>
      <c r="W20" s="1791"/>
      <c r="X20" s="1775"/>
    </row>
    <row r="21" spans="2:24" ht="19.5" customHeight="1" x14ac:dyDescent="0.25">
      <c r="B21" s="1773"/>
      <c r="C21" s="1791"/>
      <c r="D21" s="1791"/>
      <c r="E21" s="1791"/>
      <c r="F21" s="1791"/>
      <c r="G21" s="1791"/>
      <c r="H21" s="1791"/>
      <c r="I21" s="1791"/>
      <c r="J21" s="1791"/>
      <c r="K21" s="1791"/>
      <c r="L21" s="1791"/>
      <c r="M21" s="1791"/>
      <c r="N21" s="1791"/>
      <c r="O21" s="1791"/>
      <c r="P21" s="1791"/>
      <c r="Q21" s="1791"/>
      <c r="R21" s="1791"/>
      <c r="S21" s="1791"/>
      <c r="T21" s="1791"/>
      <c r="U21" s="1791"/>
      <c r="V21" s="1791"/>
      <c r="W21" s="1791"/>
      <c r="X21" s="1775"/>
    </row>
    <row r="22" spans="2:24" ht="19.5" customHeight="1" thickBot="1" x14ac:dyDescent="0.3">
      <c r="B22" s="1762"/>
      <c r="C22" s="1763"/>
      <c r="D22" s="1763"/>
      <c r="E22" s="1763"/>
      <c r="F22" s="1763"/>
      <c r="G22" s="1763"/>
      <c r="H22" s="1763"/>
      <c r="I22" s="1763"/>
      <c r="J22" s="1763"/>
      <c r="K22" s="1763"/>
      <c r="L22" s="1763"/>
      <c r="M22" s="1763"/>
      <c r="N22" s="1763"/>
      <c r="O22" s="1763"/>
      <c r="P22" s="1763"/>
      <c r="Q22" s="1763"/>
      <c r="R22" s="1763"/>
      <c r="S22" s="1763"/>
      <c r="T22" s="1763"/>
      <c r="U22" s="1763"/>
      <c r="V22" s="1763"/>
      <c r="W22" s="1763"/>
      <c r="X22" s="1764"/>
    </row>
    <row r="23" spans="2:24" ht="19.5" customHeight="1" thickTop="1" thickBot="1" x14ac:dyDescent="0.3">
      <c r="B23" s="1790"/>
      <c r="C23" s="1790"/>
      <c r="D23" s="1790"/>
      <c r="E23" s="1790"/>
      <c r="F23" s="1790"/>
      <c r="G23" s="1790"/>
      <c r="H23" s="1790"/>
      <c r="I23" s="1790"/>
      <c r="J23" s="1790"/>
      <c r="K23" s="1790"/>
      <c r="L23" s="1790"/>
      <c r="M23" s="1790"/>
      <c r="N23" s="1790"/>
      <c r="O23" s="1790"/>
      <c r="P23" s="1790"/>
      <c r="Q23" s="1790"/>
      <c r="R23" s="1790"/>
      <c r="S23" s="1790"/>
      <c r="T23" s="1790"/>
      <c r="U23" s="1790"/>
      <c r="V23" s="1790"/>
      <c r="W23" s="1790"/>
      <c r="X23" s="1790"/>
    </row>
    <row r="24" spans="2:24" ht="19.5" customHeight="1" x14ac:dyDescent="0.35">
      <c r="C24" s="930" t="s">
        <v>157</v>
      </c>
      <c r="D24" s="931"/>
      <c r="E24" s="931"/>
      <c r="F24" s="931"/>
      <c r="G24" s="932"/>
    </row>
    <row r="25" spans="2:24" ht="19.5" customHeight="1" x14ac:dyDescent="0.25">
      <c r="C25" s="933"/>
      <c r="D25" s="1"/>
      <c r="E25" s="1"/>
      <c r="F25" s="1"/>
      <c r="G25" s="934"/>
    </row>
    <row r="26" spans="2:24" ht="19.5" customHeight="1" x14ac:dyDescent="0.25">
      <c r="C26" s="933"/>
      <c r="D26" s="1"/>
      <c r="E26" s="1"/>
      <c r="F26" s="1"/>
      <c r="G26" s="934"/>
    </row>
    <row r="27" spans="2:24" ht="19.5" customHeight="1" x14ac:dyDescent="0.25">
      <c r="C27" s="933"/>
      <c r="D27" s="1"/>
      <c r="E27" s="1"/>
      <c r="F27" s="1"/>
      <c r="G27" s="934"/>
    </row>
    <row r="28" spans="2:24" ht="19.5" customHeight="1" thickBot="1" x14ac:dyDescent="0.3">
      <c r="C28" s="935"/>
      <c r="D28" s="936"/>
      <c r="E28" s="936"/>
      <c r="F28" s="936"/>
      <c r="G28" s="937"/>
    </row>
    <row r="29" spans="2:24" ht="19.5" customHeight="1" x14ac:dyDescent="0.25"/>
    <row r="30" spans="2:24" ht="19.5" customHeight="1" x14ac:dyDescent="0.25"/>
    <row r="31" spans="2:24" ht="19.5" customHeight="1" x14ac:dyDescent="0.25"/>
    <row r="32" spans="2:24" ht="19.5" customHeight="1" x14ac:dyDescent="0.25"/>
    <row r="33" ht="23.85" customHeight="1" x14ac:dyDescent="0.25"/>
    <row r="34" ht="23.85" customHeight="1" x14ac:dyDescent="0.25"/>
    <row r="35" ht="0.75" customHeight="1" x14ac:dyDescent="0.25"/>
    <row r="36" ht="33.75" customHeight="1" x14ac:dyDescent="0.25"/>
    <row r="37" ht="58.5" customHeight="1" x14ac:dyDescent="0.25"/>
  </sheetData>
  <sheetProtection password="D140" sheet="1" selectLockedCells="1"/>
  <mergeCells count="26">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23:X23"/>
    <mergeCell ref="B9:X9"/>
    <mergeCell ref="B10:X10"/>
    <mergeCell ref="B19:X20"/>
    <mergeCell ref="B21:X22"/>
    <mergeCell ref="W13:X18"/>
  </mergeCells>
  <conditionalFormatting sqref="B1:B1048576">
    <cfRule type="duplicateValues" dxfId="16" priority="3"/>
  </conditionalFormatting>
  <pageMargins left="0.25" right="0.25" top="0.75" bottom="0.75" header="0.3" footer="0.3"/>
  <pageSetup scale="50" fitToHeight="0" orientation="landscape" r:id="rId1"/>
  <ignoredErrors>
    <ignoredError sqref="T13:T18"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3"/>
  <sheetViews>
    <sheetView zoomScale="70" zoomScaleNormal="70" workbookViewId="0">
      <selection activeCell="C8" sqref="C8"/>
    </sheetView>
  </sheetViews>
  <sheetFormatPr defaultColWidth="8.85546875" defaultRowHeight="15" x14ac:dyDescent="0.25"/>
  <cols>
    <col min="1" max="1" width="11.85546875" style="41" customWidth="1"/>
    <col min="2" max="2" width="41.5703125" style="41" customWidth="1"/>
    <col min="3" max="3" width="50.140625" style="41" customWidth="1"/>
    <col min="4" max="18" width="8.85546875" style="41"/>
    <col min="19" max="19" width="17.140625" style="41" customWidth="1"/>
    <col min="20" max="16384" width="8.85546875" style="41"/>
  </cols>
  <sheetData>
    <row r="1" spans="1:19" ht="128.44999999999999" customHeight="1" thickTop="1" thickBot="1" x14ac:dyDescent="0.8">
      <c r="A1" s="1703"/>
      <c r="B1" s="1704"/>
      <c r="C1" s="1704"/>
      <c r="D1" s="1704"/>
      <c r="E1" s="1704"/>
      <c r="F1" s="1704"/>
      <c r="G1" s="1704"/>
      <c r="H1" s="1704"/>
      <c r="I1" s="1704"/>
      <c r="J1" s="1704"/>
      <c r="K1" s="1704"/>
      <c r="L1" s="1674"/>
      <c r="M1" s="1675"/>
      <c r="N1" s="1675"/>
      <c r="O1" s="1675"/>
      <c r="P1" s="1675"/>
      <c r="Q1" s="1675"/>
      <c r="R1" s="1675"/>
      <c r="S1" s="1676"/>
    </row>
    <row r="2" spans="1:19" ht="31.9" customHeight="1" thickTop="1" thickBot="1" x14ac:dyDescent="0.3">
      <c r="A2" s="1683"/>
      <c r="B2" s="1684"/>
      <c r="C2" s="1684"/>
      <c r="D2" s="1684"/>
      <c r="E2" s="1684"/>
      <c r="F2" s="1684"/>
      <c r="G2" s="1684"/>
      <c r="H2" s="1684"/>
      <c r="I2" s="1684"/>
      <c r="J2" s="1684"/>
      <c r="K2" s="1684"/>
      <c r="L2" s="1677"/>
      <c r="M2" s="1678"/>
      <c r="N2" s="1678"/>
      <c r="O2" s="1678"/>
      <c r="P2" s="1678"/>
      <c r="Q2" s="1678"/>
      <c r="R2" s="1678"/>
      <c r="S2" s="1679"/>
    </row>
    <row r="3" spans="1:19" ht="36.75" customHeight="1" thickTop="1" thickBot="1" x14ac:dyDescent="0.4">
      <c r="A3" s="1685" t="s">
        <v>92</v>
      </c>
      <c r="B3" s="1686"/>
      <c r="C3" s="1687">
        <f>'Overview Sheet'!D9</f>
        <v>0</v>
      </c>
      <c r="D3" s="1687"/>
      <c r="E3" s="1687"/>
      <c r="F3" s="1688" t="s">
        <v>93</v>
      </c>
      <c r="G3" s="1688"/>
      <c r="H3" s="1688"/>
      <c r="I3" s="1689">
        <f>'Overview Sheet'!J10</f>
        <v>0</v>
      </c>
      <c r="J3" s="1690"/>
      <c r="K3" s="1690"/>
      <c r="L3" s="1680"/>
      <c r="M3" s="1681"/>
      <c r="N3" s="1681"/>
      <c r="O3" s="1681"/>
      <c r="P3" s="1681"/>
      <c r="Q3" s="1681"/>
      <c r="R3" s="1681"/>
      <c r="S3" s="1682"/>
    </row>
    <row r="4" spans="1:19" ht="16.5" thickTop="1" thickBot="1" x14ac:dyDescent="0.3">
      <c r="A4" s="1694"/>
      <c r="B4" s="1695"/>
      <c r="C4" s="1695"/>
      <c r="D4" s="1695"/>
      <c r="E4" s="1695"/>
      <c r="F4" s="1695"/>
      <c r="G4" s="1695"/>
      <c r="H4" s="1695"/>
      <c r="I4" s="1695"/>
      <c r="J4" s="1695"/>
      <c r="K4" s="1695"/>
      <c r="L4" s="1695"/>
      <c r="M4" s="1695"/>
      <c r="N4" s="1695"/>
      <c r="O4" s="1695"/>
      <c r="P4" s="1695"/>
      <c r="Q4" s="1695"/>
      <c r="R4" s="1695"/>
      <c r="S4" s="1696"/>
    </row>
    <row r="5" spans="1:19" ht="27" customHeight="1" thickTop="1" thickBot="1" x14ac:dyDescent="0.3">
      <c r="A5" s="1718"/>
      <c r="B5" s="1719"/>
      <c r="C5" s="1719"/>
      <c r="D5" s="1719"/>
      <c r="E5" s="1720"/>
      <c r="F5" s="1721"/>
      <c r="G5" s="1722"/>
      <c r="H5" s="1722"/>
      <c r="I5" s="1722"/>
      <c r="J5" s="1722"/>
      <c r="K5" s="1722"/>
      <c r="L5" s="1722"/>
      <c r="M5" s="1722"/>
      <c r="N5" s="1722"/>
      <c r="O5" s="1722"/>
      <c r="P5" s="1722"/>
      <c r="Q5" s="1722"/>
      <c r="R5" s="1722"/>
      <c r="S5" s="1723"/>
    </row>
    <row r="6" spans="1:19" ht="24" customHeight="1" thickTop="1" thickBot="1" x14ac:dyDescent="0.35">
      <c r="A6" s="1724" t="s">
        <v>1436</v>
      </c>
      <c r="B6" s="1725"/>
      <c r="C6" s="1725"/>
      <c r="D6" s="1725"/>
      <c r="E6" s="1725"/>
      <c r="F6" s="1725"/>
      <c r="G6" s="1725"/>
      <c r="H6" s="1725"/>
      <c r="I6" s="1725"/>
      <c r="J6" s="1725"/>
      <c r="K6" s="1725"/>
      <c r="L6" s="1725"/>
      <c r="M6" s="1725"/>
      <c r="N6" s="1725"/>
      <c r="O6" s="1725"/>
      <c r="P6" s="1725"/>
      <c r="Q6" s="1725"/>
      <c r="R6" s="1725"/>
      <c r="S6" s="1726"/>
    </row>
    <row r="7" spans="1:19" ht="34.9" customHeight="1" thickTop="1" thickBot="1" x14ac:dyDescent="0.35">
      <c r="A7" s="1727" t="s">
        <v>1435</v>
      </c>
      <c r="B7" s="1728"/>
      <c r="C7" s="521" t="s">
        <v>1434</v>
      </c>
      <c r="D7" s="1709"/>
      <c r="E7" s="1710"/>
      <c r="F7" s="1710"/>
      <c r="G7" s="1710"/>
      <c r="H7" s="1710"/>
      <c r="I7" s="1710"/>
      <c r="J7" s="1710"/>
      <c r="K7" s="1710"/>
      <c r="L7" s="1710"/>
      <c r="M7" s="1710"/>
      <c r="N7" s="1710"/>
      <c r="O7" s="1710"/>
      <c r="P7" s="1710"/>
      <c r="Q7" s="1710"/>
      <c r="R7" s="1710"/>
      <c r="S7" s="1711"/>
    </row>
    <row r="8" spans="1:19" ht="32.450000000000003" customHeight="1" thickBot="1" x14ac:dyDescent="0.3">
      <c r="A8" s="520" t="s">
        <v>1437</v>
      </c>
      <c r="B8" s="519" t="s">
        <v>4850</v>
      </c>
      <c r="C8" s="816"/>
      <c r="D8" s="1712"/>
      <c r="E8" s="1712"/>
      <c r="F8" s="1712"/>
      <c r="G8" s="1712"/>
      <c r="H8" s="1712"/>
      <c r="I8" s="1712"/>
      <c r="J8" s="1712"/>
      <c r="K8" s="1712"/>
      <c r="L8" s="1712"/>
      <c r="M8" s="1712"/>
      <c r="N8" s="1713"/>
      <c r="O8" s="1713"/>
      <c r="P8" s="1713"/>
      <c r="Q8" s="1713"/>
      <c r="R8" s="1713"/>
      <c r="S8" s="1714"/>
    </row>
    <row r="9" spans="1:19" ht="41.25" customHeight="1" thickTop="1" x14ac:dyDescent="0.25">
      <c r="A9" s="1715" t="s">
        <v>1433</v>
      </c>
      <c r="B9" s="1715"/>
      <c r="C9" s="661"/>
      <c r="D9" s="1716" t="s">
        <v>1432</v>
      </c>
      <c r="E9" s="1715"/>
      <c r="F9" s="1715"/>
      <c r="G9" s="1715"/>
      <c r="H9" s="1715"/>
      <c r="I9" s="1715"/>
      <c r="J9" s="1715"/>
      <c r="K9" s="1717"/>
      <c r="L9" s="1717"/>
      <c r="M9" s="1717"/>
      <c r="N9" s="518"/>
      <c r="O9" s="518"/>
      <c r="P9" s="518"/>
      <c r="Q9" s="518"/>
      <c r="R9" s="518"/>
      <c r="S9" s="517"/>
    </row>
    <row r="10" spans="1:19" ht="37.15" customHeight="1" thickBot="1" x14ac:dyDescent="0.35">
      <c r="A10" s="1706" t="s">
        <v>1431</v>
      </c>
      <c r="B10" s="1706"/>
      <c r="C10" s="662"/>
      <c r="D10" s="1707" t="s">
        <v>1420</v>
      </c>
      <c r="E10" s="1706"/>
      <c r="F10" s="1708"/>
      <c r="G10" s="1708"/>
      <c r="H10" s="1708"/>
      <c r="I10" s="1706" t="s">
        <v>1430</v>
      </c>
      <c r="J10" s="1706"/>
      <c r="K10" s="1705"/>
      <c r="L10" s="1705"/>
      <c r="M10" s="1705"/>
      <c r="N10" s="516"/>
      <c r="O10" s="515"/>
      <c r="P10" s="515"/>
      <c r="Q10" s="515"/>
      <c r="R10" s="515"/>
      <c r="S10" s="514"/>
    </row>
    <row r="11" spans="1:19" ht="15.75" thickTop="1" x14ac:dyDescent="0.25"/>
    <row r="13" spans="1:19" x14ac:dyDescent="0.25">
      <c r="C13" s="1"/>
    </row>
  </sheetData>
  <sheetProtection password="D140" sheet="1" selectLockedCells="1"/>
  <mergeCells count="21">
    <mergeCell ref="D7:S8"/>
    <mergeCell ref="F3:H3"/>
    <mergeCell ref="I3:K3"/>
    <mergeCell ref="A9:B9"/>
    <mergeCell ref="D9:J9"/>
    <mergeCell ref="K9:M9"/>
    <mergeCell ref="A4:S4"/>
    <mergeCell ref="A5:E5"/>
    <mergeCell ref="F5:S5"/>
    <mergeCell ref="A6:S6"/>
    <mergeCell ref="A7:B7"/>
    <mergeCell ref="K10:M10"/>
    <mergeCell ref="A10:B10"/>
    <mergeCell ref="D10:E10"/>
    <mergeCell ref="F10:H10"/>
    <mergeCell ref="I10:J10"/>
    <mergeCell ref="A1:K1"/>
    <mergeCell ref="L1:S3"/>
    <mergeCell ref="A2:K2"/>
    <mergeCell ref="A3:B3"/>
    <mergeCell ref="C3:E3"/>
  </mergeCells>
  <conditionalFormatting sqref="F5">
    <cfRule type="cellIs" dxfId="102" priority="1" operator="equal">
      <formula>"Meets the minumum case amount"</formula>
    </cfRule>
    <cfRule type="duplicateValues" dxfId="101" priority="2"/>
  </conditionalFormatting>
  <conditionalFormatting sqref="F5">
    <cfRule type="expression" dxfId="100" priority="3">
      <formula>#REF!</formula>
    </cfRule>
  </conditionalFormatting>
  <dataValidations count="1">
    <dataValidation type="list" allowBlank="1" showInputMessage="1" showErrorMessage="1" sqref="K9:M9 C9" xr:uid="{00000000-0002-0000-0600-000000000000}">
      <formula1>"Yes, No, I don't know"</formula1>
    </dataValidation>
  </dataValidation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Y30"/>
  <sheetViews>
    <sheetView showGridLines="0" zoomScale="60" zoomScaleNormal="60" workbookViewId="0">
      <selection activeCell="K13" sqref="K13"/>
    </sheetView>
  </sheetViews>
  <sheetFormatPr defaultColWidth="9.140625" defaultRowHeight="15" x14ac:dyDescent="0.25"/>
  <cols>
    <col min="1" max="1" width="3.42578125" style="41" customWidth="1"/>
    <col min="2" max="2" width="13.42578125" style="41" customWidth="1"/>
    <col min="3" max="3" width="46.85546875" style="41" customWidth="1"/>
    <col min="4" max="9" width="10.140625" style="41" customWidth="1"/>
    <col min="10" max="10" width="10.85546875" style="41" bestFit="1" customWidth="1"/>
    <col min="11" max="13" width="12" style="41" customWidth="1"/>
    <col min="14" max="14" width="15.85546875" style="41" customWidth="1"/>
    <col min="15" max="19" width="12" style="41" customWidth="1"/>
    <col min="20" max="21" width="12.85546875" style="41" customWidth="1"/>
    <col min="22" max="22" width="18"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50"/>
      <c r="C5" s="1751"/>
      <c r="D5" s="1751"/>
      <c r="E5" s="1751"/>
      <c r="F5" s="1751"/>
      <c r="G5" s="1751"/>
      <c r="H5" s="1751"/>
      <c r="I5" s="1751"/>
      <c r="J5" s="1751"/>
      <c r="K5" s="1751"/>
      <c r="L5" s="1751"/>
      <c r="M5" s="1751"/>
      <c r="N5" s="1751"/>
      <c r="O5" s="1751"/>
      <c r="P5" s="1751"/>
      <c r="Q5" s="1751"/>
      <c r="R5" s="1751"/>
      <c r="S5" s="1751"/>
      <c r="T5" s="1751"/>
      <c r="U5" s="1751"/>
      <c r="V5" s="1751"/>
      <c r="W5" s="1751"/>
      <c r="X5" s="1752"/>
      <c r="Y5" s="48"/>
    </row>
    <row r="6" spans="1:25" ht="34.9" customHeight="1" thickTop="1" thickBot="1" x14ac:dyDescent="0.3">
      <c r="B6" s="1753"/>
      <c r="C6" s="1754"/>
      <c r="D6" s="1754"/>
      <c r="E6" s="1754"/>
      <c r="F6" s="1754"/>
      <c r="G6" s="1754"/>
      <c r="H6" s="1754"/>
      <c r="I6" s="1754"/>
      <c r="J6" s="1754"/>
      <c r="K6" s="915">
        <v>110149</v>
      </c>
      <c r="L6" s="1755" t="s">
        <v>94</v>
      </c>
      <c r="M6" s="1755"/>
      <c r="N6" s="1755"/>
      <c r="O6" s="1756" t="s">
        <v>313</v>
      </c>
      <c r="P6" s="1756"/>
      <c r="Q6" s="1756"/>
      <c r="R6" s="1756"/>
      <c r="S6" s="938">
        <v>0.33200000000000002</v>
      </c>
      <c r="T6" s="1755" t="s">
        <v>96</v>
      </c>
      <c r="U6" s="1755"/>
      <c r="V6" s="1755"/>
      <c r="W6" s="1755"/>
      <c r="X6" s="1757"/>
    </row>
    <row r="7" spans="1:25" ht="27" customHeight="1" thickTop="1" thickBot="1" x14ac:dyDescent="0.35">
      <c r="A7" s="73"/>
      <c r="B7" s="1936" t="s">
        <v>149</v>
      </c>
      <c r="C7" s="860" t="s">
        <v>1368</v>
      </c>
      <c r="D7" s="74"/>
      <c r="E7" s="1938" t="s">
        <v>1367</v>
      </c>
      <c r="F7" s="1938"/>
      <c r="G7" s="1938"/>
      <c r="H7" s="1938"/>
      <c r="I7" s="1938"/>
      <c r="J7" s="1938"/>
      <c r="K7" s="74"/>
      <c r="L7" s="1938" t="s">
        <v>1365</v>
      </c>
      <c r="M7" s="1938"/>
      <c r="N7" s="1938"/>
      <c r="O7" s="1938"/>
      <c r="P7" s="1938"/>
      <c r="Q7" s="1938"/>
      <c r="R7" s="160"/>
      <c r="S7" s="1928" t="s">
        <v>1366</v>
      </c>
      <c r="T7" s="1928"/>
      <c r="U7" s="1928"/>
      <c r="V7" s="1928"/>
      <c r="W7" s="1928"/>
      <c r="X7" s="1929"/>
    </row>
    <row r="8" spans="1:25" s="351" customFormat="1" ht="45" customHeight="1" thickBot="1" x14ac:dyDescent="0.3">
      <c r="A8" s="352"/>
      <c r="B8" s="1937"/>
      <c r="C8" s="346">
        <f>SUM(U13:U20)</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19.5" customHeight="1" x14ac:dyDescent="0.25">
      <c r="B13" s="968" t="s">
        <v>993</v>
      </c>
      <c r="C13" s="971" t="s">
        <v>992</v>
      </c>
      <c r="D13" s="1307" t="s">
        <v>233</v>
      </c>
      <c r="E13" s="942" t="s">
        <v>233</v>
      </c>
      <c r="F13" s="942" t="s">
        <v>976</v>
      </c>
      <c r="G13" s="943">
        <v>15</v>
      </c>
      <c r="H13" s="942">
        <v>100</v>
      </c>
      <c r="I13" s="943">
        <v>23.08</v>
      </c>
      <c r="J13" s="1308">
        <v>7.66256</v>
      </c>
      <c r="K13" s="910"/>
      <c r="L13" s="727"/>
      <c r="M13" s="727"/>
      <c r="N13" s="727"/>
      <c r="O13" s="727"/>
      <c r="P13" s="727"/>
      <c r="Q13" s="727"/>
      <c r="R13" s="727"/>
      <c r="S13" s="753"/>
      <c r="T13" s="447">
        <f t="shared" ref="T13:T20" si="0">SUM(K13:S13)</f>
        <v>0</v>
      </c>
      <c r="U13" s="87">
        <f t="shared" ref="U13:U20" si="1">T13*I13</f>
        <v>0</v>
      </c>
      <c r="V13" s="428">
        <f t="shared" ref="V13:V20" si="2">U13*$S$6</f>
        <v>0</v>
      </c>
      <c r="W13" s="1798" t="s">
        <v>115</v>
      </c>
      <c r="X13" s="1799"/>
    </row>
    <row r="14" spans="1:25" ht="19.5" customHeight="1" x14ac:dyDescent="0.25">
      <c r="B14" s="949" t="s">
        <v>991</v>
      </c>
      <c r="C14" s="973" t="s">
        <v>990</v>
      </c>
      <c r="D14" s="1309" t="s">
        <v>233</v>
      </c>
      <c r="E14" s="947" t="s">
        <v>233</v>
      </c>
      <c r="F14" s="947" t="s">
        <v>976</v>
      </c>
      <c r="G14" s="948">
        <v>12.5</v>
      </c>
      <c r="H14" s="947">
        <v>100</v>
      </c>
      <c r="I14" s="948">
        <v>19.23</v>
      </c>
      <c r="J14" s="1310">
        <v>6.38436</v>
      </c>
      <c r="K14" s="911"/>
      <c r="L14" s="690"/>
      <c r="M14" s="690"/>
      <c r="N14" s="690"/>
      <c r="O14" s="690"/>
      <c r="P14" s="690"/>
      <c r="Q14" s="690"/>
      <c r="R14" s="690"/>
      <c r="S14" s="717"/>
      <c r="T14" s="240">
        <f t="shared" si="0"/>
        <v>0</v>
      </c>
      <c r="U14" s="89">
        <f t="shared" si="1"/>
        <v>0</v>
      </c>
      <c r="V14" s="112">
        <f t="shared" si="2"/>
        <v>0</v>
      </c>
      <c r="W14" s="1737"/>
      <c r="X14" s="1738"/>
    </row>
    <row r="15" spans="1:25" ht="19.5" customHeight="1" x14ac:dyDescent="0.25">
      <c r="B15" s="944" t="s">
        <v>989</v>
      </c>
      <c r="C15" s="973" t="s">
        <v>988</v>
      </c>
      <c r="D15" s="1309" t="s">
        <v>233</v>
      </c>
      <c r="E15" s="947" t="s">
        <v>233</v>
      </c>
      <c r="F15" s="947" t="s">
        <v>976</v>
      </c>
      <c r="G15" s="948">
        <v>10</v>
      </c>
      <c r="H15" s="947">
        <v>80</v>
      </c>
      <c r="I15" s="948">
        <v>15.39</v>
      </c>
      <c r="J15" s="1310">
        <v>5.1094800000000005</v>
      </c>
      <c r="K15" s="911"/>
      <c r="L15" s="690"/>
      <c r="M15" s="690"/>
      <c r="N15" s="690"/>
      <c r="O15" s="690"/>
      <c r="P15" s="690"/>
      <c r="Q15" s="690"/>
      <c r="R15" s="690"/>
      <c r="S15" s="717"/>
      <c r="T15" s="240">
        <f t="shared" si="0"/>
        <v>0</v>
      </c>
      <c r="U15" s="89">
        <f t="shared" si="1"/>
        <v>0</v>
      </c>
      <c r="V15" s="112">
        <f t="shared" si="2"/>
        <v>0</v>
      </c>
      <c r="W15" s="1737"/>
      <c r="X15" s="1738"/>
    </row>
    <row r="16" spans="1:25" ht="19.5" customHeight="1" x14ac:dyDescent="0.25">
      <c r="B16" s="949" t="s">
        <v>987</v>
      </c>
      <c r="C16" s="973" t="s">
        <v>986</v>
      </c>
      <c r="D16" s="1309" t="s">
        <v>233</v>
      </c>
      <c r="E16" s="947" t="s">
        <v>233</v>
      </c>
      <c r="F16" s="947" t="s">
        <v>976</v>
      </c>
      <c r="G16" s="948">
        <v>25</v>
      </c>
      <c r="H16" s="947">
        <v>200</v>
      </c>
      <c r="I16" s="948">
        <v>38.46</v>
      </c>
      <c r="J16" s="1310">
        <v>12.76872</v>
      </c>
      <c r="K16" s="911"/>
      <c r="L16" s="690"/>
      <c r="M16" s="690"/>
      <c r="N16" s="690"/>
      <c r="O16" s="690"/>
      <c r="P16" s="690"/>
      <c r="Q16" s="690"/>
      <c r="R16" s="690"/>
      <c r="S16" s="717"/>
      <c r="T16" s="240">
        <f t="shared" si="0"/>
        <v>0</v>
      </c>
      <c r="U16" s="89">
        <f t="shared" si="1"/>
        <v>0</v>
      </c>
      <c r="V16" s="112">
        <f t="shared" si="2"/>
        <v>0</v>
      </c>
      <c r="W16" s="1737"/>
      <c r="X16" s="1738"/>
    </row>
    <row r="17" spans="2:24" ht="19.5" customHeight="1" x14ac:dyDescent="0.25">
      <c r="B17" s="949" t="s">
        <v>985</v>
      </c>
      <c r="C17" s="973" t="s">
        <v>984</v>
      </c>
      <c r="D17" s="1309" t="s">
        <v>233</v>
      </c>
      <c r="E17" s="947" t="s">
        <v>233</v>
      </c>
      <c r="F17" s="947" t="s">
        <v>976</v>
      </c>
      <c r="G17" s="948">
        <v>20</v>
      </c>
      <c r="H17" s="947">
        <v>160</v>
      </c>
      <c r="I17" s="948">
        <v>30.77</v>
      </c>
      <c r="J17" s="1310">
        <v>10.21564</v>
      </c>
      <c r="K17" s="911"/>
      <c r="L17" s="690"/>
      <c r="M17" s="690"/>
      <c r="N17" s="690"/>
      <c r="O17" s="690"/>
      <c r="P17" s="690"/>
      <c r="Q17" s="690"/>
      <c r="R17" s="690"/>
      <c r="S17" s="717"/>
      <c r="T17" s="240">
        <f t="shared" si="0"/>
        <v>0</v>
      </c>
      <c r="U17" s="89">
        <f t="shared" si="1"/>
        <v>0</v>
      </c>
      <c r="V17" s="112">
        <f t="shared" si="2"/>
        <v>0</v>
      </c>
      <c r="W17" s="1737"/>
      <c r="X17" s="1738"/>
    </row>
    <row r="18" spans="2:24" ht="19.5" customHeight="1" x14ac:dyDescent="0.25">
      <c r="B18" s="949" t="s">
        <v>983</v>
      </c>
      <c r="C18" s="973" t="s">
        <v>982</v>
      </c>
      <c r="D18" s="1309" t="s">
        <v>233</v>
      </c>
      <c r="E18" s="947" t="s">
        <v>233</v>
      </c>
      <c r="F18" s="947" t="s">
        <v>976</v>
      </c>
      <c r="G18" s="948">
        <v>40</v>
      </c>
      <c r="H18" s="947">
        <v>320</v>
      </c>
      <c r="I18" s="948">
        <v>61.54</v>
      </c>
      <c r="J18" s="1310">
        <v>20.431280000000001</v>
      </c>
      <c r="K18" s="911"/>
      <c r="L18" s="690"/>
      <c r="M18" s="690"/>
      <c r="N18" s="690"/>
      <c r="O18" s="690"/>
      <c r="P18" s="690"/>
      <c r="Q18" s="690"/>
      <c r="R18" s="690"/>
      <c r="S18" s="717"/>
      <c r="T18" s="240">
        <f t="shared" si="0"/>
        <v>0</v>
      </c>
      <c r="U18" s="89">
        <f t="shared" si="1"/>
        <v>0</v>
      </c>
      <c r="V18" s="112">
        <f t="shared" si="2"/>
        <v>0</v>
      </c>
      <c r="W18" s="1737"/>
      <c r="X18" s="1738"/>
    </row>
    <row r="19" spans="2:24" ht="19.5" customHeight="1" x14ac:dyDescent="0.25">
      <c r="B19" s="944" t="s">
        <v>981</v>
      </c>
      <c r="C19" s="973" t="s">
        <v>980</v>
      </c>
      <c r="D19" s="1309" t="s">
        <v>233</v>
      </c>
      <c r="E19" s="947" t="s">
        <v>233</v>
      </c>
      <c r="F19" s="947" t="s">
        <v>979</v>
      </c>
      <c r="G19" s="948">
        <v>7.5</v>
      </c>
      <c r="H19" s="947">
        <v>50</v>
      </c>
      <c r="I19" s="948">
        <v>11.54</v>
      </c>
      <c r="J19" s="1310">
        <v>3.83128</v>
      </c>
      <c r="K19" s="911"/>
      <c r="L19" s="690"/>
      <c r="M19" s="690"/>
      <c r="N19" s="690"/>
      <c r="O19" s="690"/>
      <c r="P19" s="690"/>
      <c r="Q19" s="690"/>
      <c r="R19" s="690"/>
      <c r="S19" s="717"/>
      <c r="T19" s="240">
        <f t="shared" si="0"/>
        <v>0</v>
      </c>
      <c r="U19" s="89">
        <f t="shared" si="1"/>
        <v>0</v>
      </c>
      <c r="V19" s="112">
        <f t="shared" si="2"/>
        <v>0</v>
      </c>
      <c r="W19" s="1737"/>
      <c r="X19" s="1738"/>
    </row>
    <row r="20" spans="2:24" ht="19.5" customHeight="1" thickBot="1" x14ac:dyDescent="0.3">
      <c r="B20" s="961" t="s">
        <v>978</v>
      </c>
      <c r="C20" s="995" t="s">
        <v>977</v>
      </c>
      <c r="D20" s="1311" t="s">
        <v>233</v>
      </c>
      <c r="E20" s="953" t="s">
        <v>233</v>
      </c>
      <c r="F20" s="953" t="s">
        <v>976</v>
      </c>
      <c r="G20" s="954">
        <v>10</v>
      </c>
      <c r="H20" s="953">
        <v>80</v>
      </c>
      <c r="I20" s="954">
        <v>15.39</v>
      </c>
      <c r="J20" s="1312">
        <v>5.1094800000000005</v>
      </c>
      <c r="K20" s="912"/>
      <c r="L20" s="913"/>
      <c r="M20" s="913"/>
      <c r="N20" s="913"/>
      <c r="O20" s="913"/>
      <c r="P20" s="913"/>
      <c r="Q20" s="913"/>
      <c r="R20" s="913"/>
      <c r="S20" s="914"/>
      <c r="T20" s="410">
        <f t="shared" si="0"/>
        <v>0</v>
      </c>
      <c r="U20" s="90">
        <f t="shared" si="1"/>
        <v>0</v>
      </c>
      <c r="V20" s="409">
        <f t="shared" si="2"/>
        <v>0</v>
      </c>
      <c r="W20" s="1739"/>
      <c r="X20" s="1740"/>
    </row>
    <row r="21" spans="2:24" ht="23.85" customHeight="1" x14ac:dyDescent="0.25">
      <c r="B21" s="1773" t="s">
        <v>156</v>
      </c>
      <c r="C21" s="1791"/>
      <c r="D21" s="1791"/>
      <c r="E21" s="1791"/>
      <c r="F21" s="1791"/>
      <c r="G21" s="1791"/>
      <c r="H21" s="1791"/>
      <c r="I21" s="1791"/>
      <c r="J21" s="1791"/>
      <c r="K21" s="1791"/>
      <c r="L21" s="1791"/>
      <c r="M21" s="1791"/>
      <c r="N21" s="1791"/>
      <c r="O21" s="1791"/>
      <c r="P21" s="1791"/>
      <c r="Q21" s="1791"/>
      <c r="R21" s="1791"/>
      <c r="S21" s="1791"/>
      <c r="T21" s="1791"/>
      <c r="U21" s="1791"/>
      <c r="V21" s="1791"/>
      <c r="W21" s="1791"/>
      <c r="X21" s="1775"/>
    </row>
    <row r="22" spans="2:24" ht="23.85" customHeight="1" x14ac:dyDescent="0.25">
      <c r="B22" s="1773"/>
      <c r="C22" s="1791"/>
      <c r="D22" s="1791"/>
      <c r="E22" s="1791"/>
      <c r="F22" s="1791"/>
      <c r="G22" s="1791"/>
      <c r="H22" s="1791"/>
      <c r="I22" s="1791"/>
      <c r="J22" s="1791"/>
      <c r="K22" s="1791"/>
      <c r="L22" s="1791"/>
      <c r="M22" s="1791"/>
      <c r="N22" s="1791"/>
      <c r="O22" s="1791"/>
      <c r="P22" s="1791"/>
      <c r="Q22" s="1791"/>
      <c r="R22" s="1791"/>
      <c r="S22" s="1791"/>
      <c r="T22" s="1791"/>
      <c r="U22" s="1791"/>
      <c r="V22" s="1791"/>
      <c r="W22" s="1791"/>
      <c r="X22" s="1775"/>
    </row>
    <row r="23" spans="2:24" ht="0.75" customHeight="1" x14ac:dyDescent="0.25">
      <c r="B23" s="1773"/>
      <c r="C23" s="1791"/>
      <c r="D23" s="1791"/>
      <c r="E23" s="1791"/>
      <c r="F23" s="1791"/>
      <c r="G23" s="1791"/>
      <c r="H23" s="1791"/>
      <c r="I23" s="1791"/>
      <c r="J23" s="1791"/>
      <c r="K23" s="1791"/>
      <c r="L23" s="1791"/>
      <c r="M23" s="1791"/>
      <c r="N23" s="1791"/>
      <c r="O23" s="1791"/>
      <c r="P23" s="1791"/>
      <c r="Q23" s="1791"/>
      <c r="R23" s="1791"/>
      <c r="S23" s="1791"/>
      <c r="T23" s="1791"/>
      <c r="U23" s="1791"/>
      <c r="V23" s="1791"/>
      <c r="W23" s="1791"/>
      <c r="X23" s="1775"/>
    </row>
    <row r="24" spans="2:24" ht="33.75" customHeight="1" thickBot="1" x14ac:dyDescent="0.3">
      <c r="B24" s="1762"/>
      <c r="C24" s="1763"/>
      <c r="D24" s="1763"/>
      <c r="E24" s="1763"/>
      <c r="F24" s="1763"/>
      <c r="G24" s="1763"/>
      <c r="H24" s="1763"/>
      <c r="I24" s="1763"/>
      <c r="J24" s="1763"/>
      <c r="K24" s="1763"/>
      <c r="L24" s="1763"/>
      <c r="M24" s="1763"/>
      <c r="N24" s="1763"/>
      <c r="O24" s="1763"/>
      <c r="P24" s="1763"/>
      <c r="Q24" s="1763"/>
      <c r="R24" s="1763"/>
      <c r="S24" s="1763"/>
      <c r="T24" s="1763"/>
      <c r="U24" s="1763"/>
      <c r="V24" s="1763"/>
      <c r="W24" s="1763"/>
      <c r="X24" s="1764"/>
    </row>
    <row r="25" spans="2:24" ht="58.5" customHeight="1" thickTop="1" thickBot="1" x14ac:dyDescent="0.3">
      <c r="B25" s="1790"/>
      <c r="C25" s="1790"/>
      <c r="D25" s="1790"/>
      <c r="E25" s="1790"/>
      <c r="F25" s="1790"/>
      <c r="G25" s="1790"/>
      <c r="H25" s="1790"/>
      <c r="I25" s="1790"/>
      <c r="J25" s="1790"/>
      <c r="K25" s="1790"/>
      <c r="L25" s="1790"/>
      <c r="M25" s="1790"/>
      <c r="N25" s="1790"/>
      <c r="O25" s="1790"/>
      <c r="P25" s="1790"/>
      <c r="Q25" s="1790"/>
      <c r="R25" s="1790"/>
      <c r="S25" s="1790"/>
      <c r="T25" s="1790"/>
      <c r="U25" s="1790"/>
      <c r="V25" s="1790"/>
      <c r="W25" s="1790"/>
      <c r="X25" s="1790"/>
    </row>
    <row r="26" spans="2:24" ht="23.25" x14ac:dyDescent="0.35">
      <c r="C26" s="930" t="s">
        <v>157</v>
      </c>
      <c r="D26" s="931"/>
      <c r="E26" s="931"/>
      <c r="F26" s="931"/>
      <c r="G26" s="932"/>
    </row>
    <row r="27" spans="2:24" x14ac:dyDescent="0.25">
      <c r="C27" s="933"/>
      <c r="D27" s="1"/>
      <c r="E27" s="1"/>
      <c r="F27" s="1"/>
      <c r="G27" s="934"/>
    </row>
    <row r="28" spans="2:24" x14ac:dyDescent="0.25">
      <c r="C28" s="933"/>
      <c r="D28" s="1"/>
      <c r="E28" s="1"/>
      <c r="F28" s="1"/>
      <c r="G28" s="934"/>
    </row>
    <row r="29" spans="2:24" x14ac:dyDescent="0.25">
      <c r="C29" s="933"/>
      <c r="D29" s="1"/>
      <c r="E29" s="1"/>
      <c r="F29" s="1"/>
      <c r="G29" s="934"/>
    </row>
    <row r="30" spans="2:24" ht="15.75" thickBot="1" x14ac:dyDescent="0.3">
      <c r="C30" s="935"/>
      <c r="D30" s="936"/>
      <c r="E30" s="936"/>
      <c r="F30" s="936"/>
      <c r="G30" s="937"/>
    </row>
  </sheetData>
  <sheetProtection password="D140" sheet="1" selectLockedCells="1"/>
  <mergeCells count="26">
    <mergeCell ref="S7:X7"/>
    <mergeCell ref="S8:X8"/>
    <mergeCell ref="B25:X25"/>
    <mergeCell ref="B9:X9"/>
    <mergeCell ref="B10:X10"/>
    <mergeCell ref="W13:X20"/>
    <mergeCell ref="B21:X22"/>
    <mergeCell ref="B23:X24"/>
    <mergeCell ref="B7:B8"/>
    <mergeCell ref="E7:J7"/>
    <mergeCell ref="L7:Q7"/>
    <mergeCell ref="E8:J8"/>
    <mergeCell ref="L8:Q8"/>
    <mergeCell ref="B4:X4"/>
    <mergeCell ref="B5:X5"/>
    <mergeCell ref="B6:J6"/>
    <mergeCell ref="L6:N6"/>
    <mergeCell ref="O6:R6"/>
    <mergeCell ref="T6:X6"/>
    <mergeCell ref="B1:P1"/>
    <mergeCell ref="Q1:X3"/>
    <mergeCell ref="B2:P2"/>
    <mergeCell ref="B3:C3"/>
    <mergeCell ref="D3:J3"/>
    <mergeCell ref="K3:M3"/>
    <mergeCell ref="N3:P3"/>
  </mergeCells>
  <conditionalFormatting sqref="B1:B1048576">
    <cfRule type="duplicateValues" dxfId="15" priority="3"/>
  </conditionalFormatting>
  <pageMargins left="0.25" right="0.25" top="0.75" bottom="0.75" header="0.3" footer="0.3"/>
  <pageSetup scale="50" fitToHeight="0" orientation="landscape" r:id="rId1"/>
  <ignoredErrors>
    <ignoredError sqref="T13:T20" formulaRange="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Y34"/>
  <sheetViews>
    <sheetView showGridLines="0" zoomScale="60" zoomScaleNormal="60" workbookViewId="0">
      <selection activeCell="M16" sqref="M16"/>
    </sheetView>
  </sheetViews>
  <sheetFormatPr defaultColWidth="9.140625" defaultRowHeight="15" x14ac:dyDescent="0.25"/>
  <cols>
    <col min="1" max="1" width="3.140625" style="41" customWidth="1"/>
    <col min="2" max="2" width="13.42578125" style="41" customWidth="1"/>
    <col min="3" max="3" width="46.85546875" style="41" customWidth="1"/>
    <col min="4" max="9" width="10.140625" style="41" customWidth="1"/>
    <col min="10" max="10" width="10.85546875" style="41" bestFit="1" customWidth="1"/>
    <col min="11" max="13" width="12" style="41" customWidth="1"/>
    <col min="14" max="14" width="15.85546875" style="41" customWidth="1"/>
    <col min="15" max="19" width="12" style="41" customWidth="1"/>
    <col min="20" max="21" width="12.85546875" style="41" customWidth="1"/>
    <col min="22" max="22" width="17.570312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951">
        <f>'Overview Sheet'!D9:E9</f>
        <v>0</v>
      </c>
      <c r="E3" s="1951"/>
      <c r="F3" s="1951"/>
      <c r="G3" s="1951"/>
      <c r="H3" s="1951"/>
      <c r="I3" s="1951"/>
      <c r="J3" s="1951"/>
      <c r="K3" s="1688" t="s">
        <v>93</v>
      </c>
      <c r="L3" s="1688"/>
      <c r="M3" s="1688"/>
      <c r="N3" s="1733">
        <f>'Overview Sheet'!J10</f>
        <v>0</v>
      </c>
      <c r="O3" s="1944"/>
      <c r="P3" s="194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110244</v>
      </c>
      <c r="L6" s="1755" t="s">
        <v>94</v>
      </c>
      <c r="M6" s="1755"/>
      <c r="N6" s="1755"/>
      <c r="O6" s="1803" t="s">
        <v>1403</v>
      </c>
      <c r="P6" s="1803"/>
      <c r="Q6" s="1803"/>
      <c r="R6" s="1803"/>
      <c r="S6" s="938">
        <v>2.0099999999999998</v>
      </c>
      <c r="T6" s="1755" t="s">
        <v>96</v>
      </c>
      <c r="U6" s="1755"/>
      <c r="V6" s="1755"/>
      <c r="W6" s="1755"/>
      <c r="X6" s="1757"/>
    </row>
    <row r="7" spans="1:25" ht="27" customHeight="1" thickTop="1" thickBot="1" x14ac:dyDescent="0.35">
      <c r="A7" s="73"/>
      <c r="B7" s="1936" t="s">
        <v>149</v>
      </c>
      <c r="C7" s="860" t="s">
        <v>1368</v>
      </c>
      <c r="D7" s="74"/>
      <c r="E7" s="1938" t="s">
        <v>1367</v>
      </c>
      <c r="F7" s="1938"/>
      <c r="G7" s="1938"/>
      <c r="H7" s="1938"/>
      <c r="I7" s="1938"/>
      <c r="J7" s="1938"/>
      <c r="K7" s="74"/>
      <c r="L7" s="1938" t="s">
        <v>1365</v>
      </c>
      <c r="M7" s="1938"/>
      <c r="N7" s="1938"/>
      <c r="O7" s="1938"/>
      <c r="P7" s="1938"/>
      <c r="Q7" s="1938"/>
      <c r="R7" s="160"/>
      <c r="S7" s="1928" t="s">
        <v>1366</v>
      </c>
      <c r="T7" s="1928"/>
      <c r="U7" s="1928"/>
      <c r="V7" s="1928"/>
      <c r="W7" s="1928"/>
      <c r="X7" s="1929"/>
    </row>
    <row r="8" spans="1:25" ht="45" customHeight="1" thickBot="1" x14ac:dyDescent="0.3">
      <c r="A8" s="75"/>
      <c r="B8" s="1937"/>
      <c r="C8" s="346">
        <f>SUM(U13:U23)</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19.5" customHeight="1" x14ac:dyDescent="0.25">
      <c r="B13" s="968" t="s">
        <v>1402</v>
      </c>
      <c r="C13" s="1010" t="s">
        <v>1401</v>
      </c>
      <c r="D13" s="941">
        <v>2</v>
      </c>
      <c r="E13" s="942">
        <v>2</v>
      </c>
      <c r="F13" s="942" t="s">
        <v>1381</v>
      </c>
      <c r="G13" s="942">
        <v>28.25</v>
      </c>
      <c r="H13" s="942">
        <v>105</v>
      </c>
      <c r="I13" s="942">
        <v>8.5299999999999994</v>
      </c>
      <c r="J13" s="1315">
        <v>17.12</v>
      </c>
      <c r="K13" s="910"/>
      <c r="L13" s="727"/>
      <c r="M13" s="727"/>
      <c r="N13" s="727"/>
      <c r="O13" s="727"/>
      <c r="P13" s="727"/>
      <c r="Q13" s="727"/>
      <c r="R13" s="727"/>
      <c r="S13" s="753"/>
      <c r="T13" s="254">
        <f>SUM(K13:S13)</f>
        <v>0</v>
      </c>
      <c r="U13" s="133">
        <f>T13*I13</f>
        <v>0</v>
      </c>
      <c r="V13" s="855">
        <f>U13*$S$6</f>
        <v>0</v>
      </c>
      <c r="W13" s="1798" t="s">
        <v>115</v>
      </c>
      <c r="X13" s="1799"/>
    </row>
    <row r="14" spans="1:25" ht="19.5" customHeight="1" x14ac:dyDescent="0.25">
      <c r="B14" s="949" t="s">
        <v>1400</v>
      </c>
      <c r="C14" s="945" t="s">
        <v>1399</v>
      </c>
      <c r="D14" s="946">
        <v>2</v>
      </c>
      <c r="E14" s="947">
        <v>2</v>
      </c>
      <c r="F14" s="947" t="s">
        <v>164</v>
      </c>
      <c r="G14" s="947">
        <v>28.25</v>
      </c>
      <c r="H14" s="947">
        <v>105</v>
      </c>
      <c r="I14" s="947">
        <v>7.87</v>
      </c>
      <c r="J14" s="1316">
        <v>15.79</v>
      </c>
      <c r="K14" s="911"/>
      <c r="L14" s="690"/>
      <c r="M14" s="690"/>
      <c r="N14" s="690"/>
      <c r="O14" s="690"/>
      <c r="P14" s="690"/>
      <c r="Q14" s="690"/>
      <c r="R14" s="690"/>
      <c r="S14" s="717"/>
      <c r="T14" s="255">
        <f t="shared" ref="T14:T23" si="0">SUM(K14:S14)</f>
        <v>0</v>
      </c>
      <c r="U14" s="172">
        <f t="shared" ref="U14:U23" si="1">T14*I14</f>
        <v>0</v>
      </c>
      <c r="V14" s="843">
        <f t="shared" ref="V14:V23" si="2">U14*$S$6</f>
        <v>0</v>
      </c>
      <c r="W14" s="1737"/>
      <c r="X14" s="1738"/>
    </row>
    <row r="15" spans="1:25" ht="19.5" customHeight="1" x14ac:dyDescent="0.25">
      <c r="B15" s="944" t="s">
        <v>1398</v>
      </c>
      <c r="C15" s="945" t="s">
        <v>1397</v>
      </c>
      <c r="D15" s="946">
        <v>2</v>
      </c>
      <c r="E15" s="947">
        <v>2</v>
      </c>
      <c r="F15" s="947" t="s">
        <v>164</v>
      </c>
      <c r="G15" s="947">
        <v>28.25</v>
      </c>
      <c r="H15" s="947">
        <v>105</v>
      </c>
      <c r="I15" s="947">
        <v>10.45</v>
      </c>
      <c r="J15" s="1316">
        <v>20.98</v>
      </c>
      <c r="K15" s="911"/>
      <c r="L15" s="690"/>
      <c r="M15" s="690"/>
      <c r="N15" s="690"/>
      <c r="O15" s="690"/>
      <c r="P15" s="690"/>
      <c r="Q15" s="690"/>
      <c r="R15" s="690"/>
      <c r="S15" s="717"/>
      <c r="T15" s="255">
        <f t="shared" si="0"/>
        <v>0</v>
      </c>
      <c r="U15" s="172">
        <f t="shared" si="1"/>
        <v>0</v>
      </c>
      <c r="V15" s="843">
        <f t="shared" si="2"/>
        <v>0</v>
      </c>
      <c r="W15" s="1737"/>
      <c r="X15" s="1738"/>
    </row>
    <row r="16" spans="1:25" ht="19.5" customHeight="1" x14ac:dyDescent="0.25">
      <c r="B16" s="949" t="s">
        <v>1396</v>
      </c>
      <c r="C16" s="945" t="s">
        <v>1395</v>
      </c>
      <c r="D16" s="946">
        <v>2</v>
      </c>
      <c r="E16" s="947">
        <v>2</v>
      </c>
      <c r="F16" s="1313" t="s">
        <v>1381</v>
      </c>
      <c r="G16" s="947">
        <v>27</v>
      </c>
      <c r="H16" s="947">
        <v>80</v>
      </c>
      <c r="I16" s="947">
        <v>8.35</v>
      </c>
      <c r="J16" s="1316">
        <v>16.75</v>
      </c>
      <c r="K16" s="911"/>
      <c r="L16" s="690"/>
      <c r="M16" s="690"/>
      <c r="N16" s="690"/>
      <c r="O16" s="690"/>
      <c r="P16" s="690"/>
      <c r="Q16" s="690"/>
      <c r="R16" s="690"/>
      <c r="S16" s="717"/>
      <c r="T16" s="255">
        <f t="shared" si="0"/>
        <v>0</v>
      </c>
      <c r="U16" s="172">
        <f t="shared" si="1"/>
        <v>0</v>
      </c>
      <c r="V16" s="843">
        <f t="shared" si="2"/>
        <v>0</v>
      </c>
      <c r="W16" s="1737"/>
      <c r="X16" s="1738"/>
    </row>
    <row r="17" spans="2:24" ht="19.5" customHeight="1" x14ac:dyDescent="0.25">
      <c r="B17" s="949" t="s">
        <v>1394</v>
      </c>
      <c r="C17" s="945" t="s">
        <v>1393</v>
      </c>
      <c r="D17" s="946">
        <v>2</v>
      </c>
      <c r="E17" s="947">
        <v>2</v>
      </c>
      <c r="F17" s="947" t="s">
        <v>164</v>
      </c>
      <c r="G17" s="947">
        <v>20.9</v>
      </c>
      <c r="H17" s="947">
        <v>72</v>
      </c>
      <c r="I17" s="947">
        <v>3.97</v>
      </c>
      <c r="J17" s="1316">
        <v>7.97</v>
      </c>
      <c r="K17" s="911"/>
      <c r="L17" s="690"/>
      <c r="M17" s="690"/>
      <c r="N17" s="690"/>
      <c r="O17" s="690"/>
      <c r="P17" s="690"/>
      <c r="Q17" s="690"/>
      <c r="R17" s="690"/>
      <c r="S17" s="717"/>
      <c r="T17" s="255">
        <f t="shared" si="0"/>
        <v>0</v>
      </c>
      <c r="U17" s="172">
        <f t="shared" si="1"/>
        <v>0</v>
      </c>
      <c r="V17" s="843">
        <f t="shared" si="2"/>
        <v>0</v>
      </c>
      <c r="W17" s="1737"/>
      <c r="X17" s="1738"/>
    </row>
    <row r="18" spans="2:24" ht="19.5" customHeight="1" x14ac:dyDescent="0.25">
      <c r="B18" s="949" t="s">
        <v>1392</v>
      </c>
      <c r="C18" s="945" t="s">
        <v>1404</v>
      </c>
      <c r="D18" s="946">
        <v>2</v>
      </c>
      <c r="E18" s="947">
        <v>2</v>
      </c>
      <c r="F18" s="947" t="s">
        <v>1381</v>
      </c>
      <c r="G18" s="947">
        <v>17</v>
      </c>
      <c r="H18" s="947">
        <v>48</v>
      </c>
      <c r="I18" s="947">
        <v>3.5</v>
      </c>
      <c r="J18" s="1316">
        <v>7.02</v>
      </c>
      <c r="K18" s="911"/>
      <c r="L18" s="690"/>
      <c r="M18" s="690"/>
      <c r="N18" s="690"/>
      <c r="O18" s="690"/>
      <c r="P18" s="690"/>
      <c r="Q18" s="690"/>
      <c r="R18" s="690"/>
      <c r="S18" s="717"/>
      <c r="T18" s="255">
        <f t="shared" si="0"/>
        <v>0</v>
      </c>
      <c r="U18" s="172">
        <f t="shared" si="1"/>
        <v>0</v>
      </c>
      <c r="V18" s="843">
        <f t="shared" si="2"/>
        <v>0</v>
      </c>
      <c r="W18" s="1737"/>
      <c r="X18" s="1738"/>
    </row>
    <row r="19" spans="2:24" ht="19.5" customHeight="1" x14ac:dyDescent="0.25">
      <c r="B19" s="944" t="s">
        <v>1391</v>
      </c>
      <c r="C19" s="945" t="s">
        <v>1390</v>
      </c>
      <c r="D19" s="946">
        <v>2</v>
      </c>
      <c r="E19" s="947">
        <v>2</v>
      </c>
      <c r="F19" s="947" t="s">
        <v>1381</v>
      </c>
      <c r="G19" s="947">
        <v>17</v>
      </c>
      <c r="H19" s="947">
        <v>48</v>
      </c>
      <c r="I19" s="947">
        <v>4.7</v>
      </c>
      <c r="J19" s="1316">
        <v>9.43</v>
      </c>
      <c r="K19" s="911"/>
      <c r="L19" s="690"/>
      <c r="M19" s="690"/>
      <c r="N19" s="690"/>
      <c r="O19" s="690"/>
      <c r="P19" s="690"/>
      <c r="Q19" s="690"/>
      <c r="R19" s="690"/>
      <c r="S19" s="717"/>
      <c r="T19" s="255">
        <f t="shared" si="0"/>
        <v>0</v>
      </c>
      <c r="U19" s="172">
        <f t="shared" si="1"/>
        <v>0</v>
      </c>
      <c r="V19" s="843">
        <f t="shared" si="2"/>
        <v>0</v>
      </c>
      <c r="W19" s="1737"/>
      <c r="X19" s="1738"/>
    </row>
    <row r="20" spans="2:24" ht="19.5" customHeight="1" x14ac:dyDescent="0.25">
      <c r="B20" s="949" t="s">
        <v>1389</v>
      </c>
      <c r="C20" s="945" t="s">
        <v>1388</v>
      </c>
      <c r="D20" s="946">
        <v>1</v>
      </c>
      <c r="E20" s="947">
        <v>1</v>
      </c>
      <c r="F20" s="947" t="s">
        <v>164</v>
      </c>
      <c r="G20" s="947">
        <v>17</v>
      </c>
      <c r="H20" s="947">
        <v>72</v>
      </c>
      <c r="I20" s="947">
        <v>2.86</v>
      </c>
      <c r="J20" s="1316">
        <v>5.74</v>
      </c>
      <c r="K20" s="911"/>
      <c r="L20" s="690"/>
      <c r="M20" s="690"/>
      <c r="N20" s="690"/>
      <c r="O20" s="690"/>
      <c r="P20" s="690"/>
      <c r="Q20" s="690"/>
      <c r="R20" s="690"/>
      <c r="S20" s="717"/>
      <c r="T20" s="255">
        <f t="shared" si="0"/>
        <v>0</v>
      </c>
      <c r="U20" s="172">
        <f t="shared" si="1"/>
        <v>0</v>
      </c>
      <c r="V20" s="843">
        <f t="shared" si="2"/>
        <v>0</v>
      </c>
      <c r="W20" s="1737"/>
      <c r="X20" s="1738"/>
    </row>
    <row r="21" spans="2:24" ht="19.5" customHeight="1" x14ac:dyDescent="0.25">
      <c r="B21" s="949" t="s">
        <v>1387</v>
      </c>
      <c r="C21" s="945" t="s">
        <v>1386</v>
      </c>
      <c r="D21" s="946">
        <v>2</v>
      </c>
      <c r="E21" s="947">
        <v>2</v>
      </c>
      <c r="F21" s="947" t="s">
        <v>164</v>
      </c>
      <c r="G21" s="947">
        <v>17</v>
      </c>
      <c r="H21" s="947">
        <v>48</v>
      </c>
      <c r="I21" s="1314">
        <v>4.5999999999999996</v>
      </c>
      <c r="J21" s="1316">
        <v>9.23</v>
      </c>
      <c r="K21" s="911"/>
      <c r="L21" s="690"/>
      <c r="M21" s="690"/>
      <c r="N21" s="690"/>
      <c r="O21" s="690"/>
      <c r="P21" s="690"/>
      <c r="Q21" s="690"/>
      <c r="R21" s="690"/>
      <c r="S21" s="717"/>
      <c r="T21" s="255">
        <f t="shared" si="0"/>
        <v>0</v>
      </c>
      <c r="U21" s="172">
        <f t="shared" si="1"/>
        <v>0</v>
      </c>
      <c r="V21" s="843">
        <f t="shared" si="2"/>
        <v>0</v>
      </c>
      <c r="W21" s="1737"/>
      <c r="X21" s="1738"/>
    </row>
    <row r="22" spans="2:24" ht="19.5" customHeight="1" x14ac:dyDescent="0.25">
      <c r="B22" s="944" t="s">
        <v>1385</v>
      </c>
      <c r="C22" s="945" t="s">
        <v>1384</v>
      </c>
      <c r="D22" s="946">
        <v>2</v>
      </c>
      <c r="E22" s="947">
        <v>2</v>
      </c>
      <c r="F22" s="947" t="s">
        <v>164</v>
      </c>
      <c r="G22" s="947">
        <v>17</v>
      </c>
      <c r="H22" s="947">
        <v>48</v>
      </c>
      <c r="I22" s="947">
        <v>4.32</v>
      </c>
      <c r="J22" s="1316">
        <v>8.67</v>
      </c>
      <c r="K22" s="911"/>
      <c r="L22" s="690"/>
      <c r="M22" s="690"/>
      <c r="N22" s="690"/>
      <c r="O22" s="690"/>
      <c r="P22" s="690"/>
      <c r="Q22" s="690"/>
      <c r="R22" s="690"/>
      <c r="S22" s="717"/>
      <c r="T22" s="255">
        <f t="shared" si="0"/>
        <v>0</v>
      </c>
      <c r="U22" s="172">
        <f t="shared" si="1"/>
        <v>0</v>
      </c>
      <c r="V22" s="843">
        <f t="shared" si="2"/>
        <v>0</v>
      </c>
      <c r="W22" s="1737"/>
      <c r="X22" s="1738"/>
    </row>
    <row r="23" spans="2:24" ht="19.5" customHeight="1" thickBot="1" x14ac:dyDescent="0.3">
      <c r="B23" s="950" t="s">
        <v>1383</v>
      </c>
      <c r="C23" s="951" t="s">
        <v>1382</v>
      </c>
      <c r="D23" s="952">
        <v>2</v>
      </c>
      <c r="E23" s="953">
        <v>2</v>
      </c>
      <c r="F23" s="953" t="s">
        <v>1381</v>
      </c>
      <c r="G23" s="953">
        <v>15.5</v>
      </c>
      <c r="H23" s="953">
        <v>48</v>
      </c>
      <c r="I23" s="953">
        <v>3.78</v>
      </c>
      <c r="J23" s="1317">
        <v>7.58</v>
      </c>
      <c r="K23" s="912"/>
      <c r="L23" s="913"/>
      <c r="M23" s="913"/>
      <c r="N23" s="913"/>
      <c r="O23" s="913"/>
      <c r="P23" s="913"/>
      <c r="Q23" s="913"/>
      <c r="R23" s="913"/>
      <c r="S23" s="914"/>
      <c r="T23" s="371">
        <f t="shared" si="0"/>
        <v>0</v>
      </c>
      <c r="U23" s="244">
        <f t="shared" si="1"/>
        <v>0</v>
      </c>
      <c r="V23" s="845">
        <f t="shared" si="2"/>
        <v>0</v>
      </c>
      <c r="W23" s="1739"/>
      <c r="X23" s="1740"/>
    </row>
    <row r="24" spans="2:24" ht="19.5" customHeight="1" x14ac:dyDescent="0.25">
      <c r="B24" s="1773" t="s">
        <v>156</v>
      </c>
      <c r="C24" s="1791"/>
      <c r="D24" s="1791"/>
      <c r="E24" s="1791"/>
      <c r="F24" s="1791"/>
      <c r="G24" s="1791"/>
      <c r="H24" s="1791"/>
      <c r="I24" s="1791"/>
      <c r="J24" s="1791"/>
      <c r="K24" s="1791"/>
      <c r="L24" s="1791"/>
      <c r="M24" s="1791"/>
      <c r="N24" s="1791"/>
      <c r="O24" s="1791"/>
      <c r="P24" s="1791"/>
      <c r="Q24" s="1791"/>
      <c r="R24" s="1791"/>
      <c r="S24" s="1791"/>
      <c r="T24" s="1791"/>
      <c r="U24" s="1791"/>
      <c r="V24" s="1791"/>
      <c r="W24" s="1791"/>
      <c r="X24" s="1775"/>
    </row>
    <row r="25" spans="2:24" ht="19.5" customHeight="1" x14ac:dyDescent="0.25">
      <c r="B25" s="1773"/>
      <c r="C25" s="1791"/>
      <c r="D25" s="1791"/>
      <c r="E25" s="1791"/>
      <c r="F25" s="1791"/>
      <c r="G25" s="1791"/>
      <c r="H25" s="1791"/>
      <c r="I25" s="1791"/>
      <c r="J25" s="1791"/>
      <c r="K25" s="1791"/>
      <c r="L25" s="1791"/>
      <c r="M25" s="1791"/>
      <c r="N25" s="1791"/>
      <c r="O25" s="1791"/>
      <c r="P25" s="1791"/>
      <c r="Q25" s="1791"/>
      <c r="R25" s="1791"/>
      <c r="S25" s="1791"/>
      <c r="T25" s="1791"/>
      <c r="U25" s="1791"/>
      <c r="V25" s="1791"/>
      <c r="W25" s="1791"/>
      <c r="X25" s="1775"/>
    </row>
    <row r="26" spans="2:24" ht="23.85" customHeight="1" x14ac:dyDescent="0.25">
      <c r="B26" s="1773"/>
      <c r="C26" s="1791"/>
      <c r="D26" s="1791"/>
      <c r="E26" s="1791"/>
      <c r="F26" s="1791"/>
      <c r="G26" s="1791"/>
      <c r="H26" s="1791"/>
      <c r="I26" s="1791"/>
      <c r="J26" s="1791"/>
      <c r="K26" s="1791"/>
      <c r="L26" s="1791"/>
      <c r="M26" s="1791"/>
      <c r="N26" s="1791"/>
      <c r="O26" s="1791"/>
      <c r="P26" s="1791"/>
      <c r="Q26" s="1791"/>
      <c r="R26" s="1791"/>
      <c r="S26" s="1791"/>
      <c r="T26" s="1791"/>
      <c r="U26" s="1791"/>
      <c r="V26" s="1791"/>
      <c r="W26" s="1791"/>
      <c r="X26" s="1775"/>
    </row>
    <row r="27" spans="2:24" ht="15.75" thickBot="1" x14ac:dyDescent="0.3">
      <c r="B27" s="1762"/>
      <c r="C27" s="1763"/>
      <c r="D27" s="1763"/>
      <c r="E27" s="1763"/>
      <c r="F27" s="1763"/>
      <c r="G27" s="1763"/>
      <c r="H27" s="1763"/>
      <c r="I27" s="1763"/>
      <c r="J27" s="1763"/>
      <c r="K27" s="1763"/>
      <c r="L27" s="1763"/>
      <c r="M27" s="1763"/>
      <c r="N27" s="1763"/>
      <c r="O27" s="1763"/>
      <c r="P27" s="1763"/>
      <c r="Q27" s="1763"/>
      <c r="R27" s="1763"/>
      <c r="S27" s="1763"/>
      <c r="T27" s="1763"/>
      <c r="U27" s="1763"/>
      <c r="V27" s="1763"/>
      <c r="W27" s="1763"/>
      <c r="X27" s="1764"/>
    </row>
    <row r="28" spans="2:24" ht="10.5" customHeight="1" thickTop="1" x14ac:dyDescent="0.25">
      <c r="B28" s="1790"/>
      <c r="C28" s="1790"/>
      <c r="D28" s="1790"/>
      <c r="E28" s="1790"/>
      <c r="F28" s="1790"/>
      <c r="G28" s="1790"/>
      <c r="H28" s="1790"/>
      <c r="I28" s="1790"/>
      <c r="J28" s="1790"/>
      <c r="K28" s="1790"/>
      <c r="L28" s="1790"/>
      <c r="M28" s="1790"/>
      <c r="N28" s="1790"/>
      <c r="O28" s="1790"/>
      <c r="P28" s="1790"/>
      <c r="Q28" s="1790"/>
      <c r="R28" s="1790"/>
      <c r="S28" s="1790"/>
      <c r="T28" s="1790"/>
      <c r="U28" s="1790"/>
      <c r="V28" s="1790"/>
      <c r="W28" s="1790"/>
      <c r="X28" s="1790"/>
    </row>
    <row r="29" spans="2:24" ht="4.5" customHeight="1" thickBot="1" x14ac:dyDescent="0.3">
      <c r="B29" s="853"/>
      <c r="C29" s="853"/>
      <c r="D29" s="853"/>
      <c r="E29" s="853"/>
      <c r="F29" s="853"/>
      <c r="G29" s="853"/>
      <c r="H29" s="853"/>
      <c r="I29" s="853"/>
      <c r="J29" s="853"/>
      <c r="K29" s="853"/>
      <c r="L29" s="853"/>
      <c r="M29" s="853"/>
      <c r="N29" s="853"/>
      <c r="O29" s="853"/>
      <c r="P29" s="853"/>
      <c r="Q29" s="853"/>
      <c r="R29" s="853"/>
      <c r="S29" s="853"/>
      <c r="T29" s="853"/>
      <c r="U29" s="853"/>
      <c r="V29" s="853"/>
      <c r="W29" s="853"/>
      <c r="X29" s="853"/>
    </row>
    <row r="30" spans="2:24" ht="33.75" customHeight="1" x14ac:dyDescent="0.35">
      <c r="C30" s="930" t="s">
        <v>157</v>
      </c>
      <c r="D30" s="931"/>
      <c r="E30" s="931"/>
      <c r="F30" s="931"/>
      <c r="G30" s="932"/>
    </row>
    <row r="31" spans="2:24" ht="58.5" customHeight="1" x14ac:dyDescent="0.25">
      <c r="C31" s="933"/>
      <c r="D31" s="1"/>
      <c r="E31" s="1"/>
      <c r="F31" s="1"/>
      <c r="G31" s="934"/>
    </row>
    <row r="32" spans="2:24" x14ac:dyDescent="0.25">
      <c r="C32" s="933"/>
      <c r="D32" s="1"/>
      <c r="E32" s="1"/>
      <c r="F32" s="1"/>
      <c r="G32" s="934"/>
    </row>
    <row r="33" spans="3:7" x14ac:dyDescent="0.25">
      <c r="C33" s="933"/>
      <c r="D33" s="1"/>
      <c r="E33" s="1"/>
      <c r="F33" s="1"/>
      <c r="G33" s="934"/>
    </row>
    <row r="34" spans="3:7" ht="15.75" thickBot="1" x14ac:dyDescent="0.3">
      <c r="C34" s="935"/>
      <c r="D34" s="936"/>
      <c r="E34" s="936"/>
      <c r="F34" s="936"/>
      <c r="G34" s="937"/>
    </row>
  </sheetData>
  <sheetProtection password="D140" sheet="1" selectLockedCells="1"/>
  <mergeCells count="26">
    <mergeCell ref="S7:X7"/>
    <mergeCell ref="S8:X8"/>
    <mergeCell ref="B28:X28"/>
    <mergeCell ref="B9:X9"/>
    <mergeCell ref="B10:X10"/>
    <mergeCell ref="B24:X25"/>
    <mergeCell ref="B26:X27"/>
    <mergeCell ref="W13:X23"/>
    <mergeCell ref="B7:B8"/>
    <mergeCell ref="E7:J7"/>
    <mergeCell ref="L7:Q7"/>
    <mergeCell ref="E8:J8"/>
    <mergeCell ref="L8:Q8"/>
    <mergeCell ref="B4:X4"/>
    <mergeCell ref="B5:X5"/>
    <mergeCell ref="B6:J6"/>
    <mergeCell ref="L6:N6"/>
    <mergeCell ref="O6:R6"/>
    <mergeCell ref="T6:X6"/>
    <mergeCell ref="B1:P1"/>
    <mergeCell ref="Q1:X3"/>
    <mergeCell ref="B2:P2"/>
    <mergeCell ref="B3:C3"/>
    <mergeCell ref="D3:J3"/>
    <mergeCell ref="K3:M3"/>
    <mergeCell ref="N3:P3"/>
  </mergeCells>
  <conditionalFormatting sqref="B1:B1048576">
    <cfRule type="duplicateValues" dxfId="14" priority="3"/>
  </conditionalFormatting>
  <pageMargins left="0.25" right="0.25" top="0.75" bottom="0.75" header="0.3" footer="0.3"/>
  <pageSetup scale="50" fitToHeight="0" orientation="landscape" r:id="rId1"/>
  <ignoredErrors>
    <ignoredError sqref="T13:T23" formulaRange="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Y47"/>
  <sheetViews>
    <sheetView showGridLines="0" zoomScale="60" zoomScaleNormal="60" workbookViewId="0">
      <selection activeCell="K13" sqref="K13"/>
    </sheetView>
  </sheetViews>
  <sheetFormatPr defaultColWidth="9.140625" defaultRowHeight="15" x14ac:dyDescent="0.25"/>
  <cols>
    <col min="1" max="1" width="3" style="41" customWidth="1"/>
    <col min="2" max="2" width="13.42578125" style="41" customWidth="1"/>
    <col min="3" max="3" width="60.42578125" style="41" bestFit="1" customWidth="1"/>
    <col min="4" max="9" width="10.140625" style="41" customWidth="1"/>
    <col min="10" max="10" width="15.85546875" style="41" customWidth="1"/>
    <col min="11" max="13" width="12" style="41" customWidth="1"/>
    <col min="14" max="14" width="15.85546875" style="41" customWidth="1"/>
    <col min="15" max="18" width="12" style="41" customWidth="1"/>
    <col min="19" max="19" width="14.85546875" style="41" customWidth="1"/>
    <col min="20" max="21" width="12.85546875" style="41" customWidth="1"/>
    <col min="22" max="22" width="20.4257812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t="s">
        <v>254</v>
      </c>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110244</v>
      </c>
      <c r="L6" s="1755" t="s">
        <v>94</v>
      </c>
      <c r="M6" s="1755"/>
      <c r="N6" s="1755"/>
      <c r="O6" s="1756" t="s">
        <v>1020</v>
      </c>
      <c r="P6" s="1756"/>
      <c r="Q6" s="1756"/>
      <c r="R6" s="1756"/>
      <c r="S6" s="1078">
        <v>2.0065</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SUM(U13:U37)</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19.5" customHeight="1" x14ac:dyDescent="0.25">
      <c r="B13" s="968">
        <v>20210</v>
      </c>
      <c r="C13" s="1010" t="s">
        <v>1019</v>
      </c>
      <c r="D13" s="941">
        <v>2</v>
      </c>
      <c r="E13" s="942">
        <v>2</v>
      </c>
      <c r="F13" s="942" t="s">
        <v>1003</v>
      </c>
      <c r="G13" s="942">
        <v>32.94</v>
      </c>
      <c r="H13" s="942">
        <v>90</v>
      </c>
      <c r="I13" s="942">
        <v>9.9499999999999993</v>
      </c>
      <c r="J13" s="264">
        <v>19.96</v>
      </c>
      <c r="K13" s="910"/>
      <c r="L13" s="727"/>
      <c r="M13" s="727"/>
      <c r="N13" s="727"/>
      <c r="O13" s="727"/>
      <c r="P13" s="727"/>
      <c r="Q13" s="727"/>
      <c r="R13" s="727"/>
      <c r="S13" s="753"/>
      <c r="T13" s="254">
        <f t="shared" ref="T13:T37" si="0">SUM(K13:S13)</f>
        <v>0</v>
      </c>
      <c r="U13" s="133">
        <f t="shared" ref="U13:U37" si="1">T13*I13</f>
        <v>0</v>
      </c>
      <c r="V13" s="855">
        <f t="shared" ref="V13:V37" si="2">U13*$S$6</f>
        <v>0</v>
      </c>
      <c r="W13" s="1798" t="s">
        <v>115</v>
      </c>
      <c r="X13" s="1799"/>
    </row>
    <row r="14" spans="1:25" ht="19.5" customHeight="1" x14ac:dyDescent="0.25">
      <c r="B14" s="949">
        <v>20211</v>
      </c>
      <c r="C14" s="945" t="s">
        <v>1018</v>
      </c>
      <c r="D14" s="946">
        <v>2</v>
      </c>
      <c r="E14" s="947">
        <v>2</v>
      </c>
      <c r="F14" s="947" t="s">
        <v>1003</v>
      </c>
      <c r="G14" s="947">
        <v>32.880000000000003</v>
      </c>
      <c r="H14" s="947">
        <v>90</v>
      </c>
      <c r="I14" s="947">
        <v>11.44</v>
      </c>
      <c r="J14" s="265">
        <v>22.95</v>
      </c>
      <c r="K14" s="911"/>
      <c r="L14" s="690"/>
      <c r="M14" s="690"/>
      <c r="N14" s="690"/>
      <c r="O14" s="690"/>
      <c r="P14" s="690"/>
      <c r="Q14" s="690"/>
      <c r="R14" s="690"/>
      <c r="S14" s="717"/>
      <c r="T14" s="255">
        <f t="shared" si="0"/>
        <v>0</v>
      </c>
      <c r="U14" s="172">
        <f t="shared" si="1"/>
        <v>0</v>
      </c>
      <c r="V14" s="843">
        <f t="shared" si="2"/>
        <v>0</v>
      </c>
      <c r="W14" s="1737"/>
      <c r="X14" s="1738"/>
    </row>
    <row r="15" spans="1:25" ht="19.5" customHeight="1" x14ac:dyDescent="0.25">
      <c r="B15" s="944">
        <v>90700</v>
      </c>
      <c r="C15" s="945" t="s">
        <v>1017</v>
      </c>
      <c r="D15" s="946">
        <v>2</v>
      </c>
      <c r="E15" s="947">
        <v>2</v>
      </c>
      <c r="F15" s="947" t="s">
        <v>1003</v>
      </c>
      <c r="G15" s="947">
        <v>33.67</v>
      </c>
      <c r="H15" s="947">
        <v>90</v>
      </c>
      <c r="I15" s="947">
        <v>9.8699999999999992</v>
      </c>
      <c r="J15" s="265">
        <v>19.8</v>
      </c>
      <c r="K15" s="911"/>
      <c r="L15" s="690"/>
      <c r="M15" s="690"/>
      <c r="N15" s="690"/>
      <c r="O15" s="690"/>
      <c r="P15" s="690"/>
      <c r="Q15" s="690"/>
      <c r="R15" s="690"/>
      <c r="S15" s="717"/>
      <c r="T15" s="255">
        <f t="shared" si="0"/>
        <v>0</v>
      </c>
      <c r="U15" s="172">
        <f t="shared" si="1"/>
        <v>0</v>
      </c>
      <c r="V15" s="843">
        <f t="shared" si="2"/>
        <v>0</v>
      </c>
      <c r="W15" s="1737"/>
      <c r="X15" s="1738"/>
    </row>
    <row r="16" spans="1:25" ht="19.5" customHeight="1" x14ac:dyDescent="0.25">
      <c r="B16" s="949">
        <v>20310</v>
      </c>
      <c r="C16" s="945" t="s">
        <v>1016</v>
      </c>
      <c r="D16" s="946">
        <v>2</v>
      </c>
      <c r="E16" s="947">
        <v>2</v>
      </c>
      <c r="F16" s="947" t="s">
        <v>1003</v>
      </c>
      <c r="G16" s="947">
        <v>26.75</v>
      </c>
      <c r="H16" s="947">
        <v>72</v>
      </c>
      <c r="I16" s="947">
        <v>7.96</v>
      </c>
      <c r="J16" s="265">
        <v>15.97</v>
      </c>
      <c r="K16" s="911"/>
      <c r="L16" s="690"/>
      <c r="M16" s="690"/>
      <c r="N16" s="690"/>
      <c r="O16" s="690"/>
      <c r="P16" s="690"/>
      <c r="Q16" s="690"/>
      <c r="R16" s="690"/>
      <c r="S16" s="717"/>
      <c r="T16" s="255">
        <f t="shared" si="0"/>
        <v>0</v>
      </c>
      <c r="U16" s="172">
        <f t="shared" si="1"/>
        <v>0</v>
      </c>
      <c r="V16" s="843">
        <f t="shared" si="2"/>
        <v>0</v>
      </c>
      <c r="W16" s="1737"/>
      <c r="X16" s="1738"/>
    </row>
    <row r="17" spans="2:24" ht="19.5" customHeight="1" x14ac:dyDescent="0.25">
      <c r="B17" s="944">
        <v>20311</v>
      </c>
      <c r="C17" s="945" t="s">
        <v>1015</v>
      </c>
      <c r="D17" s="946">
        <v>2</v>
      </c>
      <c r="E17" s="947">
        <v>2</v>
      </c>
      <c r="F17" s="947" t="s">
        <v>1003</v>
      </c>
      <c r="G17" s="947">
        <v>26.71</v>
      </c>
      <c r="H17" s="947">
        <v>72</v>
      </c>
      <c r="I17" s="947">
        <v>9.15</v>
      </c>
      <c r="J17" s="265">
        <v>18.36</v>
      </c>
      <c r="K17" s="911"/>
      <c r="L17" s="690"/>
      <c r="M17" s="690"/>
      <c r="N17" s="690"/>
      <c r="O17" s="690"/>
      <c r="P17" s="690"/>
      <c r="Q17" s="690"/>
      <c r="R17" s="690"/>
      <c r="S17" s="717"/>
      <c r="T17" s="255">
        <f t="shared" si="0"/>
        <v>0</v>
      </c>
      <c r="U17" s="172">
        <f t="shared" si="1"/>
        <v>0</v>
      </c>
      <c r="V17" s="843">
        <f t="shared" si="2"/>
        <v>0</v>
      </c>
      <c r="W17" s="1737"/>
      <c r="X17" s="1738"/>
    </row>
    <row r="18" spans="2:24" ht="19.5" customHeight="1" x14ac:dyDescent="0.25">
      <c r="B18" s="949">
        <v>20312</v>
      </c>
      <c r="C18" s="945" t="s">
        <v>1014</v>
      </c>
      <c r="D18" s="946">
        <v>2</v>
      </c>
      <c r="E18" s="947">
        <v>2</v>
      </c>
      <c r="F18" s="947" t="s">
        <v>1003</v>
      </c>
      <c r="G18" s="947">
        <v>27.34</v>
      </c>
      <c r="H18" s="947">
        <v>72</v>
      </c>
      <c r="I18" s="947">
        <v>7.96</v>
      </c>
      <c r="J18" s="265">
        <v>15.97</v>
      </c>
      <c r="K18" s="911"/>
      <c r="L18" s="690"/>
      <c r="M18" s="690"/>
      <c r="N18" s="690"/>
      <c r="O18" s="690"/>
      <c r="P18" s="690"/>
      <c r="Q18" s="690"/>
      <c r="R18" s="690"/>
      <c r="S18" s="717"/>
      <c r="T18" s="255">
        <f t="shared" si="0"/>
        <v>0</v>
      </c>
      <c r="U18" s="172">
        <f t="shared" si="1"/>
        <v>0</v>
      </c>
      <c r="V18" s="843">
        <f t="shared" si="2"/>
        <v>0</v>
      </c>
      <c r="W18" s="1737"/>
      <c r="X18" s="1738"/>
    </row>
    <row r="19" spans="2:24" ht="19.5" customHeight="1" x14ac:dyDescent="0.25">
      <c r="B19" s="949">
        <v>15010</v>
      </c>
      <c r="C19" s="945" t="s">
        <v>1013</v>
      </c>
      <c r="D19" s="946">
        <v>2</v>
      </c>
      <c r="E19" s="947">
        <v>2</v>
      </c>
      <c r="F19" s="947" t="s">
        <v>1003</v>
      </c>
      <c r="G19" s="948">
        <v>29.5</v>
      </c>
      <c r="H19" s="947">
        <v>80</v>
      </c>
      <c r="I19" s="947">
        <v>8.85</v>
      </c>
      <c r="J19" s="265">
        <v>17.760000000000002</v>
      </c>
      <c r="K19" s="911"/>
      <c r="L19" s="690"/>
      <c r="M19" s="690"/>
      <c r="N19" s="690"/>
      <c r="O19" s="690"/>
      <c r="P19" s="690"/>
      <c r="Q19" s="690"/>
      <c r="R19" s="690"/>
      <c r="S19" s="717"/>
      <c r="T19" s="255">
        <f t="shared" si="0"/>
        <v>0</v>
      </c>
      <c r="U19" s="172">
        <f t="shared" si="1"/>
        <v>0</v>
      </c>
      <c r="V19" s="843">
        <f t="shared" si="2"/>
        <v>0</v>
      </c>
      <c r="W19" s="1737"/>
      <c r="X19" s="1738"/>
    </row>
    <row r="20" spans="2:24" ht="19.5" customHeight="1" x14ac:dyDescent="0.25">
      <c r="B20" s="949">
        <v>15011</v>
      </c>
      <c r="C20" s="945" t="s">
        <v>1012</v>
      </c>
      <c r="D20" s="946">
        <v>2</v>
      </c>
      <c r="E20" s="947">
        <v>2</v>
      </c>
      <c r="F20" s="947" t="s">
        <v>1003</v>
      </c>
      <c r="G20" s="947">
        <v>29.45</v>
      </c>
      <c r="H20" s="947">
        <v>80</v>
      </c>
      <c r="I20" s="947">
        <v>10.17</v>
      </c>
      <c r="J20" s="265">
        <v>20.41</v>
      </c>
      <c r="K20" s="911"/>
      <c r="L20" s="690"/>
      <c r="M20" s="690"/>
      <c r="N20" s="690"/>
      <c r="O20" s="690"/>
      <c r="P20" s="690"/>
      <c r="Q20" s="690"/>
      <c r="R20" s="690"/>
      <c r="S20" s="717"/>
      <c r="T20" s="255">
        <f t="shared" si="0"/>
        <v>0</v>
      </c>
      <c r="U20" s="172">
        <f t="shared" si="1"/>
        <v>0</v>
      </c>
      <c r="V20" s="843">
        <f t="shared" si="2"/>
        <v>0</v>
      </c>
      <c r="W20" s="1737"/>
      <c r="X20" s="1738"/>
    </row>
    <row r="21" spans="2:24" ht="19.5" customHeight="1" x14ac:dyDescent="0.25">
      <c r="B21" s="944">
        <v>90500</v>
      </c>
      <c r="C21" s="945" t="s">
        <v>1011</v>
      </c>
      <c r="D21" s="946">
        <v>2</v>
      </c>
      <c r="E21" s="947">
        <v>2</v>
      </c>
      <c r="F21" s="947" t="s">
        <v>1003</v>
      </c>
      <c r="G21" s="947">
        <v>32.94</v>
      </c>
      <c r="H21" s="947">
        <v>90</v>
      </c>
      <c r="I21" s="947">
        <v>9.9499999999999993</v>
      </c>
      <c r="J21" s="265">
        <v>19.96</v>
      </c>
      <c r="K21" s="911"/>
      <c r="L21" s="690"/>
      <c r="M21" s="690"/>
      <c r="N21" s="690"/>
      <c r="O21" s="690"/>
      <c r="P21" s="690"/>
      <c r="Q21" s="690"/>
      <c r="R21" s="690"/>
      <c r="S21" s="717"/>
      <c r="T21" s="255">
        <f t="shared" si="0"/>
        <v>0</v>
      </c>
      <c r="U21" s="172">
        <f t="shared" si="1"/>
        <v>0</v>
      </c>
      <c r="V21" s="843">
        <f t="shared" si="2"/>
        <v>0</v>
      </c>
      <c r="W21" s="1737"/>
      <c r="X21" s="1738"/>
    </row>
    <row r="22" spans="2:24" ht="19.5" customHeight="1" x14ac:dyDescent="0.25">
      <c r="B22" s="949">
        <v>90501</v>
      </c>
      <c r="C22" s="945" t="s">
        <v>1010</v>
      </c>
      <c r="D22" s="946">
        <v>2</v>
      </c>
      <c r="E22" s="947">
        <v>2</v>
      </c>
      <c r="F22" s="947" t="s">
        <v>1003</v>
      </c>
      <c r="G22" s="947">
        <v>32.880000000000003</v>
      </c>
      <c r="H22" s="947">
        <v>90</v>
      </c>
      <c r="I22" s="947">
        <v>11.44</v>
      </c>
      <c r="J22" s="265">
        <v>22.95</v>
      </c>
      <c r="K22" s="911"/>
      <c r="L22" s="690"/>
      <c r="M22" s="690"/>
      <c r="N22" s="690"/>
      <c r="O22" s="690"/>
      <c r="P22" s="690"/>
      <c r="Q22" s="690"/>
      <c r="R22" s="690"/>
      <c r="S22" s="717"/>
      <c r="T22" s="255">
        <f t="shared" si="0"/>
        <v>0</v>
      </c>
      <c r="U22" s="172">
        <f t="shared" si="1"/>
        <v>0</v>
      </c>
      <c r="V22" s="843">
        <f t="shared" si="2"/>
        <v>0</v>
      </c>
      <c r="W22" s="1737"/>
      <c r="X22" s="1738"/>
    </row>
    <row r="23" spans="2:24" ht="19.5" customHeight="1" x14ac:dyDescent="0.25">
      <c r="B23" s="949">
        <v>80549</v>
      </c>
      <c r="C23" s="945" t="s">
        <v>1009</v>
      </c>
      <c r="D23" s="946">
        <v>2</v>
      </c>
      <c r="E23" s="947">
        <v>2</v>
      </c>
      <c r="F23" s="947" t="s">
        <v>1003</v>
      </c>
      <c r="G23" s="947">
        <v>30.15</v>
      </c>
      <c r="H23" s="947">
        <v>80</v>
      </c>
      <c r="I23" s="947">
        <v>8.77</v>
      </c>
      <c r="J23" s="265">
        <v>17.600000000000001</v>
      </c>
      <c r="K23" s="911"/>
      <c r="L23" s="690"/>
      <c r="M23" s="690"/>
      <c r="N23" s="690"/>
      <c r="O23" s="690"/>
      <c r="P23" s="690"/>
      <c r="Q23" s="690"/>
      <c r="R23" s="690"/>
      <c r="S23" s="717"/>
      <c r="T23" s="255">
        <f t="shared" si="0"/>
        <v>0</v>
      </c>
      <c r="U23" s="172">
        <f t="shared" si="1"/>
        <v>0</v>
      </c>
      <c r="V23" s="843">
        <f t="shared" si="2"/>
        <v>0</v>
      </c>
      <c r="W23" s="1737"/>
      <c r="X23" s="1738"/>
    </row>
    <row r="24" spans="2:24" ht="19.5" customHeight="1" x14ac:dyDescent="0.25">
      <c r="B24" s="944">
        <v>80550</v>
      </c>
      <c r="C24" s="945" t="s">
        <v>1008</v>
      </c>
      <c r="D24" s="946">
        <v>2</v>
      </c>
      <c r="E24" s="947">
        <v>2</v>
      </c>
      <c r="F24" s="947" t="s">
        <v>1003</v>
      </c>
      <c r="G24" s="947">
        <v>29.45</v>
      </c>
      <c r="H24" s="947">
        <v>80</v>
      </c>
      <c r="I24" s="947">
        <v>10.08</v>
      </c>
      <c r="J24" s="265">
        <v>20.23</v>
      </c>
      <c r="K24" s="911"/>
      <c r="L24" s="690"/>
      <c r="M24" s="690"/>
      <c r="N24" s="690"/>
      <c r="O24" s="690"/>
      <c r="P24" s="690"/>
      <c r="Q24" s="690"/>
      <c r="R24" s="690"/>
      <c r="S24" s="717"/>
      <c r="T24" s="255">
        <f t="shared" si="0"/>
        <v>0</v>
      </c>
      <c r="U24" s="172">
        <f t="shared" si="1"/>
        <v>0</v>
      </c>
      <c r="V24" s="843">
        <f t="shared" si="2"/>
        <v>0</v>
      </c>
      <c r="W24" s="1737"/>
      <c r="X24" s="1738"/>
    </row>
    <row r="25" spans="2:24" ht="19.5" customHeight="1" x14ac:dyDescent="0.25">
      <c r="B25" s="944">
        <v>80649</v>
      </c>
      <c r="C25" s="945" t="s">
        <v>1007</v>
      </c>
      <c r="D25" s="946">
        <v>2</v>
      </c>
      <c r="E25" s="947">
        <v>2</v>
      </c>
      <c r="F25" s="947" t="s">
        <v>1003</v>
      </c>
      <c r="G25" s="947">
        <v>30.15</v>
      </c>
      <c r="H25" s="947">
        <v>80</v>
      </c>
      <c r="I25" s="947">
        <v>8.77</v>
      </c>
      <c r="J25" s="265">
        <v>17.600000000000001</v>
      </c>
      <c r="K25" s="911"/>
      <c r="L25" s="690"/>
      <c r="M25" s="690"/>
      <c r="N25" s="690"/>
      <c r="O25" s="690"/>
      <c r="P25" s="690"/>
      <c r="Q25" s="690"/>
      <c r="R25" s="690"/>
      <c r="S25" s="717"/>
      <c r="T25" s="255">
        <f t="shared" si="0"/>
        <v>0</v>
      </c>
      <c r="U25" s="172">
        <f t="shared" si="1"/>
        <v>0</v>
      </c>
      <c r="V25" s="843">
        <f t="shared" si="2"/>
        <v>0</v>
      </c>
      <c r="W25" s="1737"/>
      <c r="X25" s="1738"/>
    </row>
    <row r="26" spans="2:24" ht="19.5" customHeight="1" x14ac:dyDescent="0.25">
      <c r="B26" s="949">
        <v>80650</v>
      </c>
      <c r="C26" s="945" t="s">
        <v>1006</v>
      </c>
      <c r="D26" s="946">
        <v>2</v>
      </c>
      <c r="E26" s="947">
        <v>2</v>
      </c>
      <c r="F26" s="947" t="s">
        <v>1003</v>
      </c>
      <c r="G26" s="947">
        <v>29.45</v>
      </c>
      <c r="H26" s="947">
        <v>80</v>
      </c>
      <c r="I26" s="947">
        <v>10.08</v>
      </c>
      <c r="J26" s="265">
        <v>20.23</v>
      </c>
      <c r="K26" s="911"/>
      <c r="L26" s="690"/>
      <c r="M26" s="690"/>
      <c r="N26" s="690"/>
      <c r="O26" s="690"/>
      <c r="P26" s="690"/>
      <c r="Q26" s="690"/>
      <c r="R26" s="690"/>
      <c r="S26" s="717"/>
      <c r="T26" s="255">
        <f t="shared" si="0"/>
        <v>0</v>
      </c>
      <c r="U26" s="172">
        <f t="shared" si="1"/>
        <v>0</v>
      </c>
      <c r="V26" s="843">
        <f t="shared" si="2"/>
        <v>0</v>
      </c>
      <c r="W26" s="1737"/>
      <c r="X26" s="1738"/>
    </row>
    <row r="27" spans="2:24" ht="19.5" customHeight="1" x14ac:dyDescent="0.25">
      <c r="B27" s="944">
        <v>90302</v>
      </c>
      <c r="C27" s="945" t="s">
        <v>1005</v>
      </c>
      <c r="D27" s="946">
        <v>1</v>
      </c>
      <c r="E27" s="947">
        <v>1</v>
      </c>
      <c r="F27" s="947" t="s">
        <v>1003</v>
      </c>
      <c r="G27" s="947">
        <v>27.11</v>
      </c>
      <c r="H27" s="947">
        <v>144</v>
      </c>
      <c r="I27" s="947">
        <v>6.47</v>
      </c>
      <c r="J27" s="265">
        <v>12.98</v>
      </c>
      <c r="K27" s="911"/>
      <c r="L27" s="690"/>
      <c r="M27" s="690"/>
      <c r="N27" s="690"/>
      <c r="O27" s="690"/>
      <c r="P27" s="690"/>
      <c r="Q27" s="690"/>
      <c r="R27" s="690"/>
      <c r="S27" s="717"/>
      <c r="T27" s="255">
        <f t="shared" si="0"/>
        <v>0</v>
      </c>
      <c r="U27" s="172">
        <f t="shared" si="1"/>
        <v>0</v>
      </c>
      <c r="V27" s="843">
        <f t="shared" si="2"/>
        <v>0</v>
      </c>
      <c r="W27" s="1737"/>
      <c r="X27" s="1738"/>
    </row>
    <row r="28" spans="2:24" ht="19.5" customHeight="1" x14ac:dyDescent="0.25">
      <c r="B28" s="949">
        <v>90502</v>
      </c>
      <c r="C28" s="945" t="s">
        <v>1004</v>
      </c>
      <c r="D28" s="946">
        <v>1</v>
      </c>
      <c r="E28" s="947">
        <v>1</v>
      </c>
      <c r="F28" s="947" t="s">
        <v>1003</v>
      </c>
      <c r="G28" s="948">
        <v>29.9</v>
      </c>
      <c r="H28" s="947">
        <v>160</v>
      </c>
      <c r="I28" s="947">
        <v>7.19</v>
      </c>
      <c r="J28" s="265">
        <v>14.43</v>
      </c>
      <c r="K28" s="911"/>
      <c r="L28" s="690"/>
      <c r="M28" s="690"/>
      <c r="N28" s="690"/>
      <c r="O28" s="690"/>
      <c r="P28" s="690"/>
      <c r="Q28" s="690"/>
      <c r="R28" s="690"/>
      <c r="S28" s="717"/>
      <c r="T28" s="255">
        <f t="shared" si="0"/>
        <v>0</v>
      </c>
      <c r="U28" s="172">
        <f t="shared" si="1"/>
        <v>0</v>
      </c>
      <c r="V28" s="843">
        <f t="shared" si="2"/>
        <v>0</v>
      </c>
      <c r="W28" s="1737"/>
      <c r="X28" s="1738"/>
    </row>
    <row r="29" spans="2:24" ht="19.5" customHeight="1" x14ac:dyDescent="0.25">
      <c r="B29" s="949">
        <v>90303</v>
      </c>
      <c r="C29" s="945" t="s">
        <v>1002</v>
      </c>
      <c r="D29" s="946">
        <v>1</v>
      </c>
      <c r="E29" s="947">
        <v>1</v>
      </c>
      <c r="F29" s="947">
        <v>0</v>
      </c>
      <c r="G29" s="947">
        <v>27.11</v>
      </c>
      <c r="H29" s="947">
        <v>144</v>
      </c>
      <c r="I29" s="947">
        <v>6.39</v>
      </c>
      <c r="J29" s="265">
        <v>12.82</v>
      </c>
      <c r="K29" s="911"/>
      <c r="L29" s="690"/>
      <c r="M29" s="690"/>
      <c r="N29" s="690"/>
      <c r="O29" s="690"/>
      <c r="P29" s="690"/>
      <c r="Q29" s="690"/>
      <c r="R29" s="690"/>
      <c r="S29" s="717"/>
      <c r="T29" s="255">
        <f t="shared" si="0"/>
        <v>0</v>
      </c>
      <c r="U29" s="172">
        <f t="shared" si="1"/>
        <v>0</v>
      </c>
      <c r="V29" s="843">
        <f t="shared" si="2"/>
        <v>0</v>
      </c>
      <c r="W29" s="1737"/>
      <c r="X29" s="1738"/>
    </row>
    <row r="30" spans="2:24" ht="19.5" customHeight="1" x14ac:dyDescent="0.25">
      <c r="B30" s="949">
        <v>90503</v>
      </c>
      <c r="C30" s="945" t="s">
        <v>1001</v>
      </c>
      <c r="D30" s="946">
        <v>1</v>
      </c>
      <c r="E30" s="947">
        <v>1</v>
      </c>
      <c r="F30" s="947">
        <v>0</v>
      </c>
      <c r="G30" s="948">
        <v>29.9</v>
      </c>
      <c r="H30" s="947">
        <v>160</v>
      </c>
      <c r="I30" s="948">
        <v>7.1</v>
      </c>
      <c r="J30" s="265">
        <v>14.25</v>
      </c>
      <c r="K30" s="911"/>
      <c r="L30" s="690"/>
      <c r="M30" s="690"/>
      <c r="N30" s="690"/>
      <c r="O30" s="690"/>
      <c r="P30" s="690"/>
      <c r="Q30" s="690"/>
      <c r="R30" s="690"/>
      <c r="S30" s="717"/>
      <c r="T30" s="255">
        <f t="shared" si="0"/>
        <v>0</v>
      </c>
      <c r="U30" s="172">
        <f t="shared" si="1"/>
        <v>0</v>
      </c>
      <c r="V30" s="843">
        <f t="shared" si="2"/>
        <v>0</v>
      </c>
      <c r="W30" s="1737"/>
      <c r="X30" s="1738"/>
    </row>
    <row r="31" spans="2:24" ht="19.5" customHeight="1" x14ac:dyDescent="0.25">
      <c r="B31" s="949">
        <v>11001</v>
      </c>
      <c r="C31" s="945" t="s">
        <v>1000</v>
      </c>
      <c r="D31" s="946">
        <v>1</v>
      </c>
      <c r="E31" s="947">
        <v>1</v>
      </c>
      <c r="F31" s="947">
        <v>0</v>
      </c>
      <c r="G31" s="948">
        <v>17</v>
      </c>
      <c r="H31" s="947">
        <v>112</v>
      </c>
      <c r="I31" s="948">
        <v>7</v>
      </c>
      <c r="J31" s="265">
        <v>14.05</v>
      </c>
      <c r="K31" s="911"/>
      <c r="L31" s="690"/>
      <c r="M31" s="690"/>
      <c r="N31" s="690"/>
      <c r="O31" s="690"/>
      <c r="P31" s="690"/>
      <c r="Q31" s="690"/>
      <c r="R31" s="690"/>
      <c r="S31" s="717"/>
      <c r="T31" s="255">
        <f t="shared" si="0"/>
        <v>0</v>
      </c>
      <c r="U31" s="172">
        <f t="shared" si="1"/>
        <v>0</v>
      </c>
      <c r="V31" s="843">
        <f t="shared" si="2"/>
        <v>0</v>
      </c>
      <c r="W31" s="1737"/>
      <c r="X31" s="1738"/>
    </row>
    <row r="32" spans="2:24" ht="19.5" customHeight="1" x14ac:dyDescent="0.25">
      <c r="B32" s="944">
        <v>11003</v>
      </c>
      <c r="C32" s="945" t="s">
        <v>999</v>
      </c>
      <c r="D32" s="946">
        <v>2</v>
      </c>
      <c r="E32" s="947">
        <v>2</v>
      </c>
      <c r="F32" s="947">
        <v>0</v>
      </c>
      <c r="G32" s="948">
        <v>17</v>
      </c>
      <c r="H32" s="947">
        <v>240</v>
      </c>
      <c r="I32" s="948">
        <v>7.5</v>
      </c>
      <c r="J32" s="265">
        <v>15.05</v>
      </c>
      <c r="K32" s="911"/>
      <c r="L32" s="690"/>
      <c r="M32" s="690"/>
      <c r="N32" s="690"/>
      <c r="O32" s="690"/>
      <c r="P32" s="690"/>
      <c r="Q32" s="690"/>
      <c r="R32" s="690"/>
      <c r="S32" s="717"/>
      <c r="T32" s="255">
        <f t="shared" si="0"/>
        <v>0</v>
      </c>
      <c r="U32" s="172">
        <f t="shared" si="1"/>
        <v>0</v>
      </c>
      <c r="V32" s="843">
        <f t="shared" si="2"/>
        <v>0</v>
      </c>
      <c r="W32" s="1737"/>
      <c r="X32" s="1738"/>
    </row>
    <row r="33" spans="2:24" ht="19.5" customHeight="1" x14ac:dyDescent="0.25">
      <c r="B33" s="949">
        <v>11008</v>
      </c>
      <c r="C33" s="945" t="s">
        <v>998</v>
      </c>
      <c r="D33" s="946">
        <v>2</v>
      </c>
      <c r="E33" s="947">
        <v>2</v>
      </c>
      <c r="F33" s="947">
        <v>0</v>
      </c>
      <c r="G33" s="948">
        <v>17</v>
      </c>
      <c r="H33" s="947">
        <v>240</v>
      </c>
      <c r="I33" s="948">
        <v>7.5</v>
      </c>
      <c r="J33" s="265">
        <v>15.05</v>
      </c>
      <c r="K33" s="911"/>
      <c r="L33" s="690"/>
      <c r="M33" s="690"/>
      <c r="N33" s="690"/>
      <c r="O33" s="690"/>
      <c r="P33" s="690"/>
      <c r="Q33" s="690"/>
      <c r="R33" s="690"/>
      <c r="S33" s="717"/>
      <c r="T33" s="255">
        <f t="shared" si="0"/>
        <v>0</v>
      </c>
      <c r="U33" s="172">
        <f t="shared" si="1"/>
        <v>0</v>
      </c>
      <c r="V33" s="843">
        <f t="shared" si="2"/>
        <v>0</v>
      </c>
      <c r="W33" s="1737"/>
      <c r="X33" s="1738"/>
    </row>
    <row r="34" spans="2:24" ht="19.5" customHeight="1" x14ac:dyDescent="0.25">
      <c r="B34" s="949">
        <v>11009</v>
      </c>
      <c r="C34" s="945" t="s">
        <v>997</v>
      </c>
      <c r="D34" s="946">
        <v>2</v>
      </c>
      <c r="E34" s="947">
        <v>2</v>
      </c>
      <c r="F34" s="947">
        <v>0</v>
      </c>
      <c r="G34" s="948">
        <v>23.58</v>
      </c>
      <c r="H34" s="947">
        <v>84</v>
      </c>
      <c r="I34" s="948">
        <v>10.5</v>
      </c>
      <c r="J34" s="265">
        <v>21.07</v>
      </c>
      <c r="K34" s="911"/>
      <c r="L34" s="690"/>
      <c r="M34" s="690"/>
      <c r="N34" s="690"/>
      <c r="O34" s="690"/>
      <c r="P34" s="690"/>
      <c r="Q34" s="690"/>
      <c r="R34" s="690"/>
      <c r="S34" s="717"/>
      <c r="T34" s="255">
        <f t="shared" si="0"/>
        <v>0</v>
      </c>
      <c r="U34" s="172">
        <f t="shared" si="1"/>
        <v>0</v>
      </c>
      <c r="V34" s="843">
        <f t="shared" si="2"/>
        <v>0</v>
      </c>
      <c r="W34" s="1737"/>
      <c r="X34" s="1738"/>
    </row>
    <row r="35" spans="2:24" ht="19.5" customHeight="1" x14ac:dyDescent="0.25">
      <c r="B35" s="949">
        <v>11119</v>
      </c>
      <c r="C35" s="945" t="s">
        <v>996</v>
      </c>
      <c r="D35" s="946">
        <v>2</v>
      </c>
      <c r="E35" s="947">
        <v>2</v>
      </c>
      <c r="F35" s="947">
        <v>0</v>
      </c>
      <c r="G35" s="948">
        <v>23.58</v>
      </c>
      <c r="H35" s="947">
        <v>84</v>
      </c>
      <c r="I35" s="948">
        <v>10.5</v>
      </c>
      <c r="J35" s="265">
        <v>21.07</v>
      </c>
      <c r="K35" s="911"/>
      <c r="L35" s="690"/>
      <c r="M35" s="690"/>
      <c r="N35" s="690"/>
      <c r="O35" s="690"/>
      <c r="P35" s="690"/>
      <c r="Q35" s="690"/>
      <c r="R35" s="690"/>
      <c r="S35" s="717"/>
      <c r="T35" s="255">
        <f t="shared" si="0"/>
        <v>0</v>
      </c>
      <c r="U35" s="172">
        <f t="shared" si="1"/>
        <v>0</v>
      </c>
      <c r="V35" s="843">
        <f t="shared" si="2"/>
        <v>0</v>
      </c>
      <c r="W35" s="1737"/>
      <c r="X35" s="1738"/>
    </row>
    <row r="36" spans="2:24" ht="19.5" customHeight="1" x14ac:dyDescent="0.25">
      <c r="B36" s="949">
        <v>11113</v>
      </c>
      <c r="C36" s="945" t="s">
        <v>995</v>
      </c>
      <c r="D36" s="946">
        <v>2</v>
      </c>
      <c r="E36" s="947">
        <v>2</v>
      </c>
      <c r="F36" s="947">
        <v>0</v>
      </c>
      <c r="G36" s="948">
        <v>17</v>
      </c>
      <c r="H36" s="947">
        <v>60</v>
      </c>
      <c r="I36" s="948">
        <v>7.5</v>
      </c>
      <c r="J36" s="265">
        <v>15.05</v>
      </c>
      <c r="K36" s="911"/>
      <c r="L36" s="690"/>
      <c r="M36" s="690"/>
      <c r="N36" s="690"/>
      <c r="O36" s="690"/>
      <c r="P36" s="690"/>
      <c r="Q36" s="690"/>
      <c r="R36" s="690"/>
      <c r="S36" s="717"/>
      <c r="T36" s="255">
        <f t="shared" si="0"/>
        <v>0</v>
      </c>
      <c r="U36" s="172">
        <f t="shared" si="1"/>
        <v>0</v>
      </c>
      <c r="V36" s="843">
        <f t="shared" si="2"/>
        <v>0</v>
      </c>
      <c r="W36" s="1737"/>
      <c r="X36" s="1738"/>
    </row>
    <row r="37" spans="2:24" ht="19.5" customHeight="1" thickBot="1" x14ac:dyDescent="0.3">
      <c r="B37" s="950">
        <v>11118</v>
      </c>
      <c r="C37" s="951" t="s">
        <v>994</v>
      </c>
      <c r="D37" s="952">
        <v>2</v>
      </c>
      <c r="E37" s="953">
        <v>2</v>
      </c>
      <c r="F37" s="953">
        <v>0</v>
      </c>
      <c r="G37" s="953">
        <v>17.899999999999999</v>
      </c>
      <c r="H37" s="953">
        <v>60</v>
      </c>
      <c r="I37" s="954">
        <v>7.5</v>
      </c>
      <c r="J37" s="266">
        <v>15.05</v>
      </c>
      <c r="K37" s="912"/>
      <c r="L37" s="913"/>
      <c r="M37" s="913"/>
      <c r="N37" s="913"/>
      <c r="O37" s="913"/>
      <c r="P37" s="913"/>
      <c r="Q37" s="913"/>
      <c r="R37" s="913"/>
      <c r="S37" s="914"/>
      <c r="T37" s="371">
        <f t="shared" si="0"/>
        <v>0</v>
      </c>
      <c r="U37" s="244">
        <f t="shared" si="1"/>
        <v>0</v>
      </c>
      <c r="V37" s="845">
        <f t="shared" si="2"/>
        <v>0</v>
      </c>
      <c r="W37" s="1739"/>
      <c r="X37" s="1740"/>
    </row>
    <row r="38" spans="2:24" ht="23.85" customHeight="1" x14ac:dyDescent="0.25">
      <c r="B38" s="1773" t="s">
        <v>156</v>
      </c>
      <c r="C38" s="1791"/>
      <c r="D38" s="1791"/>
      <c r="E38" s="1791"/>
      <c r="F38" s="1791"/>
      <c r="G38" s="1791"/>
      <c r="H38" s="1791"/>
      <c r="I38" s="1791"/>
      <c r="J38" s="1791"/>
      <c r="K38" s="1791"/>
      <c r="L38" s="1791"/>
      <c r="M38" s="1791"/>
      <c r="N38" s="1791"/>
      <c r="O38" s="1791"/>
      <c r="P38" s="1791"/>
      <c r="Q38" s="1791"/>
      <c r="R38" s="1791"/>
      <c r="S38" s="1791"/>
      <c r="T38" s="1791"/>
      <c r="U38" s="1791"/>
      <c r="V38" s="1791"/>
      <c r="W38" s="1791"/>
      <c r="X38" s="1775"/>
    </row>
    <row r="39" spans="2:24" ht="23.85" customHeight="1" x14ac:dyDescent="0.25">
      <c r="B39" s="1773"/>
      <c r="C39" s="1791"/>
      <c r="D39" s="1791"/>
      <c r="E39" s="1791"/>
      <c r="F39" s="1791"/>
      <c r="G39" s="1791"/>
      <c r="H39" s="1791"/>
      <c r="I39" s="1791"/>
      <c r="J39" s="1791"/>
      <c r="K39" s="1791"/>
      <c r="L39" s="1791"/>
      <c r="M39" s="1791"/>
      <c r="N39" s="1791"/>
      <c r="O39" s="1791"/>
      <c r="P39" s="1791"/>
      <c r="Q39" s="1791"/>
      <c r="R39" s="1791"/>
      <c r="S39" s="1791"/>
      <c r="T39" s="1791"/>
      <c r="U39" s="1791"/>
      <c r="V39" s="1791"/>
      <c r="W39" s="1791"/>
      <c r="X39" s="1775"/>
    </row>
    <row r="40" spans="2:24" ht="0.75" customHeight="1" x14ac:dyDescent="0.25">
      <c r="B40" s="1773"/>
      <c r="C40" s="1791"/>
      <c r="D40" s="1791"/>
      <c r="E40" s="1791"/>
      <c r="F40" s="1791"/>
      <c r="G40" s="1791"/>
      <c r="H40" s="1791"/>
      <c r="I40" s="1791"/>
      <c r="J40" s="1791"/>
      <c r="K40" s="1791"/>
      <c r="L40" s="1791"/>
      <c r="M40" s="1791"/>
      <c r="N40" s="1791"/>
      <c r="O40" s="1791"/>
      <c r="P40" s="1791"/>
      <c r="Q40" s="1791"/>
      <c r="R40" s="1791"/>
      <c r="S40" s="1791"/>
      <c r="T40" s="1791"/>
      <c r="U40" s="1791"/>
      <c r="V40" s="1791"/>
      <c r="W40" s="1791"/>
      <c r="X40" s="1775"/>
    </row>
    <row r="41" spans="2:24" ht="33.75" customHeight="1" thickBot="1" x14ac:dyDescent="0.3">
      <c r="B41" s="1762"/>
      <c r="C41" s="1763"/>
      <c r="D41" s="1763"/>
      <c r="E41" s="1763"/>
      <c r="F41" s="1763"/>
      <c r="G41" s="1763"/>
      <c r="H41" s="1763"/>
      <c r="I41" s="1763"/>
      <c r="J41" s="1763"/>
      <c r="K41" s="1763"/>
      <c r="L41" s="1763"/>
      <c r="M41" s="1763"/>
      <c r="N41" s="1763"/>
      <c r="O41" s="1763"/>
      <c r="P41" s="1763"/>
      <c r="Q41" s="1763"/>
      <c r="R41" s="1763"/>
      <c r="S41" s="1763"/>
      <c r="T41" s="1763"/>
      <c r="U41" s="1763"/>
      <c r="V41" s="1763"/>
      <c r="W41" s="1763"/>
      <c r="X41" s="1764"/>
    </row>
    <row r="42" spans="2:24" ht="58.5" customHeight="1" thickTop="1" thickBot="1" x14ac:dyDescent="0.3">
      <c r="B42" s="256"/>
      <c r="C42" s="256"/>
      <c r="D42" s="256"/>
      <c r="E42" s="256"/>
      <c r="F42" s="256"/>
      <c r="G42" s="256"/>
      <c r="H42" s="256"/>
      <c r="I42" s="256"/>
      <c r="J42" s="256"/>
      <c r="K42" s="256"/>
      <c r="L42" s="256"/>
      <c r="M42" s="256"/>
      <c r="N42" s="256"/>
      <c r="O42" s="256"/>
      <c r="P42" s="256"/>
      <c r="Q42" s="256"/>
      <c r="R42" s="256"/>
      <c r="S42" s="256"/>
      <c r="T42" s="259">
        <f>SUM(T13:T37)</f>
        <v>0</v>
      </c>
      <c r="U42" s="258">
        <f>SUM(U13:U37)</f>
        <v>0</v>
      </c>
      <c r="V42" s="257">
        <f>SUM(V13:V37)</f>
        <v>0</v>
      </c>
      <c r="W42" s="256"/>
      <c r="X42" s="256"/>
    </row>
    <row r="43" spans="2:24" ht="23.25" x14ac:dyDescent="0.35">
      <c r="C43" s="930" t="s">
        <v>157</v>
      </c>
      <c r="D43" s="931"/>
      <c r="E43" s="931"/>
      <c r="F43" s="931"/>
      <c r="G43" s="932"/>
    </row>
    <row r="44" spans="2:24" x14ac:dyDescent="0.25">
      <c r="C44" s="933"/>
      <c r="D44" s="1"/>
      <c r="E44" s="1"/>
      <c r="F44" s="1"/>
      <c r="G44" s="934"/>
    </row>
    <row r="45" spans="2:24" x14ac:dyDescent="0.25">
      <c r="C45" s="933"/>
      <c r="D45" s="1"/>
      <c r="E45" s="1"/>
      <c r="F45" s="1"/>
      <c r="G45" s="934"/>
    </row>
    <row r="46" spans="2:24" x14ac:dyDescent="0.25">
      <c r="C46" s="933"/>
      <c r="D46" s="1"/>
      <c r="E46" s="1"/>
      <c r="F46" s="1"/>
      <c r="G46" s="934"/>
    </row>
    <row r="47" spans="2:24" ht="15.75" thickBot="1" x14ac:dyDescent="0.3">
      <c r="C47" s="935"/>
      <c r="D47" s="936"/>
      <c r="E47" s="936"/>
      <c r="F47" s="936"/>
      <c r="G47" s="937"/>
    </row>
  </sheetData>
  <sheetProtection password="D140" sheet="1" selectLockedCells="1"/>
  <mergeCells count="25">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9:X9"/>
    <mergeCell ref="B10:X10"/>
    <mergeCell ref="B38:X39"/>
    <mergeCell ref="B40:X41"/>
    <mergeCell ref="W13:X37"/>
  </mergeCells>
  <conditionalFormatting sqref="B1:B1048576">
    <cfRule type="duplicateValues" dxfId="13" priority="3"/>
  </conditionalFormatting>
  <pageMargins left="0.25" right="0.25" top="0.75" bottom="0.75" header="0.3" footer="0.3"/>
  <pageSetup scale="50" fitToHeight="0" orientation="landscape" r:id="rId1"/>
  <ignoredErrors>
    <ignoredError sqref="T13:T37" formulaRange="1"/>
  </ignoredError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Z77"/>
  <sheetViews>
    <sheetView showGridLines="0" zoomScale="60" zoomScaleNormal="60" workbookViewId="0">
      <selection activeCell="L16" sqref="L16"/>
    </sheetView>
  </sheetViews>
  <sheetFormatPr defaultColWidth="9.140625" defaultRowHeight="15" x14ac:dyDescent="0.25"/>
  <cols>
    <col min="1" max="1" width="3" style="41" customWidth="1"/>
    <col min="2" max="2" width="13.42578125" style="41" customWidth="1"/>
    <col min="3" max="3" width="88.85546875" style="41" customWidth="1"/>
    <col min="4" max="9" width="10.140625" style="41" customWidth="1"/>
    <col min="10" max="10" width="10.85546875" style="41" bestFit="1" customWidth="1"/>
    <col min="11" max="13" width="12" style="41" customWidth="1"/>
    <col min="14" max="14" width="15.85546875" style="41" customWidth="1"/>
    <col min="15" max="19" width="12" style="41" customWidth="1"/>
    <col min="20" max="21" width="12.85546875" style="41" customWidth="1"/>
    <col min="22" max="22" width="18.42578125" style="41" bestFit="1" customWidth="1"/>
    <col min="23" max="24" width="12.85546875" style="41" customWidth="1"/>
    <col min="25" max="16384" width="9.140625" style="41"/>
  </cols>
  <sheetData>
    <row r="1" spans="1:26"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6" ht="33" customHeight="1" thickTop="1" thickBot="1" x14ac:dyDescent="0.3">
      <c r="B2" s="1683"/>
      <c r="C2" s="1684"/>
      <c r="D2" s="1684"/>
      <c r="E2" s="1684"/>
      <c r="F2" s="1684"/>
      <c r="G2" s="1684"/>
      <c r="H2" s="1684"/>
      <c r="I2" s="1684"/>
      <c r="J2" s="1684"/>
      <c r="K2" s="1684"/>
      <c r="L2" s="1684"/>
      <c r="M2" s="1684"/>
      <c r="N2" s="1684"/>
      <c r="O2" s="1684"/>
      <c r="P2" s="1684"/>
      <c r="Q2" s="1677"/>
      <c r="R2" s="1678"/>
      <c r="S2" s="1678"/>
      <c r="T2" s="1678"/>
      <c r="U2" s="1678"/>
      <c r="V2" s="1678"/>
      <c r="W2" s="1678"/>
      <c r="X2" s="1679"/>
      <c r="Y2" s="48"/>
    </row>
    <row r="3" spans="1:26"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6" ht="13.5" customHeight="1" thickTop="1" thickBot="1" x14ac:dyDescent="0.3">
      <c r="B4" s="1694"/>
      <c r="C4" s="1695"/>
      <c r="D4" s="1695"/>
      <c r="E4" s="1695"/>
      <c r="F4" s="1695"/>
      <c r="G4" s="1695"/>
      <c r="H4" s="1695"/>
      <c r="I4" s="1695"/>
      <c r="J4" s="1695"/>
      <c r="K4" s="1695"/>
      <c r="L4" s="1695"/>
      <c r="M4" s="1695"/>
      <c r="N4" s="1695"/>
      <c r="O4" s="1695"/>
      <c r="P4" s="1695"/>
      <c r="Q4" s="1695"/>
      <c r="R4" s="1695"/>
      <c r="S4" s="1695"/>
      <c r="T4" s="1695"/>
      <c r="U4" s="1695"/>
      <c r="V4" s="1695"/>
      <c r="W4" s="1695"/>
      <c r="X4" s="1696"/>
      <c r="Y4" s="48"/>
    </row>
    <row r="5" spans="1:26"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6" ht="34.9" customHeight="1" thickTop="1" thickBot="1" x14ac:dyDescent="0.3">
      <c r="B6" s="1753"/>
      <c r="C6" s="1754"/>
      <c r="D6" s="1754"/>
      <c r="E6" s="1754"/>
      <c r="F6" s="1754"/>
      <c r="G6" s="1754"/>
      <c r="H6" s="1754"/>
      <c r="I6" s="1754"/>
      <c r="J6" s="1754"/>
      <c r="K6" s="915">
        <v>110244</v>
      </c>
      <c r="L6" s="1755" t="s">
        <v>94</v>
      </c>
      <c r="M6" s="1755"/>
      <c r="N6" s="1755"/>
      <c r="O6" s="1756" t="s">
        <v>1352</v>
      </c>
      <c r="P6" s="1803"/>
      <c r="Q6" s="1803"/>
      <c r="R6" s="1803"/>
      <c r="S6" s="938">
        <v>2.0065</v>
      </c>
      <c r="T6" s="1755" t="s">
        <v>96</v>
      </c>
      <c r="U6" s="1755"/>
      <c r="V6" s="1755"/>
      <c r="W6" s="1755"/>
      <c r="X6" s="1757"/>
      <c r="Y6" s="99"/>
      <c r="Z6" s="99"/>
    </row>
    <row r="7" spans="1:26" ht="27" customHeight="1" thickTop="1" thickBot="1" x14ac:dyDescent="0.35">
      <c r="A7" s="73"/>
      <c r="B7" s="1936" t="s">
        <v>149</v>
      </c>
      <c r="C7" s="860" t="s">
        <v>1368</v>
      </c>
      <c r="D7" s="74"/>
      <c r="E7" s="1938" t="s">
        <v>1367</v>
      </c>
      <c r="F7" s="1938"/>
      <c r="G7" s="1938"/>
      <c r="H7" s="1938"/>
      <c r="I7" s="1938"/>
      <c r="J7" s="1938"/>
      <c r="K7" s="74"/>
      <c r="L7" s="1938" t="s">
        <v>1365</v>
      </c>
      <c r="M7" s="1938"/>
      <c r="N7" s="1938"/>
      <c r="O7" s="1938"/>
      <c r="P7" s="1938"/>
      <c r="Q7" s="1938"/>
      <c r="R7" s="160"/>
      <c r="S7" s="1928" t="s">
        <v>1366</v>
      </c>
      <c r="T7" s="1928"/>
      <c r="U7" s="1928"/>
      <c r="V7" s="1928"/>
      <c r="W7" s="1928"/>
      <c r="X7" s="1929"/>
    </row>
    <row r="8" spans="1:26" ht="45" customHeight="1" thickBot="1" x14ac:dyDescent="0.3">
      <c r="A8" s="75"/>
      <c r="B8" s="1937"/>
      <c r="C8" s="346">
        <f>SUM(U13:U64)</f>
        <v>0</v>
      </c>
      <c r="D8" s="76" t="s">
        <v>150</v>
      </c>
      <c r="E8" s="1952"/>
      <c r="F8" s="1952"/>
      <c r="G8" s="1952"/>
      <c r="H8" s="1952"/>
      <c r="I8" s="1952"/>
      <c r="J8" s="1952"/>
      <c r="K8" s="76" t="s">
        <v>151</v>
      </c>
      <c r="L8" s="1780">
        <f>C8+E8</f>
        <v>0</v>
      </c>
      <c r="M8" s="1780"/>
      <c r="N8" s="1780"/>
      <c r="O8" s="1780"/>
      <c r="P8" s="1780"/>
      <c r="Q8" s="1780"/>
      <c r="R8" s="76" t="s">
        <v>151</v>
      </c>
      <c r="S8" s="1758">
        <f>L8*S6</f>
        <v>0</v>
      </c>
      <c r="T8" s="1758"/>
      <c r="U8" s="1758"/>
      <c r="V8" s="1758"/>
      <c r="W8" s="1758"/>
      <c r="X8" s="1759"/>
    </row>
    <row r="9" spans="1:26" ht="42.75" customHeight="1" thickTop="1" thickBot="1" x14ac:dyDescent="0.3">
      <c r="A9" s="159"/>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6" ht="84" customHeight="1" thickTop="1" thickBot="1" x14ac:dyDescent="0.3">
      <c r="A10" s="159"/>
      <c r="B10" s="1838" t="s">
        <v>153</v>
      </c>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40"/>
    </row>
    <row r="11" spans="1:26" ht="57" customHeight="1" thickTop="1" thickBot="1" x14ac:dyDescent="0.3">
      <c r="B11" s="77" t="s">
        <v>97</v>
      </c>
      <c r="C11" s="78" t="s">
        <v>98</v>
      </c>
      <c r="D11" s="155" t="s">
        <v>99</v>
      </c>
      <c r="E11" s="155" t="s">
        <v>100</v>
      </c>
      <c r="F11" s="155" t="s">
        <v>101</v>
      </c>
      <c r="G11" s="155" t="s">
        <v>102</v>
      </c>
      <c r="H11" s="155" t="s">
        <v>103</v>
      </c>
      <c r="I11" s="155" t="s">
        <v>104</v>
      </c>
      <c r="J11" s="158" t="s">
        <v>105</v>
      </c>
      <c r="K11" s="157" t="s">
        <v>12</v>
      </c>
      <c r="L11" s="157" t="s">
        <v>13</v>
      </c>
      <c r="M11" s="157" t="s">
        <v>14</v>
      </c>
      <c r="N11" s="157" t="s">
        <v>15</v>
      </c>
      <c r="O11" s="157" t="s">
        <v>16</v>
      </c>
      <c r="P11" s="157" t="s">
        <v>17</v>
      </c>
      <c r="Q11" s="157" t="s">
        <v>18</v>
      </c>
      <c r="R11" s="157" t="s">
        <v>19</v>
      </c>
      <c r="S11" s="157" t="s">
        <v>20</v>
      </c>
      <c r="T11" s="156" t="s">
        <v>106</v>
      </c>
      <c r="U11" s="155" t="s">
        <v>107</v>
      </c>
      <c r="V11" s="155" t="s">
        <v>108</v>
      </c>
      <c r="W11" s="155" t="s">
        <v>109</v>
      </c>
      <c r="X11" s="154" t="s">
        <v>110</v>
      </c>
    </row>
    <row r="12" spans="1:26" ht="16.5" thickTop="1" thickBot="1" x14ac:dyDescent="0.3">
      <c r="B12" s="83"/>
      <c r="C12" s="123"/>
      <c r="D12" s="123"/>
      <c r="E12" s="123"/>
      <c r="F12" s="123"/>
      <c r="G12" s="123"/>
      <c r="H12" s="123"/>
      <c r="I12" s="123"/>
      <c r="J12" s="123"/>
      <c r="K12" s="123"/>
      <c r="L12" s="123"/>
      <c r="M12" s="123"/>
      <c r="N12" s="123"/>
      <c r="O12" s="123"/>
      <c r="P12" s="123"/>
      <c r="Q12" s="123"/>
      <c r="R12" s="123"/>
      <c r="S12" s="123"/>
      <c r="T12" s="123"/>
      <c r="U12" s="123"/>
      <c r="V12" s="123"/>
      <c r="W12" s="123"/>
      <c r="X12" s="86"/>
    </row>
    <row r="13" spans="1:26" ht="19.5" customHeight="1" x14ac:dyDescent="0.25">
      <c r="B13" s="968">
        <v>55290</v>
      </c>
      <c r="C13" s="1010" t="s">
        <v>1124</v>
      </c>
      <c r="D13" s="941">
        <v>2</v>
      </c>
      <c r="E13" s="942">
        <v>2</v>
      </c>
      <c r="F13" s="942">
        <v>0.125</v>
      </c>
      <c r="G13" s="942">
        <v>13.38</v>
      </c>
      <c r="H13" s="942">
        <v>48</v>
      </c>
      <c r="I13" s="942">
        <v>3.05</v>
      </c>
      <c r="J13" s="1272">
        <v>6.12</v>
      </c>
      <c r="K13" s="910"/>
      <c r="L13" s="727"/>
      <c r="M13" s="727"/>
      <c r="N13" s="727"/>
      <c r="O13" s="727"/>
      <c r="P13" s="727"/>
      <c r="Q13" s="727"/>
      <c r="R13" s="727"/>
      <c r="S13" s="753"/>
      <c r="T13" s="427">
        <f t="shared" ref="T13:T44" si="0">SUM(K13:S13)</f>
        <v>0</v>
      </c>
      <c r="U13" s="87">
        <f t="shared" ref="U13:U44" si="1">T13*I13</f>
        <v>0</v>
      </c>
      <c r="V13" s="428">
        <f t="shared" ref="V13:V44" si="2">U13*$S$6</f>
        <v>0</v>
      </c>
      <c r="W13" s="1804" t="s">
        <v>115</v>
      </c>
      <c r="X13" s="1805"/>
    </row>
    <row r="14" spans="1:26" ht="19.5" customHeight="1" x14ac:dyDescent="0.25">
      <c r="B14" s="949">
        <v>55291</v>
      </c>
      <c r="C14" s="945" t="s">
        <v>1123</v>
      </c>
      <c r="D14" s="946">
        <v>2</v>
      </c>
      <c r="E14" s="947">
        <v>2</v>
      </c>
      <c r="F14" s="947">
        <v>0</v>
      </c>
      <c r="G14" s="947">
        <v>13.38</v>
      </c>
      <c r="H14" s="947">
        <v>48</v>
      </c>
      <c r="I14" s="947">
        <v>3.86</v>
      </c>
      <c r="J14" s="1274">
        <v>7.75</v>
      </c>
      <c r="K14" s="911"/>
      <c r="L14" s="690"/>
      <c r="M14" s="690"/>
      <c r="N14" s="690"/>
      <c r="O14" s="690"/>
      <c r="P14" s="690"/>
      <c r="Q14" s="690"/>
      <c r="R14" s="690"/>
      <c r="S14" s="717"/>
      <c r="T14" s="271">
        <f t="shared" si="0"/>
        <v>0</v>
      </c>
      <c r="U14" s="89">
        <f t="shared" si="1"/>
        <v>0</v>
      </c>
      <c r="V14" s="112">
        <f t="shared" si="2"/>
        <v>0</v>
      </c>
      <c r="W14" s="1794"/>
      <c r="X14" s="1795"/>
    </row>
    <row r="15" spans="1:26" ht="19.5" customHeight="1" x14ac:dyDescent="0.25">
      <c r="B15" s="944">
        <v>55292</v>
      </c>
      <c r="C15" s="945" t="s">
        <v>1122</v>
      </c>
      <c r="D15" s="946">
        <v>2</v>
      </c>
      <c r="E15" s="947">
        <v>2</v>
      </c>
      <c r="F15" s="947">
        <v>0</v>
      </c>
      <c r="G15" s="947">
        <v>13.38</v>
      </c>
      <c r="H15" s="947">
        <v>48</v>
      </c>
      <c r="I15" s="947">
        <v>3.1</v>
      </c>
      <c r="J15" s="1274">
        <v>6.22</v>
      </c>
      <c r="K15" s="911"/>
      <c r="L15" s="690"/>
      <c r="M15" s="690"/>
      <c r="N15" s="690"/>
      <c r="O15" s="690"/>
      <c r="P15" s="690"/>
      <c r="Q15" s="690"/>
      <c r="R15" s="690"/>
      <c r="S15" s="717"/>
      <c r="T15" s="271">
        <f t="shared" si="0"/>
        <v>0</v>
      </c>
      <c r="U15" s="89">
        <f t="shared" si="1"/>
        <v>0</v>
      </c>
      <c r="V15" s="112">
        <f t="shared" si="2"/>
        <v>0</v>
      </c>
      <c r="W15" s="1794"/>
      <c r="X15" s="1795"/>
    </row>
    <row r="16" spans="1:26" ht="19.5" customHeight="1" x14ac:dyDescent="0.25">
      <c r="B16" s="949">
        <v>55293</v>
      </c>
      <c r="C16" s="945" t="s">
        <v>1121</v>
      </c>
      <c r="D16" s="946">
        <v>2</v>
      </c>
      <c r="E16" s="947">
        <v>2</v>
      </c>
      <c r="F16" s="947">
        <v>0.125</v>
      </c>
      <c r="G16" s="947">
        <v>13.38</v>
      </c>
      <c r="H16" s="947">
        <v>48</v>
      </c>
      <c r="I16" s="947">
        <v>3.05</v>
      </c>
      <c r="J16" s="1274">
        <v>6.12</v>
      </c>
      <c r="K16" s="911"/>
      <c r="L16" s="690"/>
      <c r="M16" s="690"/>
      <c r="N16" s="690"/>
      <c r="O16" s="690"/>
      <c r="P16" s="690"/>
      <c r="Q16" s="690"/>
      <c r="R16" s="690"/>
      <c r="S16" s="717"/>
      <c r="T16" s="271">
        <f t="shared" si="0"/>
        <v>0</v>
      </c>
      <c r="U16" s="89">
        <f t="shared" si="1"/>
        <v>0</v>
      </c>
      <c r="V16" s="112">
        <f t="shared" si="2"/>
        <v>0</v>
      </c>
      <c r="W16" s="1794"/>
      <c r="X16" s="1795"/>
    </row>
    <row r="17" spans="2:24" ht="19.5" customHeight="1" x14ac:dyDescent="0.25">
      <c r="B17" s="949">
        <v>63912</v>
      </c>
      <c r="C17" s="945" t="s">
        <v>1120</v>
      </c>
      <c r="D17" s="946">
        <v>1</v>
      </c>
      <c r="E17" s="947">
        <v>1.5</v>
      </c>
      <c r="F17" s="947">
        <v>0</v>
      </c>
      <c r="G17" s="947">
        <v>26.48</v>
      </c>
      <c r="H17" s="947">
        <v>128</v>
      </c>
      <c r="I17" s="947">
        <v>2.4</v>
      </c>
      <c r="J17" s="1274">
        <v>4.82</v>
      </c>
      <c r="K17" s="911"/>
      <c r="L17" s="690"/>
      <c r="M17" s="690"/>
      <c r="N17" s="690"/>
      <c r="O17" s="690"/>
      <c r="P17" s="690"/>
      <c r="Q17" s="690"/>
      <c r="R17" s="690"/>
      <c r="S17" s="717"/>
      <c r="T17" s="271">
        <f t="shared" si="0"/>
        <v>0</v>
      </c>
      <c r="U17" s="89">
        <f t="shared" si="1"/>
        <v>0</v>
      </c>
      <c r="V17" s="112">
        <f t="shared" si="2"/>
        <v>0</v>
      </c>
      <c r="W17" s="1794"/>
      <c r="X17" s="1795"/>
    </row>
    <row r="18" spans="2:24" ht="19.5" customHeight="1" x14ac:dyDescent="0.25">
      <c r="B18" s="949">
        <v>63913</v>
      </c>
      <c r="C18" s="945" t="s">
        <v>1119</v>
      </c>
      <c r="D18" s="946">
        <v>1</v>
      </c>
      <c r="E18" s="947">
        <v>1.75</v>
      </c>
      <c r="F18" s="947">
        <v>0</v>
      </c>
      <c r="G18" s="947">
        <v>22.93</v>
      </c>
      <c r="H18" s="947">
        <v>100</v>
      </c>
      <c r="I18" s="947">
        <v>2</v>
      </c>
      <c r="J18" s="1274">
        <v>4.01</v>
      </c>
      <c r="K18" s="911"/>
      <c r="L18" s="690"/>
      <c r="M18" s="690"/>
      <c r="N18" s="690"/>
      <c r="O18" s="690"/>
      <c r="P18" s="690"/>
      <c r="Q18" s="690"/>
      <c r="R18" s="690"/>
      <c r="S18" s="717"/>
      <c r="T18" s="271">
        <f t="shared" si="0"/>
        <v>0</v>
      </c>
      <c r="U18" s="89">
        <f t="shared" si="1"/>
        <v>0</v>
      </c>
      <c r="V18" s="112">
        <f t="shared" si="2"/>
        <v>0</v>
      </c>
      <c r="W18" s="1794"/>
      <c r="X18" s="1795"/>
    </row>
    <row r="19" spans="2:24" ht="19.5" customHeight="1" x14ac:dyDescent="0.25">
      <c r="B19" s="944">
        <v>67625</v>
      </c>
      <c r="C19" s="945" t="s">
        <v>1118</v>
      </c>
      <c r="D19" s="946">
        <v>1</v>
      </c>
      <c r="E19" s="947">
        <v>1.25</v>
      </c>
      <c r="F19" s="947">
        <v>0</v>
      </c>
      <c r="G19" s="947">
        <v>16.98</v>
      </c>
      <c r="H19" s="947">
        <v>96</v>
      </c>
      <c r="I19" s="947">
        <v>3.48</v>
      </c>
      <c r="J19" s="1274">
        <v>6.98</v>
      </c>
      <c r="K19" s="911"/>
      <c r="L19" s="690"/>
      <c r="M19" s="690"/>
      <c r="N19" s="690"/>
      <c r="O19" s="690"/>
      <c r="P19" s="690"/>
      <c r="Q19" s="690"/>
      <c r="R19" s="690"/>
      <c r="S19" s="717"/>
      <c r="T19" s="271">
        <f t="shared" si="0"/>
        <v>0</v>
      </c>
      <c r="U19" s="89">
        <f t="shared" si="1"/>
        <v>0</v>
      </c>
      <c r="V19" s="112">
        <f t="shared" si="2"/>
        <v>0</v>
      </c>
      <c r="W19" s="1794"/>
      <c r="X19" s="1795"/>
    </row>
    <row r="20" spans="2:24" ht="19.5" customHeight="1" x14ac:dyDescent="0.25">
      <c r="B20" s="949">
        <v>67626</v>
      </c>
      <c r="C20" s="945" t="s">
        <v>1117</v>
      </c>
      <c r="D20" s="946">
        <v>1</v>
      </c>
      <c r="E20" s="947">
        <v>1.25</v>
      </c>
      <c r="F20" s="947">
        <v>0</v>
      </c>
      <c r="G20" s="947">
        <v>16.8</v>
      </c>
      <c r="H20" s="947">
        <v>96</v>
      </c>
      <c r="I20" s="947">
        <v>4.2</v>
      </c>
      <c r="J20" s="1274">
        <v>8.43</v>
      </c>
      <c r="K20" s="911"/>
      <c r="L20" s="690"/>
      <c r="M20" s="690"/>
      <c r="N20" s="690"/>
      <c r="O20" s="690"/>
      <c r="P20" s="690"/>
      <c r="Q20" s="690"/>
      <c r="R20" s="690"/>
      <c r="S20" s="717"/>
      <c r="T20" s="271">
        <f t="shared" si="0"/>
        <v>0</v>
      </c>
      <c r="U20" s="89">
        <f t="shared" si="1"/>
        <v>0</v>
      </c>
      <c r="V20" s="112">
        <f t="shared" si="2"/>
        <v>0</v>
      </c>
      <c r="W20" s="1794"/>
      <c r="X20" s="1795"/>
    </row>
    <row r="21" spans="2:24" ht="19.5" customHeight="1" x14ac:dyDescent="0.25">
      <c r="B21" s="949">
        <v>68523</v>
      </c>
      <c r="C21" s="945" t="s">
        <v>1116</v>
      </c>
      <c r="D21" s="946">
        <v>2</v>
      </c>
      <c r="E21" s="947">
        <v>2</v>
      </c>
      <c r="F21" s="947">
        <v>0.125</v>
      </c>
      <c r="G21" s="947">
        <v>24.48</v>
      </c>
      <c r="H21" s="947">
        <v>72</v>
      </c>
      <c r="I21" s="947">
        <v>3.42</v>
      </c>
      <c r="J21" s="1274">
        <v>6.86</v>
      </c>
      <c r="K21" s="911"/>
      <c r="L21" s="690"/>
      <c r="M21" s="690"/>
      <c r="N21" s="690"/>
      <c r="O21" s="690"/>
      <c r="P21" s="690"/>
      <c r="Q21" s="690"/>
      <c r="R21" s="690"/>
      <c r="S21" s="717"/>
      <c r="T21" s="271">
        <f t="shared" si="0"/>
        <v>0</v>
      </c>
      <c r="U21" s="89">
        <f t="shared" si="1"/>
        <v>0</v>
      </c>
      <c r="V21" s="112">
        <f t="shared" si="2"/>
        <v>0</v>
      </c>
      <c r="W21" s="1794"/>
      <c r="X21" s="1795"/>
    </row>
    <row r="22" spans="2:24" ht="19.5" customHeight="1" x14ac:dyDescent="0.25">
      <c r="B22" s="944">
        <v>68582</v>
      </c>
      <c r="C22" s="945" t="s">
        <v>1115</v>
      </c>
      <c r="D22" s="946">
        <v>2</v>
      </c>
      <c r="E22" s="947">
        <v>2</v>
      </c>
      <c r="F22" s="947">
        <v>0.125</v>
      </c>
      <c r="G22" s="947">
        <v>23.09</v>
      </c>
      <c r="H22" s="947">
        <v>72</v>
      </c>
      <c r="I22" s="947">
        <v>7.23</v>
      </c>
      <c r="J22" s="1274">
        <v>14.51</v>
      </c>
      <c r="K22" s="911"/>
      <c r="L22" s="690"/>
      <c r="M22" s="690"/>
      <c r="N22" s="690"/>
      <c r="O22" s="690"/>
      <c r="P22" s="690"/>
      <c r="Q22" s="690"/>
      <c r="R22" s="690"/>
      <c r="S22" s="717"/>
      <c r="T22" s="272">
        <f t="shared" si="0"/>
        <v>0</v>
      </c>
      <c r="U22" s="194">
        <f t="shared" si="1"/>
        <v>0</v>
      </c>
      <c r="V22" s="269">
        <f t="shared" si="2"/>
        <v>0</v>
      </c>
      <c r="W22" s="1794"/>
      <c r="X22" s="1795"/>
    </row>
    <row r="23" spans="2:24" ht="19.5" customHeight="1" x14ac:dyDescent="0.25">
      <c r="B23" s="944">
        <v>68586</v>
      </c>
      <c r="C23" s="945" t="s">
        <v>1114</v>
      </c>
      <c r="D23" s="946">
        <v>2</v>
      </c>
      <c r="E23" s="947">
        <v>2</v>
      </c>
      <c r="F23" s="947">
        <v>0.125</v>
      </c>
      <c r="G23" s="947">
        <v>23.09</v>
      </c>
      <c r="H23" s="947">
        <v>72</v>
      </c>
      <c r="I23" s="947">
        <v>9</v>
      </c>
      <c r="J23" s="1274">
        <v>18.059999999999999</v>
      </c>
      <c r="K23" s="911"/>
      <c r="L23" s="690"/>
      <c r="M23" s="690"/>
      <c r="N23" s="690"/>
      <c r="O23" s="690"/>
      <c r="P23" s="690"/>
      <c r="Q23" s="690"/>
      <c r="R23" s="690"/>
      <c r="S23" s="717"/>
      <c r="T23" s="273">
        <f t="shared" si="0"/>
        <v>0</v>
      </c>
      <c r="U23" s="172">
        <f t="shared" si="1"/>
        <v>0</v>
      </c>
      <c r="V23" s="843">
        <f t="shared" si="2"/>
        <v>0</v>
      </c>
      <c r="W23" s="1794"/>
      <c r="X23" s="1795"/>
    </row>
    <row r="24" spans="2:24" ht="19.5" customHeight="1" x14ac:dyDescent="0.25">
      <c r="B24" s="949">
        <v>68591</v>
      </c>
      <c r="C24" s="945" t="s">
        <v>1113</v>
      </c>
      <c r="D24" s="946">
        <v>2</v>
      </c>
      <c r="E24" s="947">
        <v>2</v>
      </c>
      <c r="F24" s="947">
        <v>0.125</v>
      </c>
      <c r="G24" s="947">
        <v>23.09</v>
      </c>
      <c r="H24" s="947">
        <v>72</v>
      </c>
      <c r="I24" s="947">
        <v>9</v>
      </c>
      <c r="J24" s="1274">
        <v>18.059999999999999</v>
      </c>
      <c r="K24" s="911"/>
      <c r="L24" s="690"/>
      <c r="M24" s="690"/>
      <c r="N24" s="690"/>
      <c r="O24" s="690"/>
      <c r="P24" s="690"/>
      <c r="Q24" s="690"/>
      <c r="R24" s="690"/>
      <c r="S24" s="717"/>
      <c r="T24" s="273">
        <f t="shared" si="0"/>
        <v>0</v>
      </c>
      <c r="U24" s="172">
        <f t="shared" si="1"/>
        <v>0</v>
      </c>
      <c r="V24" s="843">
        <f t="shared" si="2"/>
        <v>0</v>
      </c>
      <c r="W24" s="1794"/>
      <c r="X24" s="1795"/>
    </row>
    <row r="25" spans="2:24" ht="19.5" customHeight="1" x14ac:dyDescent="0.25">
      <c r="B25" s="944">
        <v>68592</v>
      </c>
      <c r="C25" s="945" t="s">
        <v>1112</v>
      </c>
      <c r="D25" s="946">
        <v>2</v>
      </c>
      <c r="E25" s="947">
        <v>2</v>
      </c>
      <c r="F25" s="947">
        <v>0.125</v>
      </c>
      <c r="G25" s="947">
        <v>23.09</v>
      </c>
      <c r="H25" s="947">
        <v>72</v>
      </c>
      <c r="I25" s="947">
        <v>7.23</v>
      </c>
      <c r="J25" s="1274">
        <v>14.51</v>
      </c>
      <c r="K25" s="911"/>
      <c r="L25" s="690"/>
      <c r="M25" s="690"/>
      <c r="N25" s="690"/>
      <c r="O25" s="690"/>
      <c r="P25" s="690"/>
      <c r="Q25" s="690"/>
      <c r="R25" s="690"/>
      <c r="S25" s="717"/>
      <c r="T25" s="273">
        <f t="shared" si="0"/>
        <v>0</v>
      </c>
      <c r="U25" s="172">
        <f t="shared" si="1"/>
        <v>0</v>
      </c>
      <c r="V25" s="843">
        <f t="shared" si="2"/>
        <v>0</v>
      </c>
      <c r="W25" s="1794"/>
      <c r="X25" s="1795"/>
    </row>
    <row r="26" spans="2:24" ht="19.5" customHeight="1" x14ac:dyDescent="0.25">
      <c r="B26" s="949">
        <v>68594</v>
      </c>
      <c r="C26" s="945" t="s">
        <v>1111</v>
      </c>
      <c r="D26" s="946">
        <v>1</v>
      </c>
      <c r="E26" s="947">
        <v>2</v>
      </c>
      <c r="F26" s="947">
        <v>0.125</v>
      </c>
      <c r="G26" s="947">
        <v>18.68</v>
      </c>
      <c r="H26" s="947">
        <v>72</v>
      </c>
      <c r="I26" s="947">
        <v>4.5</v>
      </c>
      <c r="J26" s="1274">
        <v>9.0299999999999994</v>
      </c>
      <c r="K26" s="911"/>
      <c r="L26" s="690"/>
      <c r="M26" s="690"/>
      <c r="N26" s="690"/>
      <c r="O26" s="690"/>
      <c r="P26" s="690"/>
      <c r="Q26" s="690"/>
      <c r="R26" s="690"/>
      <c r="S26" s="717"/>
      <c r="T26" s="273">
        <f t="shared" si="0"/>
        <v>0</v>
      </c>
      <c r="U26" s="172">
        <f t="shared" si="1"/>
        <v>0</v>
      </c>
      <c r="V26" s="843">
        <f t="shared" si="2"/>
        <v>0</v>
      </c>
      <c r="W26" s="1794"/>
      <c r="X26" s="1795"/>
    </row>
    <row r="27" spans="2:24" ht="19.5" customHeight="1" x14ac:dyDescent="0.25">
      <c r="B27" s="949">
        <v>68638</v>
      </c>
      <c r="C27" s="945" t="s">
        <v>1110</v>
      </c>
      <c r="D27" s="946">
        <v>2</v>
      </c>
      <c r="E27" s="947">
        <v>2</v>
      </c>
      <c r="F27" s="947">
        <v>0</v>
      </c>
      <c r="G27" s="947">
        <v>24.91</v>
      </c>
      <c r="H27" s="947">
        <v>72</v>
      </c>
      <c r="I27" s="947">
        <v>7.93</v>
      </c>
      <c r="J27" s="1274">
        <v>15.91</v>
      </c>
      <c r="K27" s="911"/>
      <c r="L27" s="690"/>
      <c r="M27" s="690"/>
      <c r="N27" s="690"/>
      <c r="O27" s="690"/>
      <c r="P27" s="690"/>
      <c r="Q27" s="690"/>
      <c r="R27" s="690"/>
      <c r="S27" s="717"/>
      <c r="T27" s="273">
        <f t="shared" si="0"/>
        <v>0</v>
      </c>
      <c r="U27" s="172">
        <f t="shared" si="1"/>
        <v>0</v>
      </c>
      <c r="V27" s="843">
        <f t="shared" si="2"/>
        <v>0</v>
      </c>
      <c r="W27" s="1794"/>
      <c r="X27" s="1795"/>
    </row>
    <row r="28" spans="2:24" ht="19.5" customHeight="1" x14ac:dyDescent="0.25">
      <c r="B28" s="949">
        <v>68724</v>
      </c>
      <c r="C28" s="945" t="s">
        <v>1109</v>
      </c>
      <c r="D28" s="946">
        <v>2</v>
      </c>
      <c r="E28" s="947">
        <v>2</v>
      </c>
      <c r="F28" s="947">
        <v>0</v>
      </c>
      <c r="G28" s="947">
        <v>16.079999999999998</v>
      </c>
      <c r="H28" s="947">
        <v>60</v>
      </c>
      <c r="I28" s="947">
        <v>6.28</v>
      </c>
      <c r="J28" s="1274">
        <v>12.6</v>
      </c>
      <c r="K28" s="911"/>
      <c r="L28" s="690"/>
      <c r="M28" s="690"/>
      <c r="N28" s="690"/>
      <c r="O28" s="690"/>
      <c r="P28" s="690"/>
      <c r="Q28" s="690"/>
      <c r="R28" s="690"/>
      <c r="S28" s="717"/>
      <c r="T28" s="273">
        <f t="shared" si="0"/>
        <v>0</v>
      </c>
      <c r="U28" s="172">
        <f t="shared" si="1"/>
        <v>0</v>
      </c>
      <c r="V28" s="843">
        <f t="shared" si="2"/>
        <v>0</v>
      </c>
      <c r="W28" s="1794"/>
      <c r="X28" s="1795"/>
    </row>
    <row r="29" spans="2:24" ht="19.5" customHeight="1" x14ac:dyDescent="0.25">
      <c r="B29" s="944">
        <v>72671</v>
      </c>
      <c r="C29" s="945" t="s">
        <v>1108</v>
      </c>
      <c r="D29" s="946">
        <v>2</v>
      </c>
      <c r="E29" s="947">
        <v>2</v>
      </c>
      <c r="F29" s="947">
        <v>0.125</v>
      </c>
      <c r="G29" s="947">
        <v>20.62</v>
      </c>
      <c r="H29" s="947">
        <v>60</v>
      </c>
      <c r="I29" s="947">
        <v>7.5</v>
      </c>
      <c r="J29" s="1274">
        <v>15.05</v>
      </c>
      <c r="K29" s="911"/>
      <c r="L29" s="690"/>
      <c r="M29" s="690"/>
      <c r="N29" s="690"/>
      <c r="O29" s="690"/>
      <c r="P29" s="690"/>
      <c r="Q29" s="690"/>
      <c r="R29" s="690"/>
      <c r="S29" s="717"/>
      <c r="T29" s="273">
        <f t="shared" si="0"/>
        <v>0</v>
      </c>
      <c r="U29" s="172">
        <f t="shared" si="1"/>
        <v>0</v>
      </c>
      <c r="V29" s="843">
        <f t="shared" si="2"/>
        <v>0</v>
      </c>
      <c r="W29" s="1794"/>
      <c r="X29" s="1795"/>
    </row>
    <row r="30" spans="2:24" ht="19.5" customHeight="1" x14ac:dyDescent="0.25">
      <c r="B30" s="949">
        <v>72672</v>
      </c>
      <c r="C30" s="945" t="s">
        <v>1107</v>
      </c>
      <c r="D30" s="946">
        <v>2</v>
      </c>
      <c r="E30" s="947">
        <v>2</v>
      </c>
      <c r="F30" s="947">
        <v>0.125</v>
      </c>
      <c r="G30" s="947">
        <v>20.25</v>
      </c>
      <c r="H30" s="947">
        <v>60</v>
      </c>
      <c r="I30" s="947">
        <v>5.63</v>
      </c>
      <c r="J30" s="1274">
        <v>11.3</v>
      </c>
      <c r="K30" s="911"/>
      <c r="L30" s="690"/>
      <c r="M30" s="690"/>
      <c r="N30" s="690"/>
      <c r="O30" s="690"/>
      <c r="P30" s="690"/>
      <c r="Q30" s="690"/>
      <c r="R30" s="690"/>
      <c r="S30" s="717"/>
      <c r="T30" s="273">
        <f t="shared" si="0"/>
        <v>0</v>
      </c>
      <c r="U30" s="172">
        <f t="shared" si="1"/>
        <v>0</v>
      </c>
      <c r="V30" s="843">
        <f t="shared" si="2"/>
        <v>0</v>
      </c>
      <c r="W30" s="1794"/>
      <c r="X30" s="1795"/>
    </row>
    <row r="31" spans="2:24" ht="19.5" customHeight="1" x14ac:dyDescent="0.25">
      <c r="B31" s="949">
        <v>73142</v>
      </c>
      <c r="C31" s="945" t="s">
        <v>1106</v>
      </c>
      <c r="D31" s="946">
        <v>2</v>
      </c>
      <c r="E31" s="947">
        <v>3</v>
      </c>
      <c r="F31" s="947">
        <v>0.125</v>
      </c>
      <c r="G31" s="947">
        <v>24.34</v>
      </c>
      <c r="H31" s="947">
        <v>72</v>
      </c>
      <c r="I31" s="947">
        <v>9</v>
      </c>
      <c r="J31" s="1274">
        <v>18.059999999999999</v>
      </c>
      <c r="K31" s="911"/>
      <c r="L31" s="690"/>
      <c r="M31" s="690"/>
      <c r="N31" s="690"/>
      <c r="O31" s="690"/>
      <c r="P31" s="690"/>
      <c r="Q31" s="690"/>
      <c r="R31" s="690"/>
      <c r="S31" s="717"/>
      <c r="T31" s="273">
        <f t="shared" si="0"/>
        <v>0</v>
      </c>
      <c r="U31" s="172">
        <f t="shared" si="1"/>
        <v>0</v>
      </c>
      <c r="V31" s="843">
        <f t="shared" si="2"/>
        <v>0</v>
      </c>
      <c r="W31" s="1794"/>
      <c r="X31" s="1795"/>
    </row>
    <row r="32" spans="2:24" ht="19.5" customHeight="1" x14ac:dyDescent="0.25">
      <c r="B32" s="944">
        <v>73143</v>
      </c>
      <c r="C32" s="945" t="s">
        <v>1105</v>
      </c>
      <c r="D32" s="946">
        <v>2</v>
      </c>
      <c r="E32" s="947">
        <v>3</v>
      </c>
      <c r="F32" s="947">
        <v>0.125</v>
      </c>
      <c r="G32" s="947">
        <v>24.48</v>
      </c>
      <c r="H32" s="947">
        <v>72</v>
      </c>
      <c r="I32" s="947">
        <v>6.89</v>
      </c>
      <c r="J32" s="1274">
        <v>13.82</v>
      </c>
      <c r="K32" s="911"/>
      <c r="L32" s="690"/>
      <c r="M32" s="690"/>
      <c r="N32" s="690"/>
      <c r="O32" s="690"/>
      <c r="P32" s="690"/>
      <c r="Q32" s="690"/>
      <c r="R32" s="690"/>
      <c r="S32" s="717"/>
      <c r="T32" s="273">
        <f t="shared" si="0"/>
        <v>0</v>
      </c>
      <c r="U32" s="172">
        <f t="shared" si="1"/>
        <v>0</v>
      </c>
      <c r="V32" s="843">
        <f t="shared" si="2"/>
        <v>0</v>
      </c>
      <c r="W32" s="1794"/>
      <c r="X32" s="1795"/>
    </row>
    <row r="33" spans="2:24" ht="19.5" customHeight="1" x14ac:dyDescent="0.25">
      <c r="B33" s="944">
        <v>73158</v>
      </c>
      <c r="C33" s="945" t="s">
        <v>1104</v>
      </c>
      <c r="D33" s="946">
        <v>2</v>
      </c>
      <c r="E33" s="947">
        <v>2</v>
      </c>
      <c r="F33" s="947">
        <v>0.125</v>
      </c>
      <c r="G33" s="947">
        <v>27.6</v>
      </c>
      <c r="H33" s="947">
        <v>96</v>
      </c>
      <c r="I33" s="947">
        <v>4.5</v>
      </c>
      <c r="J33" s="1274">
        <v>9.0299999999999994</v>
      </c>
      <c r="K33" s="911"/>
      <c r="L33" s="690"/>
      <c r="M33" s="690"/>
      <c r="N33" s="690"/>
      <c r="O33" s="690"/>
      <c r="P33" s="690"/>
      <c r="Q33" s="690"/>
      <c r="R33" s="690"/>
      <c r="S33" s="717"/>
      <c r="T33" s="273">
        <f t="shared" si="0"/>
        <v>0</v>
      </c>
      <c r="U33" s="172">
        <f t="shared" si="1"/>
        <v>0</v>
      </c>
      <c r="V33" s="843">
        <f t="shared" si="2"/>
        <v>0</v>
      </c>
      <c r="W33" s="1794"/>
      <c r="X33" s="1795"/>
    </row>
    <row r="34" spans="2:24" ht="19.5" customHeight="1" x14ac:dyDescent="0.25">
      <c r="B34" s="949">
        <v>73159</v>
      </c>
      <c r="C34" s="945" t="s">
        <v>1103</v>
      </c>
      <c r="D34" s="946">
        <v>2</v>
      </c>
      <c r="E34" s="947">
        <v>2</v>
      </c>
      <c r="F34" s="947">
        <v>0.125</v>
      </c>
      <c r="G34" s="947">
        <v>26.88</v>
      </c>
      <c r="H34" s="947">
        <v>96</v>
      </c>
      <c r="I34" s="947">
        <v>3.33</v>
      </c>
      <c r="J34" s="1274">
        <v>6.68</v>
      </c>
      <c r="K34" s="911"/>
      <c r="L34" s="690"/>
      <c r="M34" s="690"/>
      <c r="N34" s="690"/>
      <c r="O34" s="690"/>
      <c r="P34" s="690"/>
      <c r="Q34" s="690"/>
      <c r="R34" s="690"/>
      <c r="S34" s="717"/>
      <c r="T34" s="273">
        <f t="shared" si="0"/>
        <v>0</v>
      </c>
      <c r="U34" s="172">
        <f t="shared" si="1"/>
        <v>0</v>
      </c>
      <c r="V34" s="843">
        <f t="shared" si="2"/>
        <v>0</v>
      </c>
      <c r="W34" s="1794"/>
      <c r="X34" s="1795"/>
    </row>
    <row r="35" spans="2:24" ht="19.5" customHeight="1" x14ac:dyDescent="0.25">
      <c r="B35" s="944">
        <v>73338</v>
      </c>
      <c r="C35" s="945" t="s">
        <v>1102</v>
      </c>
      <c r="D35" s="946">
        <v>2</v>
      </c>
      <c r="E35" s="947">
        <v>2</v>
      </c>
      <c r="F35" s="947">
        <v>0</v>
      </c>
      <c r="G35" s="947">
        <v>26.25</v>
      </c>
      <c r="H35" s="947">
        <v>100</v>
      </c>
      <c r="I35" s="947">
        <v>10</v>
      </c>
      <c r="J35" s="1274">
        <v>20.07</v>
      </c>
      <c r="K35" s="911"/>
      <c r="L35" s="690"/>
      <c r="M35" s="690"/>
      <c r="N35" s="690"/>
      <c r="O35" s="690"/>
      <c r="P35" s="690"/>
      <c r="Q35" s="690"/>
      <c r="R35" s="690"/>
      <c r="S35" s="717"/>
      <c r="T35" s="273">
        <f t="shared" si="0"/>
        <v>0</v>
      </c>
      <c r="U35" s="172">
        <f t="shared" si="1"/>
        <v>0</v>
      </c>
      <c r="V35" s="843">
        <f t="shared" si="2"/>
        <v>0</v>
      </c>
      <c r="W35" s="1794"/>
      <c r="X35" s="1795"/>
    </row>
    <row r="36" spans="2:24" ht="19.5" customHeight="1" x14ac:dyDescent="0.25">
      <c r="B36" s="949">
        <v>74795</v>
      </c>
      <c r="C36" s="945" t="s">
        <v>1101</v>
      </c>
      <c r="D36" s="946">
        <v>1</v>
      </c>
      <c r="E36" s="947">
        <v>3.5</v>
      </c>
      <c r="F36" s="947">
        <v>0</v>
      </c>
      <c r="G36" s="947">
        <v>23.63</v>
      </c>
      <c r="H36" s="947">
        <v>72</v>
      </c>
      <c r="I36" s="947">
        <v>4.5</v>
      </c>
      <c r="J36" s="1274">
        <v>9.0299999999999994</v>
      </c>
      <c r="K36" s="911"/>
      <c r="L36" s="690"/>
      <c r="M36" s="690"/>
      <c r="N36" s="690"/>
      <c r="O36" s="690"/>
      <c r="P36" s="690"/>
      <c r="Q36" s="690"/>
      <c r="R36" s="690"/>
      <c r="S36" s="717"/>
      <c r="T36" s="273">
        <f t="shared" si="0"/>
        <v>0</v>
      </c>
      <c r="U36" s="172">
        <f t="shared" si="1"/>
        <v>0</v>
      </c>
      <c r="V36" s="843">
        <f t="shared" si="2"/>
        <v>0</v>
      </c>
      <c r="W36" s="1794"/>
      <c r="X36" s="1795"/>
    </row>
    <row r="37" spans="2:24" ht="19.5" customHeight="1" x14ac:dyDescent="0.25">
      <c r="B37" s="949">
        <v>78314</v>
      </c>
      <c r="C37" s="945" t="s">
        <v>1100</v>
      </c>
      <c r="D37" s="946">
        <v>2</v>
      </c>
      <c r="E37" s="947">
        <v>2</v>
      </c>
      <c r="F37" s="947">
        <v>0.125</v>
      </c>
      <c r="G37" s="947">
        <v>18.670000000000002</v>
      </c>
      <c r="H37" s="947">
        <v>60</v>
      </c>
      <c r="I37" s="947">
        <v>4.8</v>
      </c>
      <c r="J37" s="1274">
        <v>9.6300000000000008</v>
      </c>
      <c r="K37" s="911"/>
      <c r="L37" s="690"/>
      <c r="M37" s="690"/>
      <c r="N37" s="690"/>
      <c r="O37" s="690"/>
      <c r="P37" s="690"/>
      <c r="Q37" s="690"/>
      <c r="R37" s="690"/>
      <c r="S37" s="717"/>
      <c r="T37" s="273">
        <f t="shared" si="0"/>
        <v>0</v>
      </c>
      <c r="U37" s="172">
        <f t="shared" si="1"/>
        <v>0</v>
      </c>
      <c r="V37" s="843">
        <f t="shared" si="2"/>
        <v>0</v>
      </c>
      <c r="W37" s="1794"/>
      <c r="X37" s="1795"/>
    </row>
    <row r="38" spans="2:24" ht="19.5" customHeight="1" x14ac:dyDescent="0.25">
      <c r="B38" s="949">
        <v>78315</v>
      </c>
      <c r="C38" s="945" t="s">
        <v>1099</v>
      </c>
      <c r="D38" s="946">
        <v>2</v>
      </c>
      <c r="E38" s="947">
        <v>2</v>
      </c>
      <c r="F38" s="947">
        <v>0.125</v>
      </c>
      <c r="G38" s="947">
        <v>18.670000000000002</v>
      </c>
      <c r="H38" s="947">
        <v>60</v>
      </c>
      <c r="I38" s="947">
        <v>5.92</v>
      </c>
      <c r="J38" s="1274">
        <v>11.88</v>
      </c>
      <c r="K38" s="911"/>
      <c r="L38" s="690"/>
      <c r="M38" s="690"/>
      <c r="N38" s="690"/>
      <c r="O38" s="690"/>
      <c r="P38" s="690"/>
      <c r="Q38" s="690"/>
      <c r="R38" s="690"/>
      <c r="S38" s="717"/>
      <c r="T38" s="273">
        <f t="shared" si="0"/>
        <v>0</v>
      </c>
      <c r="U38" s="172">
        <f t="shared" si="1"/>
        <v>0</v>
      </c>
      <c r="V38" s="843">
        <f t="shared" si="2"/>
        <v>0</v>
      </c>
      <c r="W38" s="1794"/>
      <c r="X38" s="1795"/>
    </row>
    <row r="39" spans="2:24" ht="19.5" customHeight="1" x14ac:dyDescent="0.25">
      <c r="B39" s="944">
        <v>78352</v>
      </c>
      <c r="C39" s="945" t="s">
        <v>1098</v>
      </c>
      <c r="D39" s="946">
        <v>1</v>
      </c>
      <c r="E39" s="947">
        <v>1.5</v>
      </c>
      <c r="F39" s="947">
        <v>0</v>
      </c>
      <c r="G39" s="947">
        <v>24</v>
      </c>
      <c r="H39" s="947">
        <v>128</v>
      </c>
      <c r="I39" s="947">
        <v>2.2400000000000002</v>
      </c>
      <c r="J39" s="1274">
        <v>4.49</v>
      </c>
      <c r="K39" s="911"/>
      <c r="L39" s="690"/>
      <c r="M39" s="690"/>
      <c r="N39" s="690"/>
      <c r="O39" s="690"/>
      <c r="P39" s="690"/>
      <c r="Q39" s="690"/>
      <c r="R39" s="690"/>
      <c r="S39" s="717"/>
      <c r="T39" s="273">
        <f t="shared" si="0"/>
        <v>0</v>
      </c>
      <c r="U39" s="172">
        <f t="shared" si="1"/>
        <v>0</v>
      </c>
      <c r="V39" s="843">
        <f t="shared" si="2"/>
        <v>0</v>
      </c>
      <c r="W39" s="1794"/>
      <c r="X39" s="1795"/>
    </row>
    <row r="40" spans="2:24" ht="19.5" customHeight="1" x14ac:dyDescent="0.25">
      <c r="B40" s="949">
        <v>78353</v>
      </c>
      <c r="C40" s="945" t="s">
        <v>1097</v>
      </c>
      <c r="D40" s="946">
        <v>1</v>
      </c>
      <c r="E40" s="947">
        <v>1.5</v>
      </c>
      <c r="F40" s="947">
        <v>0</v>
      </c>
      <c r="G40" s="947">
        <v>23.6</v>
      </c>
      <c r="H40" s="947">
        <v>128</v>
      </c>
      <c r="I40" s="947">
        <v>4.96</v>
      </c>
      <c r="J40" s="1274">
        <v>9.9499999999999993</v>
      </c>
      <c r="K40" s="911"/>
      <c r="L40" s="690"/>
      <c r="M40" s="690"/>
      <c r="N40" s="690"/>
      <c r="O40" s="690"/>
      <c r="P40" s="690"/>
      <c r="Q40" s="690"/>
      <c r="R40" s="690"/>
      <c r="S40" s="717"/>
      <c r="T40" s="273">
        <f t="shared" si="0"/>
        <v>0</v>
      </c>
      <c r="U40" s="172">
        <f t="shared" si="1"/>
        <v>0</v>
      </c>
      <c r="V40" s="843">
        <f t="shared" si="2"/>
        <v>0</v>
      </c>
      <c r="W40" s="1794"/>
      <c r="X40" s="1795"/>
    </row>
    <row r="41" spans="2:24" ht="19.5" customHeight="1" x14ac:dyDescent="0.25">
      <c r="B41" s="949">
        <v>78356</v>
      </c>
      <c r="C41" s="945" t="s">
        <v>1096</v>
      </c>
      <c r="D41" s="946">
        <v>2</v>
      </c>
      <c r="E41" s="947">
        <v>2</v>
      </c>
      <c r="F41" s="947">
        <v>0.125</v>
      </c>
      <c r="G41" s="947">
        <v>18.52</v>
      </c>
      <c r="H41" s="947">
        <v>60</v>
      </c>
      <c r="I41" s="947">
        <v>3.1</v>
      </c>
      <c r="J41" s="1274">
        <v>6.22</v>
      </c>
      <c r="K41" s="911"/>
      <c r="L41" s="690"/>
      <c r="M41" s="690"/>
      <c r="N41" s="690"/>
      <c r="O41" s="690"/>
      <c r="P41" s="690"/>
      <c r="Q41" s="690"/>
      <c r="R41" s="690"/>
      <c r="S41" s="717"/>
      <c r="T41" s="273">
        <f t="shared" si="0"/>
        <v>0</v>
      </c>
      <c r="U41" s="172">
        <f t="shared" si="1"/>
        <v>0</v>
      </c>
      <c r="V41" s="843">
        <f t="shared" si="2"/>
        <v>0</v>
      </c>
      <c r="W41" s="1794"/>
      <c r="X41" s="1795"/>
    </row>
    <row r="42" spans="2:24" ht="19.5" customHeight="1" x14ac:dyDescent="0.25">
      <c r="B42" s="944">
        <v>78357</v>
      </c>
      <c r="C42" s="945" t="s">
        <v>1095</v>
      </c>
      <c r="D42" s="946">
        <v>2</v>
      </c>
      <c r="E42" s="947">
        <v>2</v>
      </c>
      <c r="F42" s="947">
        <v>0.125</v>
      </c>
      <c r="G42" s="947">
        <v>18.48</v>
      </c>
      <c r="H42" s="947">
        <v>60</v>
      </c>
      <c r="I42" s="947">
        <v>2.2999999999999998</v>
      </c>
      <c r="J42" s="1274">
        <v>4.6100000000000003</v>
      </c>
      <c r="K42" s="911"/>
      <c r="L42" s="690"/>
      <c r="M42" s="690"/>
      <c r="N42" s="690"/>
      <c r="O42" s="690"/>
      <c r="P42" s="690"/>
      <c r="Q42" s="690"/>
      <c r="R42" s="690"/>
      <c r="S42" s="717"/>
      <c r="T42" s="273">
        <f t="shared" si="0"/>
        <v>0</v>
      </c>
      <c r="U42" s="172">
        <f t="shared" si="1"/>
        <v>0</v>
      </c>
      <c r="V42" s="843">
        <f t="shared" si="2"/>
        <v>0</v>
      </c>
      <c r="W42" s="1794"/>
      <c r="X42" s="1795"/>
    </row>
    <row r="43" spans="2:24" ht="19.5" customHeight="1" x14ac:dyDescent="0.25">
      <c r="B43" s="944">
        <v>78359</v>
      </c>
      <c r="C43" s="945" t="s">
        <v>1094</v>
      </c>
      <c r="D43" s="946">
        <v>2</v>
      </c>
      <c r="E43" s="947">
        <v>2</v>
      </c>
      <c r="F43" s="947">
        <v>0</v>
      </c>
      <c r="G43" s="947">
        <v>16.079999999999998</v>
      </c>
      <c r="H43" s="947">
        <v>60</v>
      </c>
      <c r="I43" s="947">
        <v>3.87</v>
      </c>
      <c r="J43" s="1274">
        <v>7.77</v>
      </c>
      <c r="K43" s="911"/>
      <c r="L43" s="690"/>
      <c r="M43" s="690"/>
      <c r="N43" s="690"/>
      <c r="O43" s="690"/>
      <c r="P43" s="690"/>
      <c r="Q43" s="690"/>
      <c r="R43" s="690"/>
      <c r="S43" s="717"/>
      <c r="T43" s="273">
        <f t="shared" si="0"/>
        <v>0</v>
      </c>
      <c r="U43" s="172">
        <f t="shared" si="1"/>
        <v>0</v>
      </c>
      <c r="V43" s="843">
        <f t="shared" si="2"/>
        <v>0</v>
      </c>
      <c r="W43" s="1794"/>
      <c r="X43" s="1795"/>
    </row>
    <row r="44" spans="2:24" ht="19.5" customHeight="1" x14ac:dyDescent="0.25">
      <c r="B44" s="949">
        <v>78364</v>
      </c>
      <c r="C44" s="945" t="s">
        <v>1093</v>
      </c>
      <c r="D44" s="946">
        <v>2</v>
      </c>
      <c r="E44" s="947">
        <v>2</v>
      </c>
      <c r="F44" s="947">
        <v>0.125</v>
      </c>
      <c r="G44" s="947">
        <v>20.07</v>
      </c>
      <c r="H44" s="947">
        <v>72</v>
      </c>
      <c r="I44" s="947">
        <v>7.06</v>
      </c>
      <c r="J44" s="1274">
        <v>14.17</v>
      </c>
      <c r="K44" s="911"/>
      <c r="L44" s="690"/>
      <c r="M44" s="690"/>
      <c r="N44" s="690"/>
      <c r="O44" s="690"/>
      <c r="P44" s="690"/>
      <c r="Q44" s="690"/>
      <c r="R44" s="690"/>
      <c r="S44" s="717"/>
      <c r="T44" s="273">
        <f t="shared" si="0"/>
        <v>0</v>
      </c>
      <c r="U44" s="172">
        <f t="shared" si="1"/>
        <v>0</v>
      </c>
      <c r="V44" s="843">
        <f t="shared" si="2"/>
        <v>0</v>
      </c>
      <c r="W44" s="1794"/>
      <c r="X44" s="1795"/>
    </row>
    <row r="45" spans="2:24" ht="19.5" customHeight="1" x14ac:dyDescent="0.25">
      <c r="B45" s="944">
        <v>78365</v>
      </c>
      <c r="C45" s="945" t="s">
        <v>1092</v>
      </c>
      <c r="D45" s="946">
        <v>2</v>
      </c>
      <c r="E45" s="947">
        <v>2</v>
      </c>
      <c r="F45" s="947">
        <v>0.125</v>
      </c>
      <c r="G45" s="947">
        <v>20.29</v>
      </c>
      <c r="H45" s="947">
        <v>72</v>
      </c>
      <c r="I45" s="947">
        <v>6.39</v>
      </c>
      <c r="J45" s="1274">
        <v>12.82</v>
      </c>
      <c r="K45" s="911"/>
      <c r="L45" s="690"/>
      <c r="M45" s="690"/>
      <c r="N45" s="690"/>
      <c r="O45" s="690"/>
      <c r="P45" s="690"/>
      <c r="Q45" s="690"/>
      <c r="R45" s="690"/>
      <c r="S45" s="717"/>
      <c r="T45" s="273">
        <f t="shared" ref="T45:T64" si="3">SUM(K45:S45)</f>
        <v>0</v>
      </c>
      <c r="U45" s="172">
        <f t="shared" ref="U45:U64" si="4">T45*I45</f>
        <v>0</v>
      </c>
      <c r="V45" s="843">
        <f t="shared" ref="V45:V64" si="5">U45*$S$6</f>
        <v>0</v>
      </c>
      <c r="W45" s="1794"/>
      <c r="X45" s="1795"/>
    </row>
    <row r="46" spans="2:24" ht="19.5" customHeight="1" x14ac:dyDescent="0.25">
      <c r="B46" s="949">
        <v>78366</v>
      </c>
      <c r="C46" s="945" t="s">
        <v>1091</v>
      </c>
      <c r="D46" s="946">
        <v>2</v>
      </c>
      <c r="E46" s="947">
        <v>2</v>
      </c>
      <c r="F46" s="947">
        <v>0.125</v>
      </c>
      <c r="G46" s="947">
        <v>20.07</v>
      </c>
      <c r="H46" s="947">
        <v>72</v>
      </c>
      <c r="I46" s="947">
        <v>7.06</v>
      </c>
      <c r="J46" s="1274">
        <v>14.17</v>
      </c>
      <c r="K46" s="911"/>
      <c r="L46" s="690"/>
      <c r="M46" s="690"/>
      <c r="N46" s="690"/>
      <c r="O46" s="690"/>
      <c r="P46" s="690"/>
      <c r="Q46" s="690"/>
      <c r="R46" s="690"/>
      <c r="S46" s="717"/>
      <c r="T46" s="273">
        <f t="shared" si="3"/>
        <v>0</v>
      </c>
      <c r="U46" s="172">
        <f t="shared" si="4"/>
        <v>0</v>
      </c>
      <c r="V46" s="843">
        <f t="shared" si="5"/>
        <v>0</v>
      </c>
      <c r="W46" s="1794"/>
      <c r="X46" s="1795"/>
    </row>
    <row r="47" spans="2:24" ht="19.5" customHeight="1" x14ac:dyDescent="0.25">
      <c r="B47" s="949">
        <v>78367</v>
      </c>
      <c r="C47" s="945" t="s">
        <v>1090</v>
      </c>
      <c r="D47" s="946">
        <v>2</v>
      </c>
      <c r="E47" s="947">
        <v>2</v>
      </c>
      <c r="F47" s="947">
        <v>0.125</v>
      </c>
      <c r="G47" s="947">
        <v>20.29</v>
      </c>
      <c r="H47" s="947">
        <v>72</v>
      </c>
      <c r="I47" s="947">
        <v>6.39</v>
      </c>
      <c r="J47" s="1274">
        <v>12.82</v>
      </c>
      <c r="K47" s="911"/>
      <c r="L47" s="690"/>
      <c r="M47" s="690"/>
      <c r="N47" s="690"/>
      <c r="O47" s="690"/>
      <c r="P47" s="690"/>
      <c r="Q47" s="690"/>
      <c r="R47" s="690"/>
      <c r="S47" s="717"/>
      <c r="T47" s="273">
        <f t="shared" si="3"/>
        <v>0</v>
      </c>
      <c r="U47" s="172">
        <f t="shared" si="4"/>
        <v>0</v>
      </c>
      <c r="V47" s="843">
        <f t="shared" si="5"/>
        <v>0</v>
      </c>
      <c r="W47" s="1794"/>
      <c r="X47" s="1795"/>
    </row>
    <row r="48" spans="2:24" ht="19.5" customHeight="1" x14ac:dyDescent="0.25">
      <c r="B48" s="949">
        <v>78368</v>
      </c>
      <c r="C48" s="945" t="s">
        <v>1089</v>
      </c>
      <c r="D48" s="946">
        <v>2</v>
      </c>
      <c r="E48" s="947">
        <v>2</v>
      </c>
      <c r="F48" s="947">
        <v>0.125</v>
      </c>
      <c r="G48" s="947">
        <v>18.670000000000002</v>
      </c>
      <c r="H48" s="947">
        <v>60</v>
      </c>
      <c r="I48" s="947">
        <v>5.92</v>
      </c>
      <c r="J48" s="1274">
        <v>11.88</v>
      </c>
      <c r="K48" s="911"/>
      <c r="L48" s="690"/>
      <c r="M48" s="690"/>
      <c r="N48" s="690"/>
      <c r="O48" s="690"/>
      <c r="P48" s="690"/>
      <c r="Q48" s="690"/>
      <c r="R48" s="690"/>
      <c r="S48" s="717"/>
      <c r="T48" s="273">
        <f t="shared" si="3"/>
        <v>0</v>
      </c>
      <c r="U48" s="172">
        <f t="shared" si="4"/>
        <v>0</v>
      </c>
      <c r="V48" s="843">
        <f t="shared" si="5"/>
        <v>0</v>
      </c>
      <c r="W48" s="1794"/>
      <c r="X48" s="1795"/>
    </row>
    <row r="49" spans="2:24" ht="19.5" customHeight="1" x14ac:dyDescent="0.25">
      <c r="B49" s="944">
        <v>78369</v>
      </c>
      <c r="C49" s="945" t="s">
        <v>1088</v>
      </c>
      <c r="D49" s="946">
        <v>2</v>
      </c>
      <c r="E49" s="947">
        <v>2</v>
      </c>
      <c r="F49" s="947">
        <v>0.125</v>
      </c>
      <c r="G49" s="947">
        <v>18.670000000000002</v>
      </c>
      <c r="H49" s="947">
        <v>60</v>
      </c>
      <c r="I49" s="947">
        <v>4.8</v>
      </c>
      <c r="J49" s="1274">
        <v>9.6300000000000008</v>
      </c>
      <c r="K49" s="911"/>
      <c r="L49" s="690"/>
      <c r="M49" s="690"/>
      <c r="N49" s="690"/>
      <c r="O49" s="690"/>
      <c r="P49" s="690"/>
      <c r="Q49" s="690"/>
      <c r="R49" s="690"/>
      <c r="S49" s="717"/>
      <c r="T49" s="273">
        <f t="shared" si="3"/>
        <v>0</v>
      </c>
      <c r="U49" s="172">
        <f t="shared" si="4"/>
        <v>0</v>
      </c>
      <c r="V49" s="843">
        <f t="shared" si="5"/>
        <v>0</v>
      </c>
      <c r="W49" s="1794"/>
      <c r="X49" s="1795"/>
    </row>
    <row r="50" spans="2:24" ht="19.5" customHeight="1" x14ac:dyDescent="0.25">
      <c r="B50" s="949">
        <v>78372</v>
      </c>
      <c r="C50" s="945" t="s">
        <v>1087</v>
      </c>
      <c r="D50" s="946">
        <v>2</v>
      </c>
      <c r="E50" s="947">
        <v>2</v>
      </c>
      <c r="F50" s="947">
        <v>0</v>
      </c>
      <c r="G50" s="947">
        <v>26.4</v>
      </c>
      <c r="H50" s="947">
        <v>96</v>
      </c>
      <c r="I50" s="947">
        <v>9.1199999999999992</v>
      </c>
      <c r="J50" s="1274">
        <v>18.3</v>
      </c>
      <c r="K50" s="911"/>
      <c r="L50" s="690"/>
      <c r="M50" s="690"/>
      <c r="N50" s="690"/>
      <c r="O50" s="690"/>
      <c r="P50" s="690"/>
      <c r="Q50" s="690"/>
      <c r="R50" s="690"/>
      <c r="S50" s="717"/>
      <c r="T50" s="273">
        <f t="shared" si="3"/>
        <v>0</v>
      </c>
      <c r="U50" s="172">
        <f t="shared" si="4"/>
        <v>0</v>
      </c>
      <c r="V50" s="843">
        <f t="shared" si="5"/>
        <v>0</v>
      </c>
      <c r="W50" s="1794"/>
      <c r="X50" s="1795"/>
    </row>
    <row r="51" spans="2:24" ht="19.5" customHeight="1" x14ac:dyDescent="0.25">
      <c r="B51" s="949">
        <v>78373</v>
      </c>
      <c r="C51" s="945" t="s">
        <v>1086</v>
      </c>
      <c r="D51" s="946">
        <v>2</v>
      </c>
      <c r="E51" s="947">
        <v>2</v>
      </c>
      <c r="F51" s="947">
        <v>0</v>
      </c>
      <c r="G51" s="947">
        <v>26.4</v>
      </c>
      <c r="H51" s="947">
        <v>96</v>
      </c>
      <c r="I51" s="947">
        <v>6.72</v>
      </c>
      <c r="J51" s="1274">
        <v>13.48</v>
      </c>
      <c r="K51" s="911"/>
      <c r="L51" s="690"/>
      <c r="M51" s="690"/>
      <c r="N51" s="690"/>
      <c r="O51" s="690"/>
      <c r="P51" s="690"/>
      <c r="Q51" s="690"/>
      <c r="R51" s="690"/>
      <c r="S51" s="717"/>
      <c r="T51" s="273">
        <f t="shared" si="3"/>
        <v>0</v>
      </c>
      <c r="U51" s="172">
        <f t="shared" si="4"/>
        <v>0</v>
      </c>
      <c r="V51" s="843">
        <f t="shared" si="5"/>
        <v>0</v>
      </c>
      <c r="W51" s="1794"/>
      <c r="X51" s="1795"/>
    </row>
    <row r="52" spans="2:24" ht="19.5" customHeight="1" x14ac:dyDescent="0.25">
      <c r="B52" s="944">
        <v>78637</v>
      </c>
      <c r="C52" s="945" t="s">
        <v>1085</v>
      </c>
      <c r="D52" s="946">
        <v>2</v>
      </c>
      <c r="E52" s="947">
        <v>2</v>
      </c>
      <c r="F52" s="947">
        <v>0.125</v>
      </c>
      <c r="G52" s="947">
        <v>23.34</v>
      </c>
      <c r="H52" s="947">
        <v>72</v>
      </c>
      <c r="I52" s="947">
        <v>9</v>
      </c>
      <c r="J52" s="1274">
        <v>18.059999999999999</v>
      </c>
      <c r="K52" s="911"/>
      <c r="L52" s="690"/>
      <c r="M52" s="690"/>
      <c r="N52" s="690"/>
      <c r="O52" s="690"/>
      <c r="P52" s="690"/>
      <c r="Q52" s="690"/>
      <c r="R52" s="690"/>
      <c r="S52" s="717"/>
      <c r="T52" s="273">
        <f t="shared" si="3"/>
        <v>0</v>
      </c>
      <c r="U52" s="172">
        <f t="shared" si="4"/>
        <v>0</v>
      </c>
      <c r="V52" s="843">
        <f t="shared" si="5"/>
        <v>0</v>
      </c>
      <c r="W52" s="1794"/>
      <c r="X52" s="1795"/>
    </row>
    <row r="53" spans="2:24" ht="19.5" customHeight="1" x14ac:dyDescent="0.25">
      <c r="B53" s="944">
        <v>78638</v>
      </c>
      <c r="C53" s="945" t="s">
        <v>1084</v>
      </c>
      <c r="D53" s="946">
        <v>2</v>
      </c>
      <c r="E53" s="947">
        <v>2</v>
      </c>
      <c r="F53" s="947">
        <v>0.125</v>
      </c>
      <c r="G53" s="947">
        <v>23.34</v>
      </c>
      <c r="H53" s="947">
        <v>72</v>
      </c>
      <c r="I53" s="947">
        <v>7.2</v>
      </c>
      <c r="J53" s="1274">
        <v>14.45</v>
      </c>
      <c r="K53" s="911"/>
      <c r="L53" s="690"/>
      <c r="M53" s="690"/>
      <c r="N53" s="690"/>
      <c r="O53" s="690"/>
      <c r="P53" s="690"/>
      <c r="Q53" s="690"/>
      <c r="R53" s="690"/>
      <c r="S53" s="717"/>
      <c r="T53" s="273">
        <f t="shared" si="3"/>
        <v>0</v>
      </c>
      <c r="U53" s="172">
        <f t="shared" si="4"/>
        <v>0</v>
      </c>
      <c r="V53" s="843">
        <f t="shared" si="5"/>
        <v>0</v>
      </c>
      <c r="W53" s="1794"/>
      <c r="X53" s="1795"/>
    </row>
    <row r="54" spans="2:24" ht="19.5" customHeight="1" x14ac:dyDescent="0.25">
      <c r="B54" s="949">
        <v>78639</v>
      </c>
      <c r="C54" s="945" t="s">
        <v>1083</v>
      </c>
      <c r="D54" s="946">
        <v>2</v>
      </c>
      <c r="E54" s="947">
        <v>2</v>
      </c>
      <c r="F54" s="947">
        <v>0</v>
      </c>
      <c r="G54" s="947">
        <v>23.45</v>
      </c>
      <c r="H54" s="947">
        <v>72</v>
      </c>
      <c r="I54" s="947">
        <v>7.59</v>
      </c>
      <c r="J54" s="1274">
        <v>15.23</v>
      </c>
      <c r="K54" s="911"/>
      <c r="L54" s="690"/>
      <c r="M54" s="690"/>
      <c r="N54" s="690"/>
      <c r="O54" s="690"/>
      <c r="P54" s="690"/>
      <c r="Q54" s="690"/>
      <c r="R54" s="690"/>
      <c r="S54" s="717"/>
      <c r="T54" s="273">
        <f t="shared" si="3"/>
        <v>0</v>
      </c>
      <c r="U54" s="172">
        <f t="shared" si="4"/>
        <v>0</v>
      </c>
      <c r="V54" s="843">
        <f t="shared" si="5"/>
        <v>0</v>
      </c>
      <c r="W54" s="1794"/>
      <c r="X54" s="1795"/>
    </row>
    <row r="55" spans="2:24" ht="19.5" customHeight="1" x14ac:dyDescent="0.25">
      <c r="B55" s="944">
        <v>78640</v>
      </c>
      <c r="C55" s="945" t="s">
        <v>1082</v>
      </c>
      <c r="D55" s="946">
        <v>2</v>
      </c>
      <c r="E55" s="947">
        <v>2</v>
      </c>
      <c r="F55" s="947">
        <v>0.125</v>
      </c>
      <c r="G55" s="947">
        <v>23.85</v>
      </c>
      <c r="H55" s="947">
        <v>72</v>
      </c>
      <c r="I55" s="947">
        <v>6.46</v>
      </c>
      <c r="J55" s="1274">
        <v>12.96</v>
      </c>
      <c r="K55" s="911"/>
      <c r="L55" s="690"/>
      <c r="M55" s="690"/>
      <c r="N55" s="690"/>
      <c r="O55" s="690"/>
      <c r="P55" s="690"/>
      <c r="Q55" s="690"/>
      <c r="R55" s="690"/>
      <c r="S55" s="717"/>
      <c r="T55" s="273">
        <f t="shared" si="3"/>
        <v>0</v>
      </c>
      <c r="U55" s="172">
        <f t="shared" si="4"/>
        <v>0</v>
      </c>
      <c r="V55" s="843">
        <f t="shared" si="5"/>
        <v>0</v>
      </c>
      <c r="W55" s="1794"/>
      <c r="X55" s="1795"/>
    </row>
    <row r="56" spans="2:24" ht="19.5" customHeight="1" x14ac:dyDescent="0.25">
      <c r="B56" s="949">
        <v>78653</v>
      </c>
      <c r="C56" s="945" t="s">
        <v>1081</v>
      </c>
      <c r="D56" s="946">
        <v>2</v>
      </c>
      <c r="E56" s="947">
        <v>2</v>
      </c>
      <c r="F56" s="947">
        <v>0.125</v>
      </c>
      <c r="G56" s="947">
        <v>23.34</v>
      </c>
      <c r="H56" s="947">
        <v>72</v>
      </c>
      <c r="I56" s="947">
        <v>9</v>
      </c>
      <c r="J56" s="1274">
        <v>18.059999999999999</v>
      </c>
      <c r="K56" s="911"/>
      <c r="L56" s="690"/>
      <c r="M56" s="690"/>
      <c r="N56" s="690"/>
      <c r="O56" s="690"/>
      <c r="P56" s="690"/>
      <c r="Q56" s="690"/>
      <c r="R56" s="690"/>
      <c r="S56" s="717"/>
      <c r="T56" s="273">
        <f t="shared" si="3"/>
        <v>0</v>
      </c>
      <c r="U56" s="172">
        <f t="shared" si="4"/>
        <v>0</v>
      </c>
      <c r="V56" s="843">
        <f t="shared" si="5"/>
        <v>0</v>
      </c>
      <c r="W56" s="1794"/>
      <c r="X56" s="1795"/>
    </row>
    <row r="57" spans="2:24" ht="19.5" customHeight="1" x14ac:dyDescent="0.25">
      <c r="B57" s="949">
        <v>78654</v>
      </c>
      <c r="C57" s="945" t="s">
        <v>1080</v>
      </c>
      <c r="D57" s="946">
        <v>2</v>
      </c>
      <c r="E57" s="947">
        <v>2</v>
      </c>
      <c r="F57" s="947">
        <v>0.125</v>
      </c>
      <c r="G57" s="947">
        <v>23.34</v>
      </c>
      <c r="H57" s="947">
        <v>72</v>
      </c>
      <c r="I57" s="947">
        <v>7.2</v>
      </c>
      <c r="J57" s="1274">
        <v>14.45</v>
      </c>
      <c r="K57" s="911"/>
      <c r="L57" s="690"/>
      <c r="M57" s="690"/>
      <c r="N57" s="690"/>
      <c r="O57" s="690"/>
      <c r="P57" s="690"/>
      <c r="Q57" s="690"/>
      <c r="R57" s="690"/>
      <c r="S57" s="717"/>
      <c r="T57" s="273">
        <f t="shared" si="3"/>
        <v>0</v>
      </c>
      <c r="U57" s="172">
        <f t="shared" si="4"/>
        <v>0</v>
      </c>
      <c r="V57" s="843">
        <f t="shared" si="5"/>
        <v>0</v>
      </c>
      <c r="W57" s="1794"/>
      <c r="X57" s="1795"/>
    </row>
    <row r="58" spans="2:24" ht="19.5" customHeight="1" x14ac:dyDescent="0.25">
      <c r="B58" s="949">
        <v>78673</v>
      </c>
      <c r="C58" s="945" t="s">
        <v>1079</v>
      </c>
      <c r="D58" s="946">
        <v>2</v>
      </c>
      <c r="E58" s="947">
        <v>2</v>
      </c>
      <c r="F58" s="947">
        <v>0.125</v>
      </c>
      <c r="G58" s="947">
        <v>27.6</v>
      </c>
      <c r="H58" s="947">
        <v>96</v>
      </c>
      <c r="I58" s="947">
        <v>4.5</v>
      </c>
      <c r="J58" s="1274">
        <v>9.0299999999999994</v>
      </c>
      <c r="K58" s="911"/>
      <c r="L58" s="690"/>
      <c r="M58" s="690"/>
      <c r="N58" s="690"/>
      <c r="O58" s="690"/>
      <c r="P58" s="690"/>
      <c r="Q58" s="690"/>
      <c r="R58" s="690"/>
      <c r="S58" s="717"/>
      <c r="T58" s="273">
        <f t="shared" si="3"/>
        <v>0</v>
      </c>
      <c r="U58" s="172">
        <f t="shared" si="4"/>
        <v>0</v>
      </c>
      <c r="V58" s="843">
        <f t="shared" si="5"/>
        <v>0</v>
      </c>
      <c r="W58" s="1794"/>
      <c r="X58" s="1795"/>
    </row>
    <row r="59" spans="2:24" ht="19.5" customHeight="1" x14ac:dyDescent="0.25">
      <c r="B59" s="944">
        <v>78674</v>
      </c>
      <c r="C59" s="945" t="s">
        <v>1078</v>
      </c>
      <c r="D59" s="946">
        <v>2</v>
      </c>
      <c r="E59" s="947">
        <v>2</v>
      </c>
      <c r="F59" s="947">
        <v>0.125</v>
      </c>
      <c r="G59" s="947">
        <v>26.88</v>
      </c>
      <c r="H59" s="947">
        <v>96</v>
      </c>
      <c r="I59" s="947">
        <v>3.33</v>
      </c>
      <c r="J59" s="1274">
        <v>6.68</v>
      </c>
      <c r="K59" s="911"/>
      <c r="L59" s="690"/>
      <c r="M59" s="690"/>
      <c r="N59" s="690"/>
      <c r="O59" s="690"/>
      <c r="P59" s="690"/>
      <c r="Q59" s="690"/>
      <c r="R59" s="690"/>
      <c r="S59" s="717"/>
      <c r="T59" s="273">
        <f t="shared" si="3"/>
        <v>0</v>
      </c>
      <c r="U59" s="172">
        <f t="shared" si="4"/>
        <v>0</v>
      </c>
      <c r="V59" s="843">
        <f t="shared" si="5"/>
        <v>0</v>
      </c>
      <c r="W59" s="1794"/>
      <c r="X59" s="1795"/>
    </row>
    <row r="60" spans="2:24" ht="19.5" customHeight="1" x14ac:dyDescent="0.25">
      <c r="B60" s="949">
        <v>78697</v>
      </c>
      <c r="C60" s="945" t="s">
        <v>1077</v>
      </c>
      <c r="D60" s="946">
        <v>2</v>
      </c>
      <c r="E60" s="947">
        <v>2</v>
      </c>
      <c r="F60" s="947">
        <v>0.125</v>
      </c>
      <c r="G60" s="947">
        <v>27</v>
      </c>
      <c r="H60" s="947">
        <v>96</v>
      </c>
      <c r="I60" s="947">
        <v>8.4</v>
      </c>
      <c r="J60" s="1274">
        <v>16.850000000000001</v>
      </c>
      <c r="K60" s="911"/>
      <c r="L60" s="690"/>
      <c r="M60" s="690"/>
      <c r="N60" s="690"/>
      <c r="O60" s="690"/>
      <c r="P60" s="690"/>
      <c r="Q60" s="690"/>
      <c r="R60" s="690"/>
      <c r="S60" s="717"/>
      <c r="T60" s="273">
        <f t="shared" si="3"/>
        <v>0</v>
      </c>
      <c r="U60" s="172">
        <f t="shared" si="4"/>
        <v>0</v>
      </c>
      <c r="V60" s="843">
        <f t="shared" si="5"/>
        <v>0</v>
      </c>
      <c r="W60" s="1794"/>
      <c r="X60" s="1795"/>
    </row>
    <row r="61" spans="2:24" ht="19.5" customHeight="1" x14ac:dyDescent="0.25">
      <c r="B61" s="949">
        <v>78698</v>
      </c>
      <c r="C61" s="945" t="s">
        <v>1076</v>
      </c>
      <c r="D61" s="946">
        <v>2</v>
      </c>
      <c r="E61" s="947">
        <v>2</v>
      </c>
      <c r="F61" s="947">
        <v>0.125</v>
      </c>
      <c r="G61" s="947">
        <v>26.88</v>
      </c>
      <c r="H61" s="947">
        <v>96</v>
      </c>
      <c r="I61" s="947">
        <v>6.66</v>
      </c>
      <c r="J61" s="1274">
        <v>13.36</v>
      </c>
      <c r="K61" s="911"/>
      <c r="L61" s="690"/>
      <c r="M61" s="690"/>
      <c r="N61" s="690"/>
      <c r="O61" s="690"/>
      <c r="P61" s="690"/>
      <c r="Q61" s="690"/>
      <c r="R61" s="690"/>
      <c r="S61" s="717"/>
      <c r="T61" s="273">
        <f t="shared" si="3"/>
        <v>0</v>
      </c>
      <c r="U61" s="172">
        <f t="shared" si="4"/>
        <v>0</v>
      </c>
      <c r="V61" s="843">
        <f t="shared" si="5"/>
        <v>0</v>
      </c>
      <c r="W61" s="1794"/>
      <c r="X61" s="1795"/>
    </row>
    <row r="62" spans="2:24" ht="19.5" customHeight="1" x14ac:dyDescent="0.25">
      <c r="B62" s="944">
        <v>78771</v>
      </c>
      <c r="C62" s="945" t="s">
        <v>1075</v>
      </c>
      <c r="D62" s="946">
        <v>2</v>
      </c>
      <c r="E62" s="947">
        <v>2</v>
      </c>
      <c r="F62" s="947">
        <v>0.125</v>
      </c>
      <c r="G62" s="947">
        <v>28.14</v>
      </c>
      <c r="H62" s="947">
        <v>96</v>
      </c>
      <c r="I62" s="947">
        <v>5.7</v>
      </c>
      <c r="J62" s="1274">
        <v>11.44</v>
      </c>
      <c r="K62" s="911"/>
      <c r="L62" s="690"/>
      <c r="M62" s="690"/>
      <c r="N62" s="690"/>
      <c r="O62" s="690"/>
      <c r="P62" s="690"/>
      <c r="Q62" s="690"/>
      <c r="R62" s="690"/>
      <c r="S62" s="717"/>
      <c r="T62" s="273">
        <f t="shared" si="3"/>
        <v>0</v>
      </c>
      <c r="U62" s="172">
        <f t="shared" si="4"/>
        <v>0</v>
      </c>
      <c r="V62" s="843">
        <f t="shared" si="5"/>
        <v>0</v>
      </c>
      <c r="W62" s="1794"/>
      <c r="X62" s="1795"/>
    </row>
    <row r="63" spans="2:24" ht="19.5" customHeight="1" x14ac:dyDescent="0.25">
      <c r="B63" s="944">
        <v>78985</v>
      </c>
      <c r="C63" s="945" t="s">
        <v>1074</v>
      </c>
      <c r="D63" s="946">
        <v>2</v>
      </c>
      <c r="E63" s="947">
        <v>3</v>
      </c>
      <c r="F63" s="947">
        <v>0.125</v>
      </c>
      <c r="G63" s="947">
        <v>25.04</v>
      </c>
      <c r="H63" s="947">
        <v>72</v>
      </c>
      <c r="I63" s="947">
        <v>9</v>
      </c>
      <c r="J63" s="1274">
        <v>18.059999999999999</v>
      </c>
      <c r="K63" s="911"/>
      <c r="L63" s="690"/>
      <c r="M63" s="690"/>
      <c r="N63" s="690"/>
      <c r="O63" s="690"/>
      <c r="P63" s="690"/>
      <c r="Q63" s="690"/>
      <c r="R63" s="690"/>
      <c r="S63" s="717"/>
      <c r="T63" s="274">
        <f t="shared" si="3"/>
        <v>0</v>
      </c>
      <c r="U63" s="218">
        <f t="shared" si="4"/>
        <v>0</v>
      </c>
      <c r="V63" s="268">
        <f t="shared" si="5"/>
        <v>0</v>
      </c>
      <c r="W63" s="1794"/>
      <c r="X63" s="1795"/>
    </row>
    <row r="64" spans="2:24" ht="19.5" customHeight="1" thickBot="1" x14ac:dyDescent="0.3">
      <c r="B64" s="961">
        <v>78986</v>
      </c>
      <c r="C64" s="951" t="s">
        <v>1073</v>
      </c>
      <c r="D64" s="952">
        <v>2</v>
      </c>
      <c r="E64" s="953">
        <v>3</v>
      </c>
      <c r="F64" s="953">
        <v>0.125</v>
      </c>
      <c r="G64" s="953">
        <v>25.18</v>
      </c>
      <c r="H64" s="953">
        <v>72</v>
      </c>
      <c r="I64" s="953">
        <v>6.89</v>
      </c>
      <c r="J64" s="1280">
        <v>13.82</v>
      </c>
      <c r="K64" s="912"/>
      <c r="L64" s="913"/>
      <c r="M64" s="913"/>
      <c r="N64" s="913"/>
      <c r="O64" s="913"/>
      <c r="P64" s="913"/>
      <c r="Q64" s="913"/>
      <c r="R64" s="913"/>
      <c r="S64" s="914"/>
      <c r="T64" s="408">
        <f t="shared" si="3"/>
        <v>0</v>
      </c>
      <c r="U64" s="90">
        <f t="shared" si="4"/>
        <v>0</v>
      </c>
      <c r="V64" s="409">
        <f t="shared" si="5"/>
        <v>0</v>
      </c>
      <c r="W64" s="1796"/>
      <c r="X64" s="1797"/>
    </row>
    <row r="65" spans="2:26" ht="19.5" customHeight="1" x14ac:dyDescent="0.25">
      <c r="B65" s="1841" t="s">
        <v>156</v>
      </c>
      <c r="C65" s="1842"/>
      <c r="D65" s="1842"/>
      <c r="E65" s="1842"/>
      <c r="F65" s="1842"/>
      <c r="G65" s="1842"/>
      <c r="H65" s="1842"/>
      <c r="I65" s="1842"/>
      <c r="J65" s="1842"/>
      <c r="K65" s="1842"/>
      <c r="L65" s="1842"/>
      <c r="M65" s="1842"/>
      <c r="N65" s="1842"/>
      <c r="O65" s="1842"/>
      <c r="P65" s="1842"/>
      <c r="Q65" s="1842"/>
      <c r="R65" s="1842"/>
      <c r="S65" s="1842"/>
      <c r="T65" s="1842"/>
      <c r="U65" s="1842"/>
      <c r="V65" s="1842"/>
      <c r="W65" s="1842"/>
      <c r="X65" s="1843"/>
    </row>
    <row r="66" spans="2:26" ht="19.5" customHeight="1" x14ac:dyDescent="0.25">
      <c r="B66" s="1841"/>
      <c r="C66" s="1842"/>
      <c r="D66" s="1842"/>
      <c r="E66" s="1842"/>
      <c r="F66" s="1842"/>
      <c r="G66" s="1842"/>
      <c r="H66" s="1842"/>
      <c r="I66" s="1842"/>
      <c r="J66" s="1842"/>
      <c r="K66" s="1842"/>
      <c r="L66" s="1842"/>
      <c r="M66" s="1842"/>
      <c r="N66" s="1842"/>
      <c r="O66" s="1842"/>
      <c r="P66" s="1842"/>
      <c r="Q66" s="1842"/>
      <c r="R66" s="1842"/>
      <c r="S66" s="1842"/>
      <c r="T66" s="1842"/>
      <c r="U66" s="1842"/>
      <c r="V66" s="1842"/>
      <c r="W66" s="1842"/>
      <c r="X66" s="1843"/>
    </row>
    <row r="67" spans="2:26" ht="19.5" customHeight="1" x14ac:dyDescent="0.25">
      <c r="B67" s="1841"/>
      <c r="C67" s="1842"/>
      <c r="D67" s="1842"/>
      <c r="E67" s="1842"/>
      <c r="F67" s="1842"/>
      <c r="G67" s="1842"/>
      <c r="H67" s="1842"/>
      <c r="I67" s="1842"/>
      <c r="J67" s="1842"/>
      <c r="K67" s="1842"/>
      <c r="L67" s="1842"/>
      <c r="M67" s="1842"/>
      <c r="N67" s="1842"/>
      <c r="O67" s="1842"/>
      <c r="P67" s="1842"/>
      <c r="Q67" s="1842"/>
      <c r="R67" s="1842"/>
      <c r="S67" s="1842"/>
      <c r="T67" s="1842"/>
      <c r="U67" s="1842"/>
      <c r="V67" s="1842"/>
      <c r="W67" s="1842"/>
      <c r="X67" s="1843"/>
    </row>
    <row r="68" spans="2:26" ht="19.5" customHeight="1" thickBot="1" x14ac:dyDescent="0.3">
      <c r="B68" s="1844"/>
      <c r="C68" s="1845"/>
      <c r="D68" s="1845"/>
      <c r="E68" s="1845"/>
      <c r="F68" s="1845"/>
      <c r="G68" s="1845"/>
      <c r="H68" s="1845"/>
      <c r="I68" s="1845"/>
      <c r="J68" s="1845"/>
      <c r="K68" s="1845"/>
      <c r="L68" s="1845"/>
      <c r="M68" s="1845"/>
      <c r="N68" s="1845"/>
      <c r="O68" s="1845"/>
      <c r="P68" s="1845"/>
      <c r="Q68" s="1845"/>
      <c r="R68" s="1845"/>
      <c r="S68" s="1845"/>
      <c r="T68" s="1845"/>
      <c r="U68" s="1845"/>
      <c r="V68" s="1845"/>
      <c r="W68" s="1845"/>
      <c r="X68" s="1846"/>
    </row>
    <row r="69" spans="2:26" ht="19.5" customHeight="1" thickTop="1" thickBot="1" x14ac:dyDescent="0.3">
      <c r="B69" s="1837"/>
      <c r="C69" s="1837"/>
      <c r="D69" s="1837"/>
      <c r="E69" s="1837"/>
      <c r="F69" s="1837"/>
      <c r="G69" s="1837"/>
      <c r="H69" s="1837"/>
      <c r="I69" s="1837"/>
      <c r="J69" s="1837"/>
      <c r="K69" s="1837"/>
      <c r="L69" s="1837"/>
      <c r="M69" s="1837"/>
      <c r="N69" s="1837"/>
      <c r="O69" s="1837"/>
      <c r="P69" s="1837"/>
      <c r="Q69" s="1837"/>
      <c r="R69" s="1837"/>
      <c r="S69" s="1837"/>
      <c r="T69" s="1837"/>
      <c r="U69" s="1837"/>
      <c r="V69" s="1837"/>
      <c r="W69" s="1837"/>
      <c r="X69" s="1837"/>
    </row>
    <row r="70" spans="2:26" ht="19.5" customHeight="1" x14ac:dyDescent="0.35">
      <c r="C70" s="930" t="s">
        <v>157</v>
      </c>
      <c r="D70" s="931"/>
      <c r="E70" s="931"/>
      <c r="F70" s="931"/>
      <c r="G70" s="932"/>
    </row>
    <row r="71" spans="2:26" ht="19.5" customHeight="1" x14ac:dyDescent="0.25">
      <c r="C71" s="933"/>
      <c r="D71" s="1081"/>
      <c r="E71" s="1081"/>
      <c r="F71" s="1081"/>
      <c r="G71" s="934"/>
    </row>
    <row r="72" spans="2:26" ht="19.5" customHeight="1" x14ac:dyDescent="0.25">
      <c r="C72" s="933"/>
      <c r="D72" s="1081"/>
      <c r="E72" s="1081"/>
      <c r="F72" s="1081"/>
      <c r="G72" s="934"/>
    </row>
    <row r="73" spans="2:26" ht="23.65" customHeight="1" x14ac:dyDescent="0.25">
      <c r="C73" s="933"/>
      <c r="D73" s="1081"/>
      <c r="E73" s="1081"/>
      <c r="F73" s="1081"/>
      <c r="G73" s="934"/>
    </row>
    <row r="74" spans="2:26" ht="23.65" customHeight="1" thickBot="1" x14ac:dyDescent="0.3">
      <c r="C74" s="935"/>
      <c r="D74" s="936"/>
      <c r="E74" s="936"/>
      <c r="F74" s="936"/>
      <c r="G74" s="937"/>
    </row>
    <row r="75" spans="2:26" ht="0.75" customHeight="1" x14ac:dyDescent="0.25"/>
    <row r="76" spans="2:26" ht="33.75" customHeight="1" x14ac:dyDescent="0.25">
      <c r="Y76" s="99"/>
      <c r="Z76" s="99"/>
    </row>
    <row r="77" spans="2:26" ht="58.5" customHeight="1" x14ac:dyDescent="0.25"/>
  </sheetData>
  <sheetProtection password="D140" sheet="1" selectLockedCells="1"/>
  <mergeCells count="26">
    <mergeCell ref="S7:X7"/>
    <mergeCell ref="S8:X8"/>
    <mergeCell ref="B69:X69"/>
    <mergeCell ref="B9:X9"/>
    <mergeCell ref="B10:X10"/>
    <mergeCell ref="B65:X66"/>
    <mergeCell ref="B67:X68"/>
    <mergeCell ref="W13:X64"/>
    <mergeCell ref="B7:B8"/>
    <mergeCell ref="E7:J7"/>
    <mergeCell ref="L7:Q7"/>
    <mergeCell ref="E8:J8"/>
    <mergeCell ref="L8:Q8"/>
    <mergeCell ref="B4:X4"/>
    <mergeCell ref="B5:X5"/>
    <mergeCell ref="B6:J6"/>
    <mergeCell ref="L6:N6"/>
    <mergeCell ref="O6:R6"/>
    <mergeCell ref="T6:X6"/>
    <mergeCell ref="B1:P1"/>
    <mergeCell ref="Q1:X3"/>
    <mergeCell ref="B2:P2"/>
    <mergeCell ref="B3:C3"/>
    <mergeCell ref="D3:J3"/>
    <mergeCell ref="K3:M3"/>
    <mergeCell ref="N3:P3"/>
  </mergeCells>
  <conditionalFormatting sqref="B1:B1048576">
    <cfRule type="duplicateValues" dxfId="12" priority="3"/>
  </conditionalFormatting>
  <pageMargins left="0.25" right="0.25" top="0.75" bottom="0.75" header="0.3" footer="0.3"/>
  <pageSetup scale="50" fitToHeight="0" orientation="landscape" r:id="rId1"/>
  <ignoredErrors>
    <ignoredError sqref="T13:T64" formulaRange="1"/>
  </ignoredError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Z27"/>
  <sheetViews>
    <sheetView showGridLines="0" zoomScale="60" zoomScaleNormal="60" workbookViewId="0">
      <selection activeCell="K13" sqref="K13"/>
    </sheetView>
  </sheetViews>
  <sheetFormatPr defaultColWidth="9.140625" defaultRowHeight="15" x14ac:dyDescent="0.25"/>
  <cols>
    <col min="1" max="1" width="3.42578125" style="41" customWidth="1"/>
    <col min="2" max="2" width="13.42578125" style="41" customWidth="1"/>
    <col min="3" max="3" width="46.85546875" style="41" customWidth="1"/>
    <col min="4" max="9" width="10.140625" style="41" customWidth="1"/>
    <col min="10" max="10" width="10.85546875" style="41" bestFit="1" customWidth="1"/>
    <col min="11" max="13" width="12" style="41" customWidth="1"/>
    <col min="14" max="14" width="15.85546875" style="41" customWidth="1"/>
    <col min="15" max="19" width="12" style="41" customWidth="1"/>
    <col min="20" max="24" width="12.85546875" style="41" customWidth="1"/>
    <col min="25" max="16384" width="9.140625" style="41"/>
  </cols>
  <sheetData>
    <row r="1" spans="1:26"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6" ht="33" customHeight="1" thickTop="1" thickBot="1" x14ac:dyDescent="0.3">
      <c r="B2" s="1683"/>
      <c r="C2" s="1684"/>
      <c r="D2" s="1684"/>
      <c r="E2" s="1684"/>
      <c r="F2" s="1684"/>
      <c r="G2" s="1684"/>
      <c r="H2" s="1684"/>
      <c r="I2" s="1684"/>
      <c r="J2" s="1684"/>
      <c r="K2" s="1684"/>
      <c r="L2" s="1684"/>
      <c r="M2" s="1684"/>
      <c r="N2" s="1684"/>
      <c r="O2" s="1684"/>
      <c r="P2" s="1684"/>
      <c r="Q2" s="1677"/>
      <c r="R2" s="1678"/>
      <c r="S2" s="1678"/>
      <c r="T2" s="1678"/>
      <c r="U2" s="1678"/>
      <c r="V2" s="1678"/>
      <c r="W2" s="1678"/>
      <c r="X2" s="1679"/>
      <c r="Y2" s="48"/>
    </row>
    <row r="3" spans="1:26"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6" ht="13.5" customHeight="1" thickTop="1" thickBot="1" x14ac:dyDescent="0.3">
      <c r="B4" s="1694"/>
      <c r="C4" s="1695"/>
      <c r="D4" s="1695"/>
      <c r="E4" s="1695"/>
      <c r="F4" s="1695"/>
      <c r="G4" s="1695"/>
      <c r="H4" s="1695"/>
      <c r="I4" s="1695"/>
      <c r="J4" s="1695"/>
      <c r="K4" s="1695"/>
      <c r="L4" s="1695"/>
      <c r="M4" s="1695"/>
      <c r="N4" s="1695"/>
      <c r="O4" s="1695"/>
      <c r="P4" s="1695"/>
      <c r="Q4" s="1695"/>
      <c r="R4" s="1695"/>
      <c r="S4" s="1695"/>
      <c r="T4" s="1695"/>
      <c r="U4" s="1695"/>
      <c r="V4" s="1695"/>
      <c r="W4" s="1695"/>
      <c r="X4" s="1696"/>
      <c r="Y4" s="48"/>
    </row>
    <row r="5" spans="1:26"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6" ht="34.9" customHeight="1" thickTop="1" thickBot="1" x14ac:dyDescent="0.3">
      <c r="B6" s="1753"/>
      <c r="C6" s="1754"/>
      <c r="D6" s="1754"/>
      <c r="E6" s="1754"/>
      <c r="F6" s="1754"/>
      <c r="G6" s="1754"/>
      <c r="H6" s="1754"/>
      <c r="I6" s="1754"/>
      <c r="J6" s="1754"/>
      <c r="K6" s="915">
        <v>100113</v>
      </c>
      <c r="L6" s="1755" t="s">
        <v>94</v>
      </c>
      <c r="M6" s="1755"/>
      <c r="N6" s="1755"/>
      <c r="O6" s="1756" t="s">
        <v>1351</v>
      </c>
      <c r="P6" s="1803"/>
      <c r="Q6" s="1803"/>
      <c r="R6" s="1803"/>
      <c r="S6" s="938">
        <v>0.56240000000000001</v>
      </c>
      <c r="T6" s="1755" t="s">
        <v>96</v>
      </c>
      <c r="U6" s="1755"/>
      <c r="V6" s="1755"/>
      <c r="W6" s="1755"/>
      <c r="X6" s="1757"/>
      <c r="Y6" s="99"/>
      <c r="Z6" s="99"/>
    </row>
    <row r="7" spans="1:26"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6" s="351" customFormat="1" ht="45" customHeight="1" thickBot="1" x14ac:dyDescent="0.3">
      <c r="A8" s="352"/>
      <c r="B8" s="1777"/>
      <c r="C8" s="346">
        <f>SUM(U13:U14)</f>
        <v>0</v>
      </c>
      <c r="D8" s="353" t="s">
        <v>150</v>
      </c>
      <c r="E8" s="1779"/>
      <c r="F8" s="1779"/>
      <c r="G8" s="1779"/>
      <c r="H8" s="1779"/>
      <c r="I8" s="1779"/>
      <c r="J8" s="1779"/>
      <c r="K8" s="353" t="s">
        <v>151</v>
      </c>
      <c r="L8" s="1780">
        <f>C8+E8</f>
        <v>0</v>
      </c>
      <c r="M8" s="1780"/>
      <c r="N8" s="1780"/>
      <c r="O8" s="1780"/>
      <c r="P8" s="1780"/>
      <c r="Q8" s="1780"/>
      <c r="R8" s="353" t="s">
        <v>151</v>
      </c>
      <c r="S8" s="1914">
        <f>L8*S6</f>
        <v>0</v>
      </c>
      <c r="T8" s="1914"/>
      <c r="U8" s="1914"/>
      <c r="V8" s="1914"/>
      <c r="W8" s="1914"/>
      <c r="X8" s="1915"/>
    </row>
    <row r="9" spans="1:26" ht="42.75" customHeight="1" thickTop="1" thickBot="1" x14ac:dyDescent="0.3">
      <c r="A9" s="159"/>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6" ht="84" customHeight="1" thickTop="1" thickBot="1" x14ac:dyDescent="0.3">
      <c r="A10" s="159"/>
      <c r="B10" s="1838" t="s">
        <v>153</v>
      </c>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40"/>
    </row>
    <row r="11" spans="1:26" ht="57" customHeight="1" thickTop="1" thickBot="1" x14ac:dyDescent="0.3">
      <c r="B11" s="77" t="s">
        <v>97</v>
      </c>
      <c r="C11" s="78" t="s">
        <v>98</v>
      </c>
      <c r="D11" s="155" t="s">
        <v>99</v>
      </c>
      <c r="E11" s="155" t="s">
        <v>100</v>
      </c>
      <c r="F11" s="155" t="s">
        <v>101</v>
      </c>
      <c r="G11" s="155" t="s">
        <v>102</v>
      </c>
      <c r="H11" s="155" t="s">
        <v>103</v>
      </c>
      <c r="I11" s="155" t="s">
        <v>104</v>
      </c>
      <c r="J11" s="158" t="s">
        <v>105</v>
      </c>
      <c r="K11" s="157" t="s">
        <v>12</v>
      </c>
      <c r="L11" s="157" t="s">
        <v>13</v>
      </c>
      <c r="M11" s="157" t="s">
        <v>14</v>
      </c>
      <c r="N11" s="157" t="s">
        <v>15</v>
      </c>
      <c r="O11" s="157" t="s">
        <v>16</v>
      </c>
      <c r="P11" s="157" t="s">
        <v>17</v>
      </c>
      <c r="Q11" s="157" t="s">
        <v>18</v>
      </c>
      <c r="R11" s="157" t="s">
        <v>19</v>
      </c>
      <c r="S11" s="157" t="s">
        <v>20</v>
      </c>
      <c r="T11" s="156" t="s">
        <v>106</v>
      </c>
      <c r="U11" s="155" t="s">
        <v>107</v>
      </c>
      <c r="V11" s="155" t="s">
        <v>108</v>
      </c>
      <c r="W11" s="155" t="s">
        <v>109</v>
      </c>
      <c r="X11" s="154" t="s">
        <v>110</v>
      </c>
    </row>
    <row r="12" spans="1:26" ht="16.5" thickTop="1" thickBot="1" x14ac:dyDescent="0.3">
      <c r="B12" s="83"/>
      <c r="C12" s="123"/>
      <c r="D12" s="123"/>
      <c r="E12" s="123"/>
      <c r="F12" s="123"/>
      <c r="G12" s="123"/>
      <c r="H12" s="123"/>
      <c r="I12" s="123"/>
      <c r="J12" s="123"/>
      <c r="K12" s="123"/>
      <c r="L12" s="123"/>
      <c r="M12" s="123"/>
      <c r="N12" s="123"/>
      <c r="O12" s="123"/>
      <c r="P12" s="123"/>
      <c r="Q12" s="123"/>
      <c r="R12" s="123"/>
      <c r="S12" s="123"/>
      <c r="T12" s="123"/>
      <c r="U12" s="123"/>
      <c r="V12" s="123"/>
      <c r="W12" s="123"/>
      <c r="X12" s="86"/>
    </row>
    <row r="13" spans="1:26" ht="34.5" customHeight="1" x14ac:dyDescent="0.25">
      <c r="B13" s="968">
        <v>69018</v>
      </c>
      <c r="C13" s="1010" t="s">
        <v>1022</v>
      </c>
      <c r="D13" s="941">
        <v>2</v>
      </c>
      <c r="E13" s="942">
        <v>0</v>
      </c>
      <c r="F13" s="942">
        <v>0</v>
      </c>
      <c r="G13" s="942">
        <v>42</v>
      </c>
      <c r="H13" s="942">
        <v>240</v>
      </c>
      <c r="I13" s="942">
        <v>49.45</v>
      </c>
      <c r="J13" s="1272">
        <v>27.81</v>
      </c>
      <c r="K13" s="910"/>
      <c r="L13" s="727"/>
      <c r="M13" s="727"/>
      <c r="N13" s="727"/>
      <c r="O13" s="727"/>
      <c r="P13" s="727"/>
      <c r="Q13" s="727"/>
      <c r="R13" s="727"/>
      <c r="S13" s="753"/>
      <c r="T13" s="427">
        <f>SUM(K13:S13)</f>
        <v>0</v>
      </c>
      <c r="U13" s="87">
        <f>T13*I13</f>
        <v>0</v>
      </c>
      <c r="V13" s="428">
        <f>U13*$S$6</f>
        <v>0</v>
      </c>
      <c r="W13" s="1804" t="s">
        <v>115</v>
      </c>
      <c r="X13" s="1805"/>
    </row>
    <row r="14" spans="1:26" ht="34.5" customHeight="1" thickBot="1" x14ac:dyDescent="0.3">
      <c r="B14" s="961">
        <v>69020</v>
      </c>
      <c r="C14" s="951" t="s">
        <v>1021</v>
      </c>
      <c r="D14" s="952">
        <v>2</v>
      </c>
      <c r="E14" s="953">
        <v>0</v>
      </c>
      <c r="F14" s="953">
        <v>0</v>
      </c>
      <c r="G14" s="953">
        <v>42</v>
      </c>
      <c r="H14" s="953">
        <v>165</v>
      </c>
      <c r="I14" s="953">
        <v>37.5</v>
      </c>
      <c r="J14" s="1280">
        <v>21.09</v>
      </c>
      <c r="K14" s="912"/>
      <c r="L14" s="913"/>
      <c r="M14" s="913"/>
      <c r="N14" s="913"/>
      <c r="O14" s="913"/>
      <c r="P14" s="913"/>
      <c r="Q14" s="913"/>
      <c r="R14" s="913"/>
      <c r="S14" s="914"/>
      <c r="T14" s="408">
        <f>SUM(K14:S14)</f>
        <v>0</v>
      </c>
      <c r="U14" s="90">
        <f>T14*I14</f>
        <v>0</v>
      </c>
      <c r="V14" s="409">
        <f>U14*$S$6</f>
        <v>0</v>
      </c>
      <c r="W14" s="1796"/>
      <c r="X14" s="1797"/>
    </row>
    <row r="15" spans="1:26" ht="19.5" customHeight="1" x14ac:dyDescent="0.25">
      <c r="B15" s="1841" t="s">
        <v>156</v>
      </c>
      <c r="C15" s="1842"/>
      <c r="D15" s="1842"/>
      <c r="E15" s="1842"/>
      <c r="F15" s="1842"/>
      <c r="G15" s="1842"/>
      <c r="H15" s="1842"/>
      <c r="I15" s="1842"/>
      <c r="J15" s="1842"/>
      <c r="K15" s="1842"/>
      <c r="L15" s="1842"/>
      <c r="M15" s="1842"/>
      <c r="N15" s="1842"/>
      <c r="O15" s="1842"/>
      <c r="P15" s="1842"/>
      <c r="Q15" s="1842"/>
      <c r="R15" s="1842"/>
      <c r="S15" s="1842"/>
      <c r="T15" s="1842"/>
      <c r="U15" s="1842"/>
      <c r="V15" s="1842"/>
      <c r="W15" s="1842"/>
      <c r="X15" s="1843"/>
    </row>
    <row r="16" spans="1:26" ht="19.5" customHeight="1" x14ac:dyDescent="0.25">
      <c r="B16" s="1841"/>
      <c r="C16" s="1842"/>
      <c r="D16" s="1842"/>
      <c r="E16" s="1842"/>
      <c r="F16" s="1842"/>
      <c r="G16" s="1842"/>
      <c r="H16" s="1842"/>
      <c r="I16" s="1842"/>
      <c r="J16" s="1842"/>
      <c r="K16" s="1842"/>
      <c r="L16" s="1842"/>
      <c r="M16" s="1842"/>
      <c r="N16" s="1842"/>
      <c r="O16" s="1842"/>
      <c r="P16" s="1842"/>
      <c r="Q16" s="1842"/>
      <c r="R16" s="1842"/>
      <c r="S16" s="1842"/>
      <c r="T16" s="1842"/>
      <c r="U16" s="1842"/>
      <c r="V16" s="1842"/>
      <c r="W16" s="1842"/>
      <c r="X16" s="1843"/>
    </row>
    <row r="17" spans="2:26" ht="19.5" customHeight="1" x14ac:dyDescent="0.25">
      <c r="B17" s="1841"/>
      <c r="C17" s="1842"/>
      <c r="D17" s="1842"/>
      <c r="E17" s="1842"/>
      <c r="F17" s="1842"/>
      <c r="G17" s="1842"/>
      <c r="H17" s="1842"/>
      <c r="I17" s="1842"/>
      <c r="J17" s="1842"/>
      <c r="K17" s="1842"/>
      <c r="L17" s="1842"/>
      <c r="M17" s="1842"/>
      <c r="N17" s="1842"/>
      <c r="O17" s="1842"/>
      <c r="P17" s="1842"/>
      <c r="Q17" s="1842"/>
      <c r="R17" s="1842"/>
      <c r="S17" s="1842"/>
      <c r="T17" s="1842"/>
      <c r="U17" s="1842"/>
      <c r="V17" s="1842"/>
      <c r="W17" s="1842"/>
      <c r="X17" s="1843"/>
    </row>
    <row r="18" spans="2:26" ht="19.5" customHeight="1" thickBot="1" x14ac:dyDescent="0.3">
      <c r="B18" s="1844"/>
      <c r="C18" s="1845"/>
      <c r="D18" s="1845"/>
      <c r="E18" s="1845"/>
      <c r="F18" s="1845"/>
      <c r="G18" s="1845"/>
      <c r="H18" s="1845"/>
      <c r="I18" s="1845"/>
      <c r="J18" s="1845"/>
      <c r="K18" s="1845"/>
      <c r="L18" s="1845"/>
      <c r="M18" s="1845"/>
      <c r="N18" s="1845"/>
      <c r="O18" s="1845"/>
      <c r="P18" s="1845"/>
      <c r="Q18" s="1845"/>
      <c r="R18" s="1845"/>
      <c r="S18" s="1845"/>
      <c r="T18" s="1845"/>
      <c r="U18" s="1845"/>
      <c r="V18" s="1845"/>
      <c r="W18" s="1845"/>
      <c r="X18" s="1846"/>
    </row>
    <row r="19" spans="2:26" ht="19.5" customHeight="1" thickTop="1" thickBot="1" x14ac:dyDescent="0.3">
      <c r="B19" s="1837"/>
      <c r="C19" s="1837"/>
      <c r="D19" s="1837"/>
      <c r="E19" s="1837"/>
      <c r="F19" s="1837"/>
      <c r="G19" s="1837"/>
      <c r="H19" s="1837"/>
      <c r="I19" s="1837"/>
      <c r="J19" s="1837"/>
      <c r="K19" s="1837"/>
      <c r="L19" s="1837"/>
      <c r="M19" s="1837"/>
      <c r="N19" s="1837"/>
      <c r="O19" s="1837"/>
      <c r="P19" s="1837"/>
      <c r="Q19" s="1837"/>
      <c r="R19" s="1837"/>
      <c r="S19" s="1837"/>
      <c r="T19" s="1837"/>
      <c r="U19" s="1837"/>
      <c r="V19" s="1837"/>
      <c r="W19" s="1837"/>
      <c r="X19" s="1837"/>
    </row>
    <row r="20" spans="2:26" ht="19.5" customHeight="1" x14ac:dyDescent="0.35">
      <c r="C20" s="930" t="s">
        <v>157</v>
      </c>
      <c r="D20" s="931"/>
      <c r="E20" s="931"/>
      <c r="F20" s="931"/>
      <c r="G20" s="932"/>
    </row>
    <row r="21" spans="2:26" ht="19.5" customHeight="1" x14ac:dyDescent="0.25">
      <c r="C21" s="933"/>
      <c r="D21" s="1081"/>
      <c r="E21" s="1081"/>
      <c r="F21" s="1081"/>
      <c r="G21" s="934"/>
    </row>
    <row r="22" spans="2:26" ht="19.5" customHeight="1" x14ac:dyDescent="0.25">
      <c r="C22" s="933"/>
      <c r="D22" s="1081"/>
      <c r="E22" s="1081"/>
      <c r="F22" s="1081"/>
      <c r="G22" s="934"/>
    </row>
    <row r="23" spans="2:26" ht="23.65" customHeight="1" x14ac:dyDescent="0.25">
      <c r="C23" s="933"/>
      <c r="D23" s="1081"/>
      <c r="E23" s="1081"/>
      <c r="F23" s="1081"/>
      <c r="G23" s="934"/>
    </row>
    <row r="24" spans="2:26" ht="23.65" customHeight="1" thickBot="1" x14ac:dyDescent="0.3">
      <c r="C24" s="935"/>
      <c r="D24" s="936"/>
      <c r="E24" s="936"/>
      <c r="F24" s="936"/>
      <c r="G24" s="937"/>
    </row>
    <row r="25" spans="2:26" ht="0.75" customHeight="1" x14ac:dyDescent="0.25"/>
    <row r="26" spans="2:26" ht="33.75" customHeight="1" x14ac:dyDescent="0.25">
      <c r="Y26" s="99"/>
      <c r="Z26" s="99"/>
    </row>
    <row r="27" spans="2:26" ht="58.5" customHeight="1" x14ac:dyDescent="0.25"/>
  </sheetData>
  <sheetProtection password="D140" sheet="1" selectLockedCells="1"/>
  <mergeCells count="26">
    <mergeCell ref="S7:X7"/>
    <mergeCell ref="S8:X8"/>
    <mergeCell ref="B19:X19"/>
    <mergeCell ref="B9:X9"/>
    <mergeCell ref="B10:X10"/>
    <mergeCell ref="B15:X16"/>
    <mergeCell ref="B17:X18"/>
    <mergeCell ref="W13:X14"/>
    <mergeCell ref="B7:B8"/>
    <mergeCell ref="E7:J7"/>
    <mergeCell ref="L7:Q7"/>
    <mergeCell ref="E8:J8"/>
    <mergeCell ref="L8:Q8"/>
    <mergeCell ref="B4:X4"/>
    <mergeCell ref="B5:X5"/>
    <mergeCell ref="B6:J6"/>
    <mergeCell ref="L6:N6"/>
    <mergeCell ref="O6:R6"/>
    <mergeCell ref="T6:X6"/>
    <mergeCell ref="B1:P1"/>
    <mergeCell ref="Q1:X3"/>
    <mergeCell ref="B2:P2"/>
    <mergeCell ref="B3:C3"/>
    <mergeCell ref="D3:J3"/>
    <mergeCell ref="K3:M3"/>
    <mergeCell ref="N3:P3"/>
  </mergeCells>
  <conditionalFormatting sqref="B1:B1048576">
    <cfRule type="duplicateValues" dxfId="11" priority="3"/>
  </conditionalFormatting>
  <pageMargins left="0.25" right="0.25" top="0.75" bottom="0.75" header="0.3" footer="0.3"/>
  <pageSetup scale="50" fitToHeight="0" orientation="landscape" r:id="rId1"/>
  <ignoredErrors>
    <ignoredError sqref="T13:T14" formulaRange="1"/>
  </ignoredError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Z37"/>
  <sheetViews>
    <sheetView showGridLines="0" zoomScale="60" zoomScaleNormal="60" workbookViewId="0">
      <selection activeCell="K13" sqref="K13"/>
    </sheetView>
  </sheetViews>
  <sheetFormatPr defaultColWidth="9.140625" defaultRowHeight="15" x14ac:dyDescent="0.25"/>
  <cols>
    <col min="1" max="1" width="2.85546875" style="41" customWidth="1"/>
    <col min="2" max="2" width="18.85546875" style="41" customWidth="1"/>
    <col min="3" max="3" width="46.85546875" style="41" customWidth="1"/>
    <col min="4" max="10" width="10.140625" style="41" customWidth="1"/>
    <col min="11" max="13" width="12" style="41" customWidth="1"/>
    <col min="14" max="14" width="15.85546875" style="41" customWidth="1"/>
    <col min="15" max="18" width="12" style="41" customWidth="1"/>
    <col min="19" max="19" width="16.28515625" style="41" customWidth="1"/>
    <col min="20" max="21" width="12.85546875" style="41" customWidth="1"/>
    <col min="22" max="22" width="16.28515625" style="41" bestFit="1" customWidth="1"/>
    <col min="23" max="24" width="12.85546875" style="41" customWidth="1"/>
    <col min="25" max="16384" width="9.140625" style="41"/>
  </cols>
  <sheetData>
    <row r="1" spans="1:26" ht="43.5" customHeight="1" thickTop="1" thickBot="1" x14ac:dyDescent="0.8">
      <c r="B1" s="1748"/>
      <c r="C1" s="1749"/>
      <c r="D1" s="1749"/>
      <c r="E1" s="1749"/>
      <c r="F1" s="1749"/>
      <c r="G1" s="1749"/>
      <c r="H1" s="1749"/>
      <c r="I1" s="1749"/>
      <c r="J1" s="1749"/>
      <c r="K1" s="1749"/>
      <c r="L1" s="1749"/>
      <c r="M1" s="1749"/>
      <c r="N1" s="1749"/>
      <c r="O1" s="1749"/>
      <c r="P1" s="1749"/>
      <c r="Q1" s="1674" t="s">
        <v>254</v>
      </c>
      <c r="R1" s="1675"/>
      <c r="S1" s="1675"/>
      <c r="T1" s="1675"/>
      <c r="U1" s="1675"/>
      <c r="V1" s="1675"/>
      <c r="W1" s="1675"/>
      <c r="X1" s="1676"/>
      <c r="Y1" s="48"/>
    </row>
    <row r="2" spans="1:26" ht="33" customHeight="1" thickTop="1" thickBot="1" x14ac:dyDescent="0.3">
      <c r="B2" s="1683"/>
      <c r="C2" s="1684"/>
      <c r="D2" s="1684"/>
      <c r="E2" s="1684"/>
      <c r="F2" s="1684"/>
      <c r="G2" s="1684"/>
      <c r="H2" s="1684"/>
      <c r="I2" s="1684"/>
      <c r="J2" s="1684"/>
      <c r="K2" s="1684"/>
      <c r="L2" s="1684"/>
      <c r="M2" s="1684"/>
      <c r="N2" s="1684"/>
      <c r="O2" s="1684"/>
      <c r="P2" s="1684"/>
      <c r="Q2" s="1677"/>
      <c r="R2" s="1678"/>
      <c r="S2" s="1678"/>
      <c r="T2" s="1678"/>
      <c r="U2" s="1678"/>
      <c r="V2" s="1678"/>
      <c r="W2" s="1678"/>
      <c r="X2" s="1679"/>
      <c r="Y2" s="48"/>
    </row>
    <row r="3" spans="1:26"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6" ht="13.5" customHeight="1" thickTop="1" thickBot="1" x14ac:dyDescent="0.3">
      <c r="B4" s="1694"/>
      <c r="C4" s="1695"/>
      <c r="D4" s="1695"/>
      <c r="E4" s="1695"/>
      <c r="F4" s="1695"/>
      <c r="G4" s="1695"/>
      <c r="H4" s="1695"/>
      <c r="I4" s="1695"/>
      <c r="J4" s="1695"/>
      <c r="K4" s="1695"/>
      <c r="L4" s="1695"/>
      <c r="M4" s="1695"/>
      <c r="N4" s="1695"/>
      <c r="O4" s="1695"/>
      <c r="P4" s="1695"/>
      <c r="Q4" s="1695"/>
      <c r="R4" s="1695"/>
      <c r="S4" s="1695"/>
      <c r="T4" s="1695"/>
      <c r="U4" s="1695"/>
      <c r="V4" s="1695"/>
      <c r="W4" s="1695"/>
      <c r="X4" s="1696"/>
      <c r="Y4" s="48"/>
    </row>
    <row r="5" spans="1:26"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6" ht="34.700000000000003" customHeight="1" thickTop="1" thickBot="1" x14ac:dyDescent="0.3">
      <c r="B6" s="1753"/>
      <c r="C6" s="1754"/>
      <c r="D6" s="1754"/>
      <c r="E6" s="1754"/>
      <c r="F6" s="1754"/>
      <c r="G6" s="1754"/>
      <c r="H6" s="1754"/>
      <c r="I6" s="1754"/>
      <c r="J6" s="1754"/>
      <c r="K6" s="915">
        <v>110700</v>
      </c>
      <c r="L6" s="1755" t="s">
        <v>94</v>
      </c>
      <c r="M6" s="1755"/>
      <c r="N6" s="1755"/>
      <c r="O6" s="1756" t="s">
        <v>1129</v>
      </c>
      <c r="P6" s="1756"/>
      <c r="Q6" s="1756"/>
      <c r="R6" s="1756"/>
      <c r="S6" s="1078">
        <v>0.5907</v>
      </c>
      <c r="T6" s="1755" t="s">
        <v>96</v>
      </c>
      <c r="U6" s="1755"/>
      <c r="V6" s="1755"/>
      <c r="W6" s="1755"/>
      <c r="X6" s="1757"/>
      <c r="Y6" s="99"/>
      <c r="Z6" s="99"/>
    </row>
    <row r="7" spans="1:26"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6" s="351" customFormat="1" ht="45" customHeight="1" thickBot="1" x14ac:dyDescent="0.3">
      <c r="A8" s="352"/>
      <c r="B8" s="1777"/>
      <c r="C8" s="346">
        <f>SUM(U13:U18)</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6" ht="42.75" customHeight="1" thickTop="1" thickBot="1" x14ac:dyDescent="0.3">
      <c r="A9" s="159"/>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6" ht="84" customHeight="1" thickTop="1" thickBot="1" x14ac:dyDescent="0.3">
      <c r="A10" s="159"/>
      <c r="B10" s="1838" t="s">
        <v>153</v>
      </c>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40"/>
    </row>
    <row r="11" spans="1:26" ht="57" customHeight="1" thickTop="1" thickBot="1" x14ac:dyDescent="0.3">
      <c r="B11" s="77" t="s">
        <v>97</v>
      </c>
      <c r="C11" s="78" t="s">
        <v>98</v>
      </c>
      <c r="D11" s="155" t="s">
        <v>99</v>
      </c>
      <c r="E11" s="155" t="s">
        <v>100</v>
      </c>
      <c r="F11" s="155" t="s">
        <v>101</v>
      </c>
      <c r="G11" s="155" t="s">
        <v>102</v>
      </c>
      <c r="H11" s="155" t="s">
        <v>103</v>
      </c>
      <c r="I11" s="155" t="s">
        <v>104</v>
      </c>
      <c r="J11" s="158" t="s">
        <v>105</v>
      </c>
      <c r="K11" s="157" t="s">
        <v>12</v>
      </c>
      <c r="L11" s="157" t="s">
        <v>13</v>
      </c>
      <c r="M11" s="157" t="s">
        <v>14</v>
      </c>
      <c r="N11" s="157" t="s">
        <v>15</v>
      </c>
      <c r="O11" s="157" t="s">
        <v>16</v>
      </c>
      <c r="P11" s="157" t="s">
        <v>17</v>
      </c>
      <c r="Q11" s="157" t="s">
        <v>18</v>
      </c>
      <c r="R11" s="157" t="s">
        <v>19</v>
      </c>
      <c r="S11" s="157" t="s">
        <v>20</v>
      </c>
      <c r="T11" s="156" t="s">
        <v>106</v>
      </c>
      <c r="U11" s="155" t="s">
        <v>107</v>
      </c>
      <c r="V11" s="155" t="s">
        <v>108</v>
      </c>
      <c r="W11" s="155" t="s">
        <v>109</v>
      </c>
      <c r="X11" s="154" t="s">
        <v>110</v>
      </c>
    </row>
    <row r="12" spans="1:26" ht="16.5" thickTop="1" thickBot="1" x14ac:dyDescent="0.3">
      <c r="B12" s="83"/>
      <c r="C12" s="123"/>
      <c r="D12" s="123"/>
      <c r="E12" s="123"/>
      <c r="F12" s="123"/>
      <c r="G12" s="123"/>
      <c r="H12" s="123"/>
      <c r="I12" s="123"/>
      <c r="J12" s="123"/>
      <c r="K12" s="123"/>
      <c r="L12" s="123"/>
      <c r="M12" s="123"/>
      <c r="N12" s="123"/>
      <c r="O12" s="123"/>
      <c r="P12" s="123"/>
      <c r="Q12" s="123"/>
      <c r="R12" s="123"/>
      <c r="S12" s="123"/>
      <c r="T12" s="123"/>
      <c r="U12" s="123"/>
      <c r="V12" s="123"/>
      <c r="W12" s="123"/>
      <c r="X12" s="86"/>
    </row>
    <row r="13" spans="1:26" ht="19.5" customHeight="1" x14ac:dyDescent="0.25">
      <c r="B13" s="968">
        <v>5150006960</v>
      </c>
      <c r="C13" s="1010" t="s">
        <v>1128</v>
      </c>
      <c r="D13" s="941">
        <v>1</v>
      </c>
      <c r="E13" s="942">
        <v>1</v>
      </c>
      <c r="F13" s="942" t="s">
        <v>233</v>
      </c>
      <c r="G13" s="943">
        <v>11.7</v>
      </c>
      <c r="H13" s="942">
        <v>72</v>
      </c>
      <c r="I13" s="942">
        <v>4.46</v>
      </c>
      <c r="J13" s="264">
        <v>2.63</v>
      </c>
      <c r="K13" s="910"/>
      <c r="L13" s="727"/>
      <c r="M13" s="727"/>
      <c r="N13" s="727"/>
      <c r="O13" s="727"/>
      <c r="P13" s="727"/>
      <c r="Q13" s="727"/>
      <c r="R13" s="727"/>
      <c r="S13" s="753"/>
      <c r="T13" s="427">
        <f t="shared" ref="T13:T18" si="0">SUM(K13:S13)</f>
        <v>0</v>
      </c>
      <c r="U13" s="87">
        <f t="shared" ref="U13:U18" si="1">T13*I13</f>
        <v>0</v>
      </c>
      <c r="V13" s="428">
        <f t="shared" ref="V13:V18" si="2">U13*$S$6</f>
        <v>0</v>
      </c>
      <c r="W13" s="1804" t="s">
        <v>115</v>
      </c>
      <c r="X13" s="1805"/>
    </row>
    <row r="14" spans="1:26" ht="19.5" customHeight="1" x14ac:dyDescent="0.25">
      <c r="B14" s="949">
        <v>5150006961</v>
      </c>
      <c r="C14" s="945" t="s">
        <v>1127</v>
      </c>
      <c r="D14" s="946">
        <v>1</v>
      </c>
      <c r="E14" s="947">
        <v>1</v>
      </c>
      <c r="F14" s="947" t="s">
        <v>233</v>
      </c>
      <c r="G14" s="948">
        <v>11.7</v>
      </c>
      <c r="H14" s="947">
        <v>72</v>
      </c>
      <c r="I14" s="947">
        <v>4.46</v>
      </c>
      <c r="J14" s="990">
        <v>2.63</v>
      </c>
      <c r="K14" s="911"/>
      <c r="L14" s="690"/>
      <c r="M14" s="690"/>
      <c r="N14" s="690"/>
      <c r="O14" s="690"/>
      <c r="P14" s="690"/>
      <c r="Q14" s="690"/>
      <c r="R14" s="690"/>
      <c r="S14" s="717"/>
      <c r="T14" s="271">
        <f t="shared" si="0"/>
        <v>0</v>
      </c>
      <c r="U14" s="89">
        <f t="shared" si="1"/>
        <v>0</v>
      </c>
      <c r="V14" s="112">
        <f t="shared" si="2"/>
        <v>0</v>
      </c>
      <c r="W14" s="1794"/>
      <c r="X14" s="1795"/>
    </row>
    <row r="15" spans="1:26" ht="19.5" customHeight="1" x14ac:dyDescent="0.25">
      <c r="B15" s="944">
        <v>5150021027</v>
      </c>
      <c r="C15" s="945" t="s">
        <v>1128</v>
      </c>
      <c r="D15" s="946">
        <v>2</v>
      </c>
      <c r="E15" s="947">
        <v>2</v>
      </c>
      <c r="F15" s="947" t="s">
        <v>233</v>
      </c>
      <c r="G15" s="947">
        <v>23.85</v>
      </c>
      <c r="H15" s="947">
        <v>72</v>
      </c>
      <c r="I15" s="947">
        <v>8.91</v>
      </c>
      <c r="J15" s="265">
        <v>5.26</v>
      </c>
      <c r="K15" s="911"/>
      <c r="L15" s="690"/>
      <c r="M15" s="690"/>
      <c r="N15" s="690"/>
      <c r="O15" s="690"/>
      <c r="P15" s="690"/>
      <c r="Q15" s="690"/>
      <c r="R15" s="690"/>
      <c r="S15" s="717"/>
      <c r="T15" s="271">
        <f t="shared" si="0"/>
        <v>0</v>
      </c>
      <c r="U15" s="89">
        <f t="shared" si="1"/>
        <v>0</v>
      </c>
      <c r="V15" s="112">
        <f t="shared" si="2"/>
        <v>0</v>
      </c>
      <c r="W15" s="1794"/>
      <c r="X15" s="1795"/>
    </row>
    <row r="16" spans="1:26" ht="19.5" customHeight="1" x14ac:dyDescent="0.25">
      <c r="B16" s="949">
        <v>5150021028</v>
      </c>
      <c r="C16" s="945" t="s">
        <v>1127</v>
      </c>
      <c r="D16" s="946">
        <v>2</v>
      </c>
      <c r="E16" s="947">
        <v>2</v>
      </c>
      <c r="F16" s="947" t="s">
        <v>233</v>
      </c>
      <c r="G16" s="947">
        <v>23.85</v>
      </c>
      <c r="H16" s="947">
        <v>72</v>
      </c>
      <c r="I16" s="947">
        <v>8.91</v>
      </c>
      <c r="J16" s="265">
        <v>5.26</v>
      </c>
      <c r="K16" s="911"/>
      <c r="L16" s="690"/>
      <c r="M16" s="690"/>
      <c r="N16" s="690"/>
      <c r="O16" s="690"/>
      <c r="P16" s="690"/>
      <c r="Q16" s="690"/>
      <c r="R16" s="690"/>
      <c r="S16" s="717"/>
      <c r="T16" s="271">
        <f t="shared" si="0"/>
        <v>0</v>
      </c>
      <c r="U16" s="89">
        <f t="shared" si="1"/>
        <v>0</v>
      </c>
      <c r="V16" s="112">
        <f t="shared" si="2"/>
        <v>0</v>
      </c>
      <c r="W16" s="1794"/>
      <c r="X16" s="1795"/>
    </row>
    <row r="17" spans="2:24" ht="19.5" customHeight="1" x14ac:dyDescent="0.25">
      <c r="B17" s="949">
        <v>5150092100</v>
      </c>
      <c r="C17" s="945" t="s">
        <v>1126</v>
      </c>
      <c r="D17" s="946">
        <v>1</v>
      </c>
      <c r="E17" s="947" t="s">
        <v>233</v>
      </c>
      <c r="F17" s="947" t="s">
        <v>233</v>
      </c>
      <c r="G17" s="947">
        <v>8.25</v>
      </c>
      <c r="H17" s="947">
        <v>120</v>
      </c>
      <c r="I17" s="948">
        <v>7.4</v>
      </c>
      <c r="J17" s="265">
        <v>4.37</v>
      </c>
      <c r="K17" s="911"/>
      <c r="L17" s="690"/>
      <c r="M17" s="690"/>
      <c r="N17" s="690"/>
      <c r="O17" s="690"/>
      <c r="P17" s="690"/>
      <c r="Q17" s="690"/>
      <c r="R17" s="690"/>
      <c r="S17" s="717"/>
      <c r="T17" s="271">
        <f t="shared" si="0"/>
        <v>0</v>
      </c>
      <c r="U17" s="89">
        <f t="shared" si="1"/>
        <v>0</v>
      </c>
      <c r="V17" s="112">
        <f t="shared" si="2"/>
        <v>0</v>
      </c>
      <c r="W17" s="1794"/>
      <c r="X17" s="1795"/>
    </row>
    <row r="18" spans="2:24" ht="19.5" customHeight="1" thickBot="1" x14ac:dyDescent="0.3">
      <c r="B18" s="961">
        <v>5150024331</v>
      </c>
      <c r="C18" s="951" t="s">
        <v>1125</v>
      </c>
      <c r="D18" s="952">
        <v>1</v>
      </c>
      <c r="E18" s="953" t="s">
        <v>233</v>
      </c>
      <c r="F18" s="953" t="s">
        <v>233</v>
      </c>
      <c r="G18" s="954">
        <v>24</v>
      </c>
      <c r="H18" s="953">
        <v>330</v>
      </c>
      <c r="I18" s="953">
        <v>20.73</v>
      </c>
      <c r="J18" s="266">
        <v>12.25</v>
      </c>
      <c r="K18" s="912"/>
      <c r="L18" s="913"/>
      <c r="M18" s="913"/>
      <c r="N18" s="913"/>
      <c r="O18" s="913"/>
      <c r="P18" s="913"/>
      <c r="Q18" s="913"/>
      <c r="R18" s="913"/>
      <c r="S18" s="914"/>
      <c r="T18" s="408">
        <f t="shared" si="0"/>
        <v>0</v>
      </c>
      <c r="U18" s="90">
        <f t="shared" si="1"/>
        <v>0</v>
      </c>
      <c r="V18" s="409">
        <f t="shared" si="2"/>
        <v>0</v>
      </c>
      <c r="W18" s="1796"/>
      <c r="X18" s="1797"/>
    </row>
    <row r="19" spans="2:24" ht="19.5" customHeight="1" x14ac:dyDescent="0.25">
      <c r="B19" s="1841" t="s">
        <v>156</v>
      </c>
      <c r="C19" s="1842"/>
      <c r="D19" s="1842"/>
      <c r="E19" s="1842"/>
      <c r="F19" s="1842"/>
      <c r="G19" s="1842"/>
      <c r="H19" s="1842"/>
      <c r="I19" s="1842"/>
      <c r="J19" s="1842"/>
      <c r="K19" s="1842"/>
      <c r="L19" s="1842"/>
      <c r="M19" s="1842"/>
      <c r="N19" s="1842"/>
      <c r="O19" s="1842"/>
      <c r="P19" s="1842"/>
      <c r="Q19" s="1842"/>
      <c r="R19" s="1842"/>
      <c r="S19" s="1842"/>
      <c r="T19" s="1842"/>
      <c r="U19" s="1842"/>
      <c r="V19" s="1842"/>
      <c r="W19" s="1842"/>
      <c r="X19" s="1843"/>
    </row>
    <row r="20" spans="2:24" ht="19.5" customHeight="1" x14ac:dyDescent="0.25">
      <c r="B20" s="1841"/>
      <c r="C20" s="1842"/>
      <c r="D20" s="1842"/>
      <c r="E20" s="1842"/>
      <c r="F20" s="1842"/>
      <c r="G20" s="1842"/>
      <c r="H20" s="1842"/>
      <c r="I20" s="1842"/>
      <c r="J20" s="1842"/>
      <c r="K20" s="1842"/>
      <c r="L20" s="1842"/>
      <c r="M20" s="1842"/>
      <c r="N20" s="1842"/>
      <c r="O20" s="1842"/>
      <c r="P20" s="1842"/>
      <c r="Q20" s="1842"/>
      <c r="R20" s="1842"/>
      <c r="S20" s="1842"/>
      <c r="T20" s="1842"/>
      <c r="U20" s="1842"/>
      <c r="V20" s="1842"/>
      <c r="W20" s="1842"/>
      <c r="X20" s="1843"/>
    </row>
    <row r="21" spans="2:24" ht="19.5" customHeight="1" x14ac:dyDescent="0.25">
      <c r="B21" s="1841"/>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3"/>
    </row>
    <row r="22" spans="2:24" ht="19.5" customHeight="1" thickBot="1" x14ac:dyDescent="0.3">
      <c r="B22" s="1844"/>
      <c r="C22" s="1845"/>
      <c r="D22" s="1845"/>
      <c r="E22" s="1845"/>
      <c r="F22" s="1845"/>
      <c r="G22" s="1845"/>
      <c r="H22" s="1845"/>
      <c r="I22" s="1845"/>
      <c r="J22" s="1845"/>
      <c r="K22" s="1845"/>
      <c r="L22" s="1845"/>
      <c r="M22" s="1845"/>
      <c r="N22" s="1845"/>
      <c r="O22" s="1845"/>
      <c r="P22" s="1845"/>
      <c r="Q22" s="1845"/>
      <c r="R22" s="1845"/>
      <c r="S22" s="1845"/>
      <c r="T22" s="1845"/>
      <c r="U22" s="1845"/>
      <c r="V22" s="1845"/>
      <c r="W22" s="1845"/>
      <c r="X22" s="1846"/>
    </row>
    <row r="23" spans="2:24" ht="19.5" customHeight="1" thickTop="1" thickBot="1" x14ac:dyDescent="0.3">
      <c r="B23" s="1837"/>
      <c r="C23" s="1837"/>
      <c r="D23" s="1837"/>
      <c r="E23" s="1837"/>
      <c r="F23" s="1837"/>
      <c r="G23" s="1837"/>
      <c r="H23" s="1837"/>
      <c r="I23" s="1837"/>
      <c r="J23" s="1837"/>
      <c r="K23" s="1837"/>
      <c r="L23" s="1837"/>
      <c r="M23" s="1837"/>
      <c r="N23" s="1837"/>
      <c r="O23" s="1837"/>
      <c r="P23" s="1837"/>
      <c r="Q23" s="1837"/>
      <c r="R23" s="1837"/>
      <c r="S23" s="1837"/>
      <c r="T23" s="1837"/>
      <c r="U23" s="1837"/>
      <c r="V23" s="1837"/>
      <c r="W23" s="1837"/>
      <c r="X23" s="1837"/>
    </row>
    <row r="24" spans="2:24" ht="19.5" customHeight="1" x14ac:dyDescent="0.35">
      <c r="C24" s="930" t="s">
        <v>157</v>
      </c>
      <c r="D24" s="931"/>
      <c r="E24" s="931"/>
      <c r="F24" s="931"/>
      <c r="G24" s="932"/>
    </row>
    <row r="25" spans="2:24" ht="19.5" customHeight="1" x14ac:dyDescent="0.25">
      <c r="C25" s="933"/>
      <c r="D25" s="1081"/>
      <c r="E25" s="1081"/>
      <c r="F25" s="1081"/>
      <c r="G25" s="934"/>
    </row>
    <row r="26" spans="2:24" ht="19.5" customHeight="1" x14ac:dyDescent="0.25">
      <c r="C26" s="933"/>
      <c r="D26" s="1081"/>
      <c r="E26" s="1081"/>
      <c r="F26" s="1081"/>
      <c r="G26" s="934"/>
    </row>
    <row r="27" spans="2:24" ht="19.5" customHeight="1" x14ac:dyDescent="0.25">
      <c r="C27" s="933"/>
      <c r="D27" s="1081"/>
      <c r="E27" s="1081"/>
      <c r="F27" s="1081"/>
      <c r="G27" s="934"/>
    </row>
    <row r="28" spans="2:24" ht="19.5" customHeight="1" thickBot="1" x14ac:dyDescent="0.3">
      <c r="C28" s="935"/>
      <c r="D28" s="936"/>
      <c r="E28" s="936"/>
      <c r="F28" s="936"/>
      <c r="G28" s="937"/>
    </row>
    <row r="29" spans="2:24" ht="19.5" customHeight="1" x14ac:dyDescent="0.25"/>
    <row r="30" spans="2:24" ht="19.5" customHeight="1" x14ac:dyDescent="0.25"/>
    <row r="31" spans="2:24" ht="19.5" customHeight="1" x14ac:dyDescent="0.25"/>
    <row r="32" spans="2:24" ht="19.5" customHeight="1" x14ac:dyDescent="0.25"/>
    <row r="33" spans="25:26" ht="23.85" customHeight="1" x14ac:dyDescent="0.25"/>
    <row r="34" spans="25:26" ht="23.85" customHeight="1" x14ac:dyDescent="0.25"/>
    <row r="35" spans="25:26" ht="0.75" customHeight="1" x14ac:dyDescent="0.25"/>
    <row r="36" spans="25:26" ht="33.75" customHeight="1" x14ac:dyDescent="0.25">
      <c r="Y36" s="99"/>
      <c r="Z36" s="99"/>
    </row>
    <row r="37" spans="25:26" ht="58.5" customHeight="1" x14ac:dyDescent="0.25"/>
  </sheetData>
  <sheetProtection password="D140" sheet="1" selectLockedCells="1"/>
  <mergeCells count="26">
    <mergeCell ref="S7:X7"/>
    <mergeCell ref="S8:X8"/>
    <mergeCell ref="B23:X23"/>
    <mergeCell ref="B9:X9"/>
    <mergeCell ref="B10:X10"/>
    <mergeCell ref="B19:X20"/>
    <mergeCell ref="B21:X22"/>
    <mergeCell ref="W13:X18"/>
    <mergeCell ref="B7:B8"/>
    <mergeCell ref="E7:J7"/>
    <mergeCell ref="L7:Q7"/>
    <mergeCell ref="E8:J8"/>
    <mergeCell ref="L8:Q8"/>
    <mergeCell ref="B4:X4"/>
    <mergeCell ref="B5:X5"/>
    <mergeCell ref="B6:J6"/>
    <mergeCell ref="L6:N6"/>
    <mergeCell ref="O6:R6"/>
    <mergeCell ref="T6:X6"/>
    <mergeCell ref="B1:P1"/>
    <mergeCell ref="Q1:X3"/>
    <mergeCell ref="B2:P2"/>
    <mergeCell ref="B3:C3"/>
    <mergeCell ref="D3:J3"/>
    <mergeCell ref="K3:M3"/>
    <mergeCell ref="N3:P3"/>
  </mergeCells>
  <conditionalFormatting sqref="B1:B1048576">
    <cfRule type="duplicateValues" dxfId="10" priority="3"/>
  </conditionalFormatting>
  <pageMargins left="0.25" right="0.25" top="0.75" bottom="0.75" header="0.3" footer="0.3"/>
  <pageSetup scale="50" fitToHeight="0" orientation="landscape" r:id="rId1"/>
  <ignoredErrors>
    <ignoredError sqref="T13:T18" formulaRange="1"/>
  </ignoredError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1:Y65"/>
  <sheetViews>
    <sheetView zoomScale="60" zoomScaleNormal="60" workbookViewId="0">
      <selection activeCell="K9" sqref="K9"/>
    </sheetView>
  </sheetViews>
  <sheetFormatPr defaultColWidth="9.140625" defaultRowHeight="15" x14ac:dyDescent="0.25"/>
  <cols>
    <col min="1" max="1" width="1.140625" style="41" customWidth="1"/>
    <col min="2" max="2" width="13.42578125" style="41" customWidth="1"/>
    <col min="3" max="3" width="78.85546875" style="41" customWidth="1"/>
    <col min="4" max="4" width="9.140625" style="41" customWidth="1"/>
    <col min="5" max="5" width="9.85546875" style="41" customWidth="1"/>
    <col min="6" max="6" width="10.85546875" style="41" customWidth="1"/>
    <col min="7" max="7" width="10.42578125" style="41" customWidth="1"/>
    <col min="8" max="8" width="13.85546875" style="41" bestFit="1" customWidth="1"/>
    <col min="9" max="9" width="9.140625" style="41" customWidth="1"/>
    <col min="10" max="10" width="9.85546875" style="41" customWidth="1"/>
    <col min="11" max="11" width="11.140625" style="41" customWidth="1"/>
    <col min="12" max="12" width="15.28515625" style="41" customWidth="1"/>
    <col min="13" max="13" width="14.140625" style="41" customWidth="1"/>
    <col min="14" max="14" width="9.85546875" style="41" customWidth="1"/>
    <col min="15" max="19" width="11.140625" style="41" customWidth="1"/>
    <col min="20" max="20" width="9.85546875" style="41" customWidth="1"/>
    <col min="21" max="21" width="10.85546875" style="41" customWidth="1"/>
    <col min="22" max="22" width="17.85546875" style="41" bestFit="1" customWidth="1"/>
    <col min="23" max="23" width="12.85546875" style="41" customWidth="1"/>
    <col min="24" max="24" width="12"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1.1"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33.75" customHeight="1" thickTop="1" thickBot="1" x14ac:dyDescent="0.3">
      <c r="B5" s="1697"/>
      <c r="C5" s="1698"/>
      <c r="D5" s="1698"/>
      <c r="E5" s="1698"/>
      <c r="F5" s="1698"/>
      <c r="G5" s="1698"/>
      <c r="H5" s="1698"/>
      <c r="I5" s="1698"/>
      <c r="J5" s="1699"/>
      <c r="K5" s="876">
        <v>110242</v>
      </c>
      <c r="L5" s="1742" t="s">
        <v>94</v>
      </c>
      <c r="M5" s="1742"/>
      <c r="N5" s="1742"/>
      <c r="O5" s="1743" t="s">
        <v>1047</v>
      </c>
      <c r="P5" s="1743"/>
      <c r="Q5" s="1743"/>
      <c r="R5" s="1743"/>
      <c r="S5" s="1318">
        <v>2.1036999999999999</v>
      </c>
      <c r="T5" s="1742" t="s">
        <v>96</v>
      </c>
      <c r="U5" s="1742"/>
      <c r="V5" s="1742"/>
      <c r="W5" s="1742"/>
      <c r="X5" s="1744"/>
    </row>
    <row r="6" spans="2:25" s="868" customFormat="1" ht="66.75" customHeight="1" thickBot="1" x14ac:dyDescent="0.3">
      <c r="B6" s="1319" t="s">
        <v>97</v>
      </c>
      <c r="C6" s="1320" t="s">
        <v>98</v>
      </c>
      <c r="D6" s="1321" t="s">
        <v>99</v>
      </c>
      <c r="E6" s="1322" t="s">
        <v>100</v>
      </c>
      <c r="F6" s="1322" t="s">
        <v>101</v>
      </c>
      <c r="G6" s="1322" t="s">
        <v>102</v>
      </c>
      <c r="H6" s="1322" t="s">
        <v>103</v>
      </c>
      <c r="I6" s="1322" t="s">
        <v>104</v>
      </c>
      <c r="J6" s="1323" t="s">
        <v>105</v>
      </c>
      <c r="K6" s="1324" t="s">
        <v>12</v>
      </c>
      <c r="L6" s="1325" t="s">
        <v>13</v>
      </c>
      <c r="M6" s="1325" t="s">
        <v>14</v>
      </c>
      <c r="N6" s="1325" t="s">
        <v>15</v>
      </c>
      <c r="O6" s="1325" t="s">
        <v>16</v>
      </c>
      <c r="P6" s="1325" t="s">
        <v>17</v>
      </c>
      <c r="Q6" s="1325" t="s">
        <v>18</v>
      </c>
      <c r="R6" s="1325" t="s">
        <v>19</v>
      </c>
      <c r="S6" s="1326" t="s">
        <v>20</v>
      </c>
      <c r="T6" s="1327" t="s">
        <v>106</v>
      </c>
      <c r="U6" s="1328" t="s">
        <v>107</v>
      </c>
      <c r="V6" s="1322" t="s">
        <v>108</v>
      </c>
      <c r="W6" s="1322" t="s">
        <v>109</v>
      </c>
      <c r="X6" s="1329" t="s">
        <v>110</v>
      </c>
    </row>
    <row r="7" spans="2:25" ht="8.25" customHeight="1" thickBot="1" x14ac:dyDescent="0.3">
      <c r="B7" s="1956"/>
      <c r="C7" s="1957"/>
      <c r="D7" s="1957"/>
      <c r="E7" s="1957"/>
      <c r="F7" s="1957"/>
      <c r="G7" s="1957"/>
      <c r="H7" s="1957"/>
      <c r="I7" s="1957"/>
      <c r="J7" s="1957"/>
      <c r="K7" s="1957"/>
      <c r="L7" s="1957"/>
      <c r="M7" s="1957"/>
      <c r="N7" s="1957"/>
      <c r="O7" s="1957"/>
      <c r="P7" s="1957"/>
      <c r="Q7" s="1957"/>
      <c r="R7" s="1957"/>
      <c r="S7" s="1957"/>
      <c r="T7" s="1957"/>
      <c r="U7" s="1957"/>
      <c r="V7" s="1957"/>
      <c r="W7" s="1957"/>
      <c r="X7" s="1958"/>
    </row>
    <row r="8" spans="2:25" ht="15.75" thickBot="1" x14ac:dyDescent="0.3">
      <c r="B8" s="1808" t="s">
        <v>111</v>
      </c>
      <c r="C8" s="1809"/>
      <c r="D8" s="1809"/>
      <c r="E8" s="1809"/>
      <c r="F8" s="1809"/>
      <c r="G8" s="1809"/>
      <c r="H8" s="1809"/>
      <c r="I8" s="1809"/>
      <c r="J8" s="1809"/>
      <c r="K8" s="1809"/>
      <c r="L8" s="1809"/>
      <c r="M8" s="1809"/>
      <c r="N8" s="1809"/>
      <c r="O8" s="1809"/>
      <c r="P8" s="1809"/>
      <c r="Q8" s="1809"/>
      <c r="R8" s="1809"/>
      <c r="S8" s="1809"/>
      <c r="T8" s="1801"/>
      <c r="U8" s="1801"/>
      <c r="V8" s="1801"/>
      <c r="W8" s="1801"/>
      <c r="X8" s="1802"/>
    </row>
    <row r="9" spans="2:25" ht="18.75" x14ac:dyDescent="0.25">
      <c r="B9" s="1330" t="s">
        <v>1046</v>
      </c>
      <c r="C9" s="1331" t="s">
        <v>1045</v>
      </c>
      <c r="D9" s="958">
        <v>2</v>
      </c>
      <c r="E9" s="943">
        <v>1</v>
      </c>
      <c r="F9" s="942" t="s">
        <v>233</v>
      </c>
      <c r="G9" s="943">
        <v>30.5</v>
      </c>
      <c r="H9" s="942">
        <v>110</v>
      </c>
      <c r="I9" s="943">
        <v>11.28</v>
      </c>
      <c r="J9" s="264">
        <v>23.729735999999999</v>
      </c>
      <c r="K9" s="727"/>
      <c r="L9" s="727"/>
      <c r="M9" s="727"/>
      <c r="N9" s="727"/>
      <c r="O9" s="727"/>
      <c r="P9" s="727"/>
      <c r="Q9" s="727"/>
      <c r="R9" s="727"/>
      <c r="S9" s="1338"/>
      <c r="T9" s="463">
        <f t="shared" ref="T9:T26" si="0">SUM(K9:S9)</f>
        <v>0</v>
      </c>
      <c r="U9" s="464">
        <f t="shared" ref="U9:U26" si="1">T9*I9</f>
        <v>0</v>
      </c>
      <c r="V9" s="465">
        <f t="shared" ref="V9:V26" si="2">U9*$S$5</f>
        <v>0</v>
      </c>
      <c r="W9" s="1798" t="s">
        <v>115</v>
      </c>
      <c r="X9" s="1799"/>
    </row>
    <row r="10" spans="2:25" ht="18.75" x14ac:dyDescent="0.25">
      <c r="B10" s="1332" t="s">
        <v>1044</v>
      </c>
      <c r="C10" s="1333" t="s">
        <v>1043</v>
      </c>
      <c r="D10" s="1013">
        <v>1</v>
      </c>
      <c r="E10" s="1014">
        <v>0.5</v>
      </c>
      <c r="F10" s="981" t="s">
        <v>233</v>
      </c>
      <c r="G10" s="1014">
        <v>30</v>
      </c>
      <c r="H10" s="981">
        <v>221</v>
      </c>
      <c r="I10" s="1014">
        <v>5.22</v>
      </c>
      <c r="J10" s="990">
        <v>10.981313999999999</v>
      </c>
      <c r="K10" s="699"/>
      <c r="L10" s="699"/>
      <c r="M10" s="699"/>
      <c r="N10" s="699"/>
      <c r="O10" s="699"/>
      <c r="P10" s="699"/>
      <c r="Q10" s="699"/>
      <c r="R10" s="699"/>
      <c r="S10" s="1339"/>
      <c r="T10" s="466">
        <f t="shared" si="0"/>
        <v>0</v>
      </c>
      <c r="U10" s="209">
        <f t="shared" si="1"/>
        <v>0</v>
      </c>
      <c r="V10" s="208">
        <f t="shared" si="2"/>
        <v>0</v>
      </c>
      <c r="W10" s="1737"/>
      <c r="X10" s="1738"/>
    </row>
    <row r="11" spans="2:25" ht="18.75" x14ac:dyDescent="0.25">
      <c r="B11" s="1334" t="s">
        <v>1042</v>
      </c>
      <c r="C11" s="1335" t="s">
        <v>1041</v>
      </c>
      <c r="D11" s="960">
        <v>2</v>
      </c>
      <c r="E11" s="948">
        <v>1.75</v>
      </c>
      <c r="F11" s="947" t="s">
        <v>233</v>
      </c>
      <c r="G11" s="948">
        <v>26.67</v>
      </c>
      <c r="H11" s="947">
        <v>108</v>
      </c>
      <c r="I11" s="948">
        <v>4.76</v>
      </c>
      <c r="J11" s="265">
        <v>10.0094046</v>
      </c>
      <c r="K11" s="690"/>
      <c r="L11" s="690"/>
      <c r="M11" s="690"/>
      <c r="N11" s="690"/>
      <c r="O11" s="690"/>
      <c r="P11" s="690"/>
      <c r="Q11" s="690"/>
      <c r="R11" s="690"/>
      <c r="S11" s="1340"/>
      <c r="T11" s="466">
        <f t="shared" si="0"/>
        <v>0</v>
      </c>
      <c r="U11" s="209">
        <f t="shared" si="1"/>
        <v>0</v>
      </c>
      <c r="V11" s="208">
        <f t="shared" si="2"/>
        <v>0</v>
      </c>
      <c r="W11" s="1737"/>
      <c r="X11" s="1738"/>
    </row>
    <row r="12" spans="2:25" ht="18.75" x14ac:dyDescent="0.25">
      <c r="B12" s="1334" t="s">
        <v>1040</v>
      </c>
      <c r="C12" s="1335" t="s">
        <v>1039</v>
      </c>
      <c r="D12" s="960">
        <v>2</v>
      </c>
      <c r="E12" s="948">
        <v>1</v>
      </c>
      <c r="F12" s="947" t="s">
        <v>233</v>
      </c>
      <c r="G12" s="948">
        <v>32.340000000000003</v>
      </c>
      <c r="H12" s="947">
        <v>112</v>
      </c>
      <c r="I12" s="948">
        <v>11.47</v>
      </c>
      <c r="J12" s="265">
        <v>24.129439000000001</v>
      </c>
      <c r="K12" s="690"/>
      <c r="L12" s="690"/>
      <c r="M12" s="690"/>
      <c r="N12" s="690"/>
      <c r="O12" s="690"/>
      <c r="P12" s="690"/>
      <c r="Q12" s="690"/>
      <c r="R12" s="690"/>
      <c r="S12" s="1340"/>
      <c r="T12" s="466">
        <f t="shared" si="0"/>
        <v>0</v>
      </c>
      <c r="U12" s="209">
        <f t="shared" si="1"/>
        <v>0</v>
      </c>
      <c r="V12" s="208">
        <f t="shared" si="2"/>
        <v>0</v>
      </c>
      <c r="W12" s="1737"/>
      <c r="X12" s="1738"/>
    </row>
    <row r="13" spans="2:25" ht="18.75" x14ac:dyDescent="0.25">
      <c r="B13" s="1334" t="s">
        <v>1038</v>
      </c>
      <c r="C13" s="1335" t="s">
        <v>1037</v>
      </c>
      <c r="D13" s="960">
        <v>1</v>
      </c>
      <c r="E13" s="948">
        <v>1</v>
      </c>
      <c r="F13" s="947" t="s">
        <v>233</v>
      </c>
      <c r="G13" s="948">
        <v>32</v>
      </c>
      <c r="H13" s="947">
        <v>211</v>
      </c>
      <c r="I13" s="948">
        <v>3.17</v>
      </c>
      <c r="J13" s="265">
        <v>6.67</v>
      </c>
      <c r="K13" s="690"/>
      <c r="L13" s="690"/>
      <c r="M13" s="690"/>
      <c r="N13" s="690"/>
      <c r="O13" s="690"/>
      <c r="P13" s="690"/>
      <c r="Q13" s="690"/>
      <c r="R13" s="690"/>
      <c r="S13" s="1340"/>
      <c r="T13" s="466">
        <f t="shared" si="0"/>
        <v>0</v>
      </c>
      <c r="U13" s="209">
        <f t="shared" si="1"/>
        <v>0</v>
      </c>
      <c r="V13" s="208">
        <f t="shared" si="2"/>
        <v>0</v>
      </c>
      <c r="W13" s="1737"/>
      <c r="X13" s="1738"/>
    </row>
    <row r="14" spans="2:25" ht="18.75" x14ac:dyDescent="0.25">
      <c r="B14" s="261">
        <v>62002</v>
      </c>
      <c r="C14" s="1336" t="s">
        <v>1036</v>
      </c>
      <c r="D14" s="1015">
        <v>1</v>
      </c>
      <c r="E14" s="1016">
        <v>2</v>
      </c>
      <c r="F14" s="987" t="s">
        <v>233</v>
      </c>
      <c r="G14" s="1016">
        <v>17.440000000000001</v>
      </c>
      <c r="H14" s="987">
        <v>90</v>
      </c>
      <c r="I14" s="1016">
        <v>5.63</v>
      </c>
      <c r="J14" s="994">
        <v>11.843831</v>
      </c>
      <c r="K14" s="714"/>
      <c r="L14" s="714"/>
      <c r="M14" s="714"/>
      <c r="N14" s="714"/>
      <c r="O14" s="714"/>
      <c r="P14" s="714"/>
      <c r="Q14" s="714"/>
      <c r="R14" s="714"/>
      <c r="S14" s="1341"/>
      <c r="T14" s="466">
        <f t="shared" si="0"/>
        <v>0</v>
      </c>
      <c r="U14" s="209">
        <f t="shared" si="1"/>
        <v>0</v>
      </c>
      <c r="V14" s="208">
        <f t="shared" si="2"/>
        <v>0</v>
      </c>
      <c r="W14" s="1737"/>
      <c r="X14" s="1738"/>
    </row>
    <row r="15" spans="2:25" ht="18.75" x14ac:dyDescent="0.25">
      <c r="B15" s="261">
        <v>52222</v>
      </c>
      <c r="C15" s="1336" t="s">
        <v>1035</v>
      </c>
      <c r="D15" s="1015">
        <v>2</v>
      </c>
      <c r="E15" s="1016">
        <v>2</v>
      </c>
      <c r="F15" s="987" t="s">
        <v>1033</v>
      </c>
      <c r="G15" s="1016">
        <v>30.28</v>
      </c>
      <c r="H15" s="987">
        <v>96</v>
      </c>
      <c r="I15" s="1016">
        <v>8.4700000000000006</v>
      </c>
      <c r="J15" s="994">
        <v>17.818339000000002</v>
      </c>
      <c r="K15" s="714"/>
      <c r="L15" s="714"/>
      <c r="M15" s="714"/>
      <c r="N15" s="714"/>
      <c r="O15" s="714"/>
      <c r="P15" s="714"/>
      <c r="Q15" s="714"/>
      <c r="R15" s="714"/>
      <c r="S15" s="1341"/>
      <c r="T15" s="466">
        <f t="shared" si="0"/>
        <v>0</v>
      </c>
      <c r="U15" s="209">
        <f t="shared" si="1"/>
        <v>0</v>
      </c>
      <c r="V15" s="208">
        <f t="shared" si="2"/>
        <v>0</v>
      </c>
      <c r="W15" s="1737"/>
      <c r="X15" s="1738"/>
    </row>
    <row r="16" spans="2:25" ht="18.75" x14ac:dyDescent="0.25">
      <c r="B16" s="261">
        <v>52223</v>
      </c>
      <c r="C16" s="1336" t="s">
        <v>1034</v>
      </c>
      <c r="D16" s="1015">
        <v>2</v>
      </c>
      <c r="E16" s="1016">
        <v>2</v>
      </c>
      <c r="F16" s="987" t="s">
        <v>1033</v>
      </c>
      <c r="G16" s="1016">
        <v>28.08</v>
      </c>
      <c r="H16" s="987">
        <v>96</v>
      </c>
      <c r="I16" s="1016">
        <v>6</v>
      </c>
      <c r="J16" s="994">
        <v>12.622199999999999</v>
      </c>
      <c r="K16" s="714"/>
      <c r="L16" s="714"/>
      <c r="M16" s="714"/>
      <c r="N16" s="714"/>
      <c r="O16" s="714"/>
      <c r="P16" s="714"/>
      <c r="Q16" s="714"/>
      <c r="R16" s="714"/>
      <c r="S16" s="1341"/>
      <c r="T16" s="466">
        <f t="shared" si="0"/>
        <v>0</v>
      </c>
      <c r="U16" s="209">
        <f t="shared" si="1"/>
        <v>0</v>
      </c>
      <c r="V16" s="208">
        <f t="shared" si="2"/>
        <v>0</v>
      </c>
      <c r="W16" s="1737"/>
      <c r="X16" s="1738"/>
    </row>
    <row r="17" spans="2:24" ht="18.75" x14ac:dyDescent="0.25">
      <c r="B17" s="261">
        <v>53201</v>
      </c>
      <c r="C17" s="1336" t="s">
        <v>1032</v>
      </c>
      <c r="D17" s="1015">
        <v>2</v>
      </c>
      <c r="E17" s="1016">
        <v>2</v>
      </c>
      <c r="F17" s="987" t="s">
        <v>233</v>
      </c>
      <c r="G17" s="1016">
        <v>31</v>
      </c>
      <c r="H17" s="987">
        <v>96</v>
      </c>
      <c r="I17" s="1016">
        <v>12</v>
      </c>
      <c r="J17" s="994">
        <v>25.244399999999999</v>
      </c>
      <c r="K17" s="714"/>
      <c r="L17" s="714"/>
      <c r="M17" s="714"/>
      <c r="N17" s="714"/>
      <c r="O17" s="714"/>
      <c r="P17" s="714"/>
      <c r="Q17" s="714"/>
      <c r="R17" s="714"/>
      <c r="S17" s="1341"/>
      <c r="T17" s="466">
        <f t="shared" si="0"/>
        <v>0</v>
      </c>
      <c r="U17" s="209">
        <f t="shared" si="1"/>
        <v>0</v>
      </c>
      <c r="V17" s="208">
        <f t="shared" si="2"/>
        <v>0</v>
      </c>
      <c r="W17" s="1737"/>
      <c r="X17" s="1738"/>
    </row>
    <row r="18" spans="2:24" ht="18.75" x14ac:dyDescent="0.25">
      <c r="B18" s="261">
        <v>53208</v>
      </c>
      <c r="C18" s="1336" t="s">
        <v>1031</v>
      </c>
      <c r="D18" s="1015">
        <v>2</v>
      </c>
      <c r="E18" s="1016">
        <v>3</v>
      </c>
      <c r="F18" s="987" t="s">
        <v>233</v>
      </c>
      <c r="G18" s="1016">
        <v>30.98</v>
      </c>
      <c r="H18" s="987">
        <v>79</v>
      </c>
      <c r="I18" s="1016">
        <v>9.8000000000000007</v>
      </c>
      <c r="J18" s="994">
        <v>20.784556000000002</v>
      </c>
      <c r="K18" s="714"/>
      <c r="L18" s="714"/>
      <c r="M18" s="714"/>
      <c r="N18" s="714"/>
      <c r="O18" s="714"/>
      <c r="P18" s="714"/>
      <c r="Q18" s="714"/>
      <c r="R18" s="714"/>
      <c r="S18" s="1341"/>
      <c r="T18" s="466">
        <f t="shared" si="0"/>
        <v>0</v>
      </c>
      <c r="U18" s="209">
        <f t="shared" si="1"/>
        <v>0</v>
      </c>
      <c r="V18" s="208">
        <f t="shared" si="2"/>
        <v>0</v>
      </c>
      <c r="W18" s="1737"/>
      <c r="X18" s="1738"/>
    </row>
    <row r="19" spans="2:24" ht="18.75" x14ac:dyDescent="0.25">
      <c r="B19" s="261">
        <v>41006</v>
      </c>
      <c r="C19" s="1336" t="s">
        <v>1030</v>
      </c>
      <c r="D19" s="1015">
        <v>2</v>
      </c>
      <c r="E19" s="1016">
        <v>2</v>
      </c>
      <c r="F19" s="987" t="s">
        <v>233</v>
      </c>
      <c r="G19" s="1016">
        <v>31.25</v>
      </c>
      <c r="H19" s="987">
        <v>113</v>
      </c>
      <c r="I19" s="1016">
        <v>14.13</v>
      </c>
      <c r="J19" s="994">
        <v>29.725280999999999</v>
      </c>
      <c r="K19" s="714"/>
      <c r="L19" s="714"/>
      <c r="M19" s="714"/>
      <c r="N19" s="714"/>
      <c r="O19" s="714"/>
      <c r="P19" s="714"/>
      <c r="Q19" s="714"/>
      <c r="R19" s="714"/>
      <c r="S19" s="1341"/>
      <c r="T19" s="466">
        <f t="shared" si="0"/>
        <v>0</v>
      </c>
      <c r="U19" s="209">
        <f t="shared" si="1"/>
        <v>0</v>
      </c>
      <c r="V19" s="208">
        <f t="shared" si="2"/>
        <v>0</v>
      </c>
      <c r="W19" s="1737"/>
      <c r="X19" s="1738"/>
    </row>
    <row r="20" spans="2:24" ht="18.75" x14ac:dyDescent="0.25">
      <c r="B20" s="261">
        <v>41832</v>
      </c>
      <c r="C20" s="1336" t="s">
        <v>1029</v>
      </c>
      <c r="D20" s="1015">
        <v>2</v>
      </c>
      <c r="E20" s="1016">
        <v>3.5</v>
      </c>
      <c r="F20" s="987" t="s">
        <v>233</v>
      </c>
      <c r="G20" s="1016">
        <v>31.75</v>
      </c>
      <c r="H20" s="987">
        <v>84</v>
      </c>
      <c r="I20" s="1016">
        <v>5.07</v>
      </c>
      <c r="J20" s="994">
        <v>10.665759</v>
      </c>
      <c r="K20" s="714"/>
      <c r="L20" s="714"/>
      <c r="M20" s="714"/>
      <c r="N20" s="714"/>
      <c r="O20" s="714"/>
      <c r="P20" s="714"/>
      <c r="Q20" s="714"/>
      <c r="R20" s="714"/>
      <c r="S20" s="1341"/>
      <c r="T20" s="466">
        <f t="shared" si="0"/>
        <v>0</v>
      </c>
      <c r="U20" s="209">
        <f t="shared" si="1"/>
        <v>0</v>
      </c>
      <c r="V20" s="208">
        <f t="shared" si="2"/>
        <v>0</v>
      </c>
      <c r="W20" s="1737"/>
      <c r="X20" s="1738"/>
    </row>
    <row r="21" spans="2:24" ht="18.75" x14ac:dyDescent="0.25">
      <c r="B21" s="261">
        <v>10101</v>
      </c>
      <c r="C21" s="1336" t="s">
        <v>1028</v>
      </c>
      <c r="D21" s="1015">
        <v>2</v>
      </c>
      <c r="E21" s="1016">
        <v>2</v>
      </c>
      <c r="F21" s="987" t="s">
        <v>233</v>
      </c>
      <c r="G21" s="1016">
        <v>18.260000000000002</v>
      </c>
      <c r="H21" s="987">
        <v>48</v>
      </c>
      <c r="I21" s="1016">
        <v>6</v>
      </c>
      <c r="J21" s="994">
        <v>12.622199999999999</v>
      </c>
      <c r="K21" s="714"/>
      <c r="L21" s="714"/>
      <c r="M21" s="714"/>
      <c r="N21" s="714"/>
      <c r="O21" s="714"/>
      <c r="P21" s="714"/>
      <c r="Q21" s="714"/>
      <c r="R21" s="714"/>
      <c r="S21" s="1341"/>
      <c r="T21" s="466">
        <f t="shared" si="0"/>
        <v>0</v>
      </c>
      <c r="U21" s="209">
        <f t="shared" si="1"/>
        <v>0</v>
      </c>
      <c r="V21" s="208">
        <f t="shared" si="2"/>
        <v>0</v>
      </c>
      <c r="W21" s="1737"/>
      <c r="X21" s="1738"/>
    </row>
    <row r="22" spans="2:24" ht="18.75" x14ac:dyDescent="0.25">
      <c r="B22" s="261">
        <v>10102</v>
      </c>
      <c r="C22" s="1336" t="s">
        <v>1027</v>
      </c>
      <c r="D22" s="1015">
        <v>2</v>
      </c>
      <c r="E22" s="1016">
        <v>2</v>
      </c>
      <c r="F22" s="987" t="s">
        <v>233</v>
      </c>
      <c r="G22" s="1016">
        <v>19.25</v>
      </c>
      <c r="H22" s="987">
        <v>48</v>
      </c>
      <c r="I22" s="1016">
        <v>4.4400000000000004</v>
      </c>
      <c r="J22" s="994">
        <v>9.3404280000000011</v>
      </c>
      <c r="K22" s="714"/>
      <c r="L22" s="714"/>
      <c r="M22" s="714"/>
      <c r="N22" s="714"/>
      <c r="O22" s="714"/>
      <c r="P22" s="714"/>
      <c r="Q22" s="714"/>
      <c r="R22" s="714"/>
      <c r="S22" s="1341"/>
      <c r="T22" s="466">
        <f t="shared" si="0"/>
        <v>0</v>
      </c>
      <c r="U22" s="209">
        <f t="shared" si="1"/>
        <v>0</v>
      </c>
      <c r="V22" s="208">
        <f t="shared" si="2"/>
        <v>0</v>
      </c>
      <c r="W22" s="1737"/>
      <c r="X22" s="1738"/>
    </row>
    <row r="23" spans="2:24" ht="18.75" x14ac:dyDescent="0.25">
      <c r="B23" s="261">
        <v>10202</v>
      </c>
      <c r="C23" s="1336" t="s">
        <v>1026</v>
      </c>
      <c r="D23" s="1015">
        <v>2</v>
      </c>
      <c r="E23" s="1016">
        <v>2</v>
      </c>
      <c r="F23" s="987" t="s">
        <v>233</v>
      </c>
      <c r="G23" s="1016">
        <v>15.64</v>
      </c>
      <c r="H23" s="987">
        <v>48</v>
      </c>
      <c r="I23" s="1016">
        <v>2.23</v>
      </c>
      <c r="J23" s="994">
        <v>4.6912509999999994</v>
      </c>
      <c r="K23" s="714"/>
      <c r="L23" s="714"/>
      <c r="M23" s="714"/>
      <c r="N23" s="714"/>
      <c r="O23" s="714"/>
      <c r="P23" s="714"/>
      <c r="Q23" s="714"/>
      <c r="R23" s="714"/>
      <c r="S23" s="1341"/>
      <c r="T23" s="466">
        <f t="shared" si="0"/>
        <v>0</v>
      </c>
      <c r="U23" s="209">
        <f t="shared" si="1"/>
        <v>0</v>
      </c>
      <c r="V23" s="208">
        <f t="shared" si="2"/>
        <v>0</v>
      </c>
      <c r="W23" s="1737"/>
      <c r="X23" s="1738"/>
    </row>
    <row r="24" spans="2:24" ht="18.75" x14ac:dyDescent="0.25">
      <c r="B24" s="261">
        <v>70013</v>
      </c>
      <c r="C24" s="1336" t="s">
        <v>1025</v>
      </c>
      <c r="D24" s="1015">
        <v>2</v>
      </c>
      <c r="E24" s="1016">
        <v>2</v>
      </c>
      <c r="F24" s="987" t="s">
        <v>233</v>
      </c>
      <c r="G24" s="1016">
        <v>16.239999999999998</v>
      </c>
      <c r="H24" s="987">
        <v>72</v>
      </c>
      <c r="I24" s="1016">
        <v>3.92</v>
      </c>
      <c r="J24" s="994">
        <v>8.2465039999999998</v>
      </c>
      <c r="K24" s="714"/>
      <c r="L24" s="714"/>
      <c r="M24" s="714"/>
      <c r="N24" s="714"/>
      <c r="O24" s="714"/>
      <c r="P24" s="714"/>
      <c r="Q24" s="714"/>
      <c r="R24" s="714"/>
      <c r="S24" s="1341"/>
      <c r="T24" s="466">
        <f t="shared" si="0"/>
        <v>0</v>
      </c>
      <c r="U24" s="209">
        <f t="shared" si="1"/>
        <v>0</v>
      </c>
      <c r="V24" s="208">
        <f t="shared" si="2"/>
        <v>0</v>
      </c>
      <c r="W24" s="1737"/>
      <c r="X24" s="1738"/>
    </row>
    <row r="25" spans="2:24" ht="18.75" x14ac:dyDescent="0.25">
      <c r="B25" s="261">
        <v>70073</v>
      </c>
      <c r="C25" s="1336" t="s">
        <v>1024</v>
      </c>
      <c r="D25" s="1015">
        <v>1</v>
      </c>
      <c r="E25" s="1016">
        <v>1</v>
      </c>
      <c r="F25" s="987" t="s">
        <v>233</v>
      </c>
      <c r="G25" s="1016">
        <v>20.65</v>
      </c>
      <c r="H25" s="987">
        <v>120</v>
      </c>
      <c r="I25" s="1016">
        <v>2.78</v>
      </c>
      <c r="J25" s="994">
        <v>5.848285999999999</v>
      </c>
      <c r="K25" s="714"/>
      <c r="L25" s="714"/>
      <c r="M25" s="714"/>
      <c r="N25" s="714"/>
      <c r="O25" s="714"/>
      <c r="P25" s="714"/>
      <c r="Q25" s="714"/>
      <c r="R25" s="714"/>
      <c r="S25" s="1341"/>
      <c r="T25" s="466">
        <f t="shared" si="0"/>
        <v>0</v>
      </c>
      <c r="U25" s="209">
        <f t="shared" si="1"/>
        <v>0</v>
      </c>
      <c r="V25" s="208">
        <f t="shared" si="2"/>
        <v>0</v>
      </c>
      <c r="W25" s="1737"/>
      <c r="X25" s="1738"/>
    </row>
    <row r="26" spans="2:24" ht="19.5" thickBot="1" x14ac:dyDescent="0.3">
      <c r="B26" s="261">
        <v>70668</v>
      </c>
      <c r="C26" s="1336" t="s">
        <v>1023</v>
      </c>
      <c r="D26" s="1015">
        <v>2</v>
      </c>
      <c r="E26" s="1016">
        <v>2</v>
      </c>
      <c r="F26" s="987" t="s">
        <v>233</v>
      </c>
      <c r="G26" s="1016">
        <v>24.25</v>
      </c>
      <c r="H26" s="987">
        <v>80</v>
      </c>
      <c r="I26" s="1016">
        <v>5</v>
      </c>
      <c r="J26" s="994">
        <v>10.5185</v>
      </c>
      <c r="K26" s="714"/>
      <c r="L26" s="714"/>
      <c r="M26" s="714"/>
      <c r="N26" s="714"/>
      <c r="O26" s="714"/>
      <c r="P26" s="714"/>
      <c r="Q26" s="714"/>
      <c r="R26" s="714"/>
      <c r="S26" s="1341"/>
      <c r="T26" s="467">
        <f t="shared" si="0"/>
        <v>0</v>
      </c>
      <c r="U26" s="423">
        <f t="shared" si="1"/>
        <v>0</v>
      </c>
      <c r="V26" s="424">
        <f t="shared" si="2"/>
        <v>0</v>
      </c>
      <c r="W26" s="1739"/>
      <c r="X26" s="1740"/>
    </row>
    <row r="27" spans="2:24" ht="71.099999999999994" customHeight="1" thickBot="1" x14ac:dyDescent="0.3">
      <c r="B27" s="1953"/>
      <c r="C27" s="1954"/>
      <c r="D27" s="1954"/>
      <c r="E27" s="1954"/>
      <c r="F27" s="1954"/>
      <c r="G27" s="1954"/>
      <c r="H27" s="1954"/>
      <c r="I27" s="1954"/>
      <c r="J27" s="1954"/>
      <c r="K27" s="1954"/>
      <c r="L27" s="1954"/>
      <c r="M27" s="1954"/>
      <c r="N27" s="1954"/>
      <c r="O27" s="1954"/>
      <c r="P27" s="1954"/>
      <c r="Q27" s="1954"/>
      <c r="R27" s="1954"/>
      <c r="S27" s="1954"/>
      <c r="T27" s="1954"/>
      <c r="U27" s="1954"/>
      <c r="V27" s="1954"/>
      <c r="W27" s="1954"/>
      <c r="X27" s="1955"/>
    </row>
    <row r="28" spans="2:24" ht="15.75" thickTop="1" x14ac:dyDescent="0.25">
      <c r="K28" s="69">
        <f t="shared" ref="K28:S28" si="3">SUM(K9:K26)</f>
        <v>0</v>
      </c>
      <c r="L28" s="69">
        <f t="shared" si="3"/>
        <v>0</v>
      </c>
      <c r="M28" s="69">
        <f t="shared" si="3"/>
        <v>0</v>
      </c>
      <c r="N28" s="69">
        <f t="shared" si="3"/>
        <v>0</v>
      </c>
      <c r="O28" s="69">
        <f t="shared" si="3"/>
        <v>0</v>
      </c>
      <c r="P28" s="69">
        <f>SUM(P9:P26)</f>
        <v>0</v>
      </c>
      <c r="Q28" s="69">
        <f t="shared" si="3"/>
        <v>0</v>
      </c>
      <c r="R28" s="69">
        <f t="shared" si="3"/>
        <v>0</v>
      </c>
      <c r="S28" s="69">
        <f t="shared" si="3"/>
        <v>0</v>
      </c>
      <c r="T28" s="69">
        <f>SUM(T9:T26)</f>
        <v>0</v>
      </c>
      <c r="U28" s="70">
        <f>SUM(U9:U26)</f>
        <v>0</v>
      </c>
      <c r="V28" s="71">
        <f>SUM(V9:V26)</f>
        <v>0</v>
      </c>
    </row>
    <row r="30" spans="2:24" ht="21" customHeight="1" x14ac:dyDescent="0.25"/>
    <row r="46" spans="2:2" x14ac:dyDescent="0.25">
      <c r="B46" s="1337"/>
    </row>
    <row r="47" spans="2:2" x14ac:dyDescent="0.25">
      <c r="B47" s="1337"/>
    </row>
    <row r="48" spans="2:2" x14ac:dyDescent="0.25">
      <c r="B48" s="1337"/>
    </row>
    <row r="49" spans="2:2" x14ac:dyDescent="0.25">
      <c r="B49" s="1337"/>
    </row>
    <row r="50" spans="2:2" x14ac:dyDescent="0.25">
      <c r="B50" s="1337"/>
    </row>
    <row r="51" spans="2:2" x14ac:dyDescent="0.25">
      <c r="B51" s="1337"/>
    </row>
    <row r="52" spans="2:2" x14ac:dyDescent="0.25">
      <c r="B52" s="1337"/>
    </row>
    <row r="53" spans="2:2" x14ac:dyDescent="0.25">
      <c r="B53" s="1337"/>
    </row>
    <row r="54" spans="2:2" x14ac:dyDescent="0.25">
      <c r="B54" s="1337"/>
    </row>
    <row r="55" spans="2:2" x14ac:dyDescent="0.25">
      <c r="B55" s="1337"/>
    </row>
    <row r="56" spans="2:2" x14ac:dyDescent="0.25">
      <c r="B56" s="1337"/>
    </row>
    <row r="57" spans="2:2" x14ac:dyDescent="0.25">
      <c r="B57" s="1337"/>
    </row>
    <row r="58" spans="2:2" x14ac:dyDescent="0.25">
      <c r="B58" s="1337"/>
    </row>
    <row r="59" spans="2:2" x14ac:dyDescent="0.25">
      <c r="B59" s="1337"/>
    </row>
    <row r="60" spans="2:2" x14ac:dyDescent="0.25">
      <c r="B60" s="1337"/>
    </row>
    <row r="61" spans="2:2" x14ac:dyDescent="0.25">
      <c r="B61" s="1337"/>
    </row>
    <row r="62" spans="2:2" x14ac:dyDescent="0.25">
      <c r="B62" s="1337"/>
    </row>
    <row r="63" spans="2:2" x14ac:dyDescent="0.25">
      <c r="B63" s="1337"/>
    </row>
    <row r="64" spans="2:2" x14ac:dyDescent="0.25">
      <c r="B64" s="1337"/>
    </row>
    <row r="65" spans="2:2" x14ac:dyDescent="0.25">
      <c r="B65" s="1337"/>
    </row>
  </sheetData>
  <sheetProtection password="D140" sheet="1" selectLockedCells="1"/>
  <mergeCells count="16">
    <mergeCell ref="B8:X8"/>
    <mergeCell ref="B27:X27"/>
    <mergeCell ref="B7:X7"/>
    <mergeCell ref="B1:P1"/>
    <mergeCell ref="Q1:X3"/>
    <mergeCell ref="B2:P2"/>
    <mergeCell ref="B3:C3"/>
    <mergeCell ref="D3:J3"/>
    <mergeCell ref="K3:M3"/>
    <mergeCell ref="N3:P3"/>
    <mergeCell ref="W9:X26"/>
    <mergeCell ref="B4:X4"/>
    <mergeCell ref="B5:J5"/>
    <mergeCell ref="L5:N5"/>
    <mergeCell ref="O5:R5"/>
    <mergeCell ref="T5:X5"/>
  </mergeCells>
  <conditionalFormatting sqref="B1:B1048576">
    <cfRule type="duplicateValues" dxfId="9" priority="2"/>
  </conditionalFormatting>
  <pageMargins left="0.25" right="0.25" top="0.75" bottom="0.75" header="0.3" footer="0.3"/>
  <pageSetup scale="50" fitToHeight="0" orientation="landscape" r:id="rId1"/>
  <ignoredErrors>
    <ignoredError sqref="T9:T26" formulaRange="1"/>
  </ignoredError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Y80"/>
  <sheetViews>
    <sheetView showGridLines="0" zoomScale="60" zoomScaleNormal="60" workbookViewId="0">
      <selection activeCell="K13" sqref="K13"/>
    </sheetView>
  </sheetViews>
  <sheetFormatPr defaultColWidth="9.140625" defaultRowHeight="15" x14ac:dyDescent="0.25"/>
  <cols>
    <col min="1" max="1" width="3.5703125" style="41" customWidth="1"/>
    <col min="2" max="2" width="13.42578125" style="41" customWidth="1"/>
    <col min="3" max="3" width="120.42578125" style="41" customWidth="1"/>
    <col min="4" max="10" width="10.140625" style="41" customWidth="1"/>
    <col min="11" max="13" width="12" style="41" customWidth="1"/>
    <col min="14" max="14" width="15.85546875" style="41" customWidth="1"/>
    <col min="15" max="19" width="12" style="41" customWidth="1"/>
    <col min="20" max="21" width="12.85546875" style="41" customWidth="1"/>
    <col min="22" max="22" width="18.4257812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700000000000003" customHeight="1" thickTop="1" thickBot="1" x14ac:dyDescent="0.3">
      <c r="B6" s="1753"/>
      <c r="C6" s="1754"/>
      <c r="D6" s="1754"/>
      <c r="E6" s="1754"/>
      <c r="F6" s="1754"/>
      <c r="G6" s="1754"/>
      <c r="H6" s="1754"/>
      <c r="I6" s="1754"/>
      <c r="J6" s="1754"/>
      <c r="K6" s="915">
        <v>110242</v>
      </c>
      <c r="L6" s="1755" t="s">
        <v>94</v>
      </c>
      <c r="M6" s="1755"/>
      <c r="N6" s="1755"/>
      <c r="O6" s="1756" t="s">
        <v>1047</v>
      </c>
      <c r="P6" s="1756"/>
      <c r="Q6" s="1756"/>
      <c r="R6" s="1756"/>
      <c r="S6" s="938">
        <v>2.1036999999999999</v>
      </c>
      <c r="T6" s="1755" t="s">
        <v>96</v>
      </c>
      <c r="U6" s="1755"/>
      <c r="V6" s="1755"/>
      <c r="W6" s="1755"/>
      <c r="X6" s="1757"/>
    </row>
    <row r="7" spans="1:25" ht="27" customHeight="1" thickTop="1" thickBot="1" x14ac:dyDescent="0.35">
      <c r="A7" s="73"/>
      <c r="B7" s="1936" t="s">
        <v>149</v>
      </c>
      <c r="C7" s="860" t="s">
        <v>1368</v>
      </c>
      <c r="D7" s="74"/>
      <c r="E7" s="1938" t="s">
        <v>1367</v>
      </c>
      <c r="F7" s="1938"/>
      <c r="G7" s="1938"/>
      <c r="H7" s="1938"/>
      <c r="I7" s="1938"/>
      <c r="J7" s="1938"/>
      <c r="K7" s="74"/>
      <c r="L7" s="1938" t="s">
        <v>1365</v>
      </c>
      <c r="M7" s="1938"/>
      <c r="N7" s="1938"/>
      <c r="O7" s="1938"/>
      <c r="P7" s="1938"/>
      <c r="Q7" s="1938"/>
      <c r="R7" s="160"/>
      <c r="S7" s="1928" t="s">
        <v>1366</v>
      </c>
      <c r="T7" s="1928"/>
      <c r="U7" s="1928"/>
      <c r="V7" s="1928"/>
      <c r="W7" s="1928"/>
      <c r="X7" s="1929"/>
    </row>
    <row r="8" spans="1:25" s="351" customFormat="1" ht="45" customHeight="1" thickBot="1" x14ac:dyDescent="0.3">
      <c r="A8" s="352"/>
      <c r="B8" s="1937"/>
      <c r="C8" s="346">
        <f>SUM(U13:U70)</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19.5" customHeight="1" x14ac:dyDescent="0.25">
      <c r="B13" s="1342" t="s">
        <v>1046</v>
      </c>
      <c r="C13" s="1343" t="s">
        <v>1187</v>
      </c>
      <c r="D13" s="1344">
        <v>2</v>
      </c>
      <c r="E13" s="1345">
        <v>1</v>
      </c>
      <c r="F13" s="1346" t="s">
        <v>233</v>
      </c>
      <c r="G13" s="1345">
        <v>30.5</v>
      </c>
      <c r="H13" s="1346">
        <v>110</v>
      </c>
      <c r="I13" s="1345">
        <v>11.28</v>
      </c>
      <c r="J13" s="1347">
        <v>23.729735999999999</v>
      </c>
      <c r="K13" s="910"/>
      <c r="L13" s="727"/>
      <c r="M13" s="727"/>
      <c r="N13" s="727"/>
      <c r="O13" s="727"/>
      <c r="P13" s="727"/>
      <c r="Q13" s="727"/>
      <c r="R13" s="727"/>
      <c r="S13" s="753"/>
      <c r="T13" s="447">
        <f t="shared" ref="T13:T44" si="0">SUM(K13:S13)</f>
        <v>0</v>
      </c>
      <c r="U13" s="87">
        <f t="shared" ref="U13:U44" si="1">T13*I13</f>
        <v>0</v>
      </c>
      <c r="V13" s="428">
        <f t="shared" ref="V13:V44" si="2">U13*$S$6</f>
        <v>0</v>
      </c>
      <c r="W13" s="1804" t="s">
        <v>115</v>
      </c>
      <c r="X13" s="1805"/>
    </row>
    <row r="14" spans="1:25" ht="19.5" customHeight="1" x14ac:dyDescent="0.25">
      <c r="B14" s="1348" t="s">
        <v>1040</v>
      </c>
      <c r="C14" s="1349" t="s">
        <v>1186</v>
      </c>
      <c r="D14" s="1350">
        <v>2</v>
      </c>
      <c r="E14" s="1351">
        <v>1.75</v>
      </c>
      <c r="F14" s="1352" t="s">
        <v>233</v>
      </c>
      <c r="G14" s="1351">
        <v>33.549999999999997</v>
      </c>
      <c r="H14" s="1352">
        <v>112</v>
      </c>
      <c r="I14" s="1351">
        <v>11.47</v>
      </c>
      <c r="J14" s="1353">
        <v>24.129439000000001</v>
      </c>
      <c r="K14" s="911"/>
      <c r="L14" s="690"/>
      <c r="M14" s="690"/>
      <c r="N14" s="690"/>
      <c r="O14" s="690"/>
      <c r="P14" s="690"/>
      <c r="Q14" s="690"/>
      <c r="R14" s="690"/>
      <c r="S14" s="717"/>
      <c r="T14" s="240">
        <f t="shared" si="0"/>
        <v>0</v>
      </c>
      <c r="U14" s="89">
        <f t="shared" si="1"/>
        <v>0</v>
      </c>
      <c r="V14" s="112">
        <f t="shared" si="2"/>
        <v>0</v>
      </c>
      <c r="W14" s="1794"/>
      <c r="X14" s="1795"/>
    </row>
    <row r="15" spans="1:25" ht="19.5" customHeight="1" x14ac:dyDescent="0.25">
      <c r="B15" s="1354" t="s">
        <v>1042</v>
      </c>
      <c r="C15" s="1349" t="s">
        <v>1185</v>
      </c>
      <c r="D15" s="1350">
        <v>2</v>
      </c>
      <c r="E15" s="1351">
        <v>1.75</v>
      </c>
      <c r="F15" s="1352" t="s">
        <v>233</v>
      </c>
      <c r="G15" s="1351">
        <v>26.67</v>
      </c>
      <c r="H15" s="1352">
        <v>108</v>
      </c>
      <c r="I15" s="1351">
        <v>4.76</v>
      </c>
      <c r="J15" s="1353">
        <v>10.0094046</v>
      </c>
      <c r="K15" s="911"/>
      <c r="L15" s="690"/>
      <c r="M15" s="690"/>
      <c r="N15" s="690"/>
      <c r="O15" s="690"/>
      <c r="P15" s="690"/>
      <c r="Q15" s="690"/>
      <c r="R15" s="690"/>
      <c r="S15" s="717"/>
      <c r="T15" s="240">
        <f t="shared" si="0"/>
        <v>0</v>
      </c>
      <c r="U15" s="89">
        <f t="shared" si="1"/>
        <v>0</v>
      </c>
      <c r="V15" s="112">
        <f t="shared" si="2"/>
        <v>0</v>
      </c>
      <c r="W15" s="1794"/>
      <c r="X15" s="1795"/>
    </row>
    <row r="16" spans="1:25" ht="19.5" customHeight="1" x14ac:dyDescent="0.25">
      <c r="B16" s="1348" t="s">
        <v>1184</v>
      </c>
      <c r="C16" s="1349" t="s">
        <v>1183</v>
      </c>
      <c r="D16" s="1350">
        <v>1.5</v>
      </c>
      <c r="E16" s="1351">
        <v>1</v>
      </c>
      <c r="F16" s="1352" t="s">
        <v>233</v>
      </c>
      <c r="G16" s="1351">
        <v>28.83</v>
      </c>
      <c r="H16" s="1352">
        <v>120</v>
      </c>
      <c r="I16" s="1351">
        <v>9.43</v>
      </c>
      <c r="J16" s="1353">
        <v>19.837890999999999</v>
      </c>
      <c r="K16" s="911"/>
      <c r="L16" s="690"/>
      <c r="M16" s="690"/>
      <c r="N16" s="690"/>
      <c r="O16" s="690"/>
      <c r="P16" s="690"/>
      <c r="Q16" s="690"/>
      <c r="R16" s="690"/>
      <c r="S16" s="717"/>
      <c r="T16" s="240">
        <f t="shared" si="0"/>
        <v>0</v>
      </c>
      <c r="U16" s="89">
        <f t="shared" si="1"/>
        <v>0</v>
      </c>
      <c r="V16" s="112">
        <f t="shared" si="2"/>
        <v>0</v>
      </c>
      <c r="W16" s="1794"/>
      <c r="X16" s="1795"/>
    </row>
    <row r="17" spans="2:24" ht="19.5" customHeight="1" x14ac:dyDescent="0.25">
      <c r="B17" s="1348" t="s">
        <v>1182</v>
      </c>
      <c r="C17" s="1349" t="s">
        <v>1181</v>
      </c>
      <c r="D17" s="1350">
        <v>1.5</v>
      </c>
      <c r="E17" s="1351">
        <v>1</v>
      </c>
      <c r="F17" s="1352" t="s">
        <v>233</v>
      </c>
      <c r="G17" s="1351">
        <v>31.02</v>
      </c>
      <c r="H17" s="1352">
        <v>110</v>
      </c>
      <c r="I17" s="1351">
        <v>7.33</v>
      </c>
      <c r="J17" s="1353">
        <v>15.420121</v>
      </c>
      <c r="K17" s="911"/>
      <c r="L17" s="690"/>
      <c r="M17" s="690"/>
      <c r="N17" s="690"/>
      <c r="O17" s="690"/>
      <c r="P17" s="690"/>
      <c r="Q17" s="690"/>
      <c r="R17" s="690"/>
      <c r="S17" s="717"/>
      <c r="T17" s="240">
        <f t="shared" si="0"/>
        <v>0</v>
      </c>
      <c r="U17" s="89">
        <f t="shared" si="1"/>
        <v>0</v>
      </c>
      <c r="V17" s="112">
        <f t="shared" si="2"/>
        <v>0</v>
      </c>
      <c r="W17" s="1794"/>
      <c r="X17" s="1795"/>
    </row>
    <row r="18" spans="2:24" ht="19.5" customHeight="1" x14ac:dyDescent="0.25">
      <c r="B18" s="1348" t="s">
        <v>1180</v>
      </c>
      <c r="C18" s="1349" t="s">
        <v>1179</v>
      </c>
      <c r="D18" s="1350">
        <v>2</v>
      </c>
      <c r="E18" s="1351">
        <v>1.75</v>
      </c>
      <c r="F18" s="1352" t="s">
        <v>233</v>
      </c>
      <c r="G18" s="1351">
        <v>36.69</v>
      </c>
      <c r="H18" s="1352">
        <v>130</v>
      </c>
      <c r="I18" s="1351">
        <v>10.26</v>
      </c>
      <c r="J18" s="1353">
        <v>21.583962</v>
      </c>
      <c r="K18" s="911"/>
      <c r="L18" s="690"/>
      <c r="M18" s="690"/>
      <c r="N18" s="690"/>
      <c r="O18" s="690"/>
      <c r="P18" s="690"/>
      <c r="Q18" s="690"/>
      <c r="R18" s="690"/>
      <c r="S18" s="717"/>
      <c r="T18" s="240">
        <f t="shared" si="0"/>
        <v>0</v>
      </c>
      <c r="U18" s="89">
        <f t="shared" si="1"/>
        <v>0</v>
      </c>
      <c r="V18" s="112">
        <f t="shared" si="2"/>
        <v>0</v>
      </c>
      <c r="W18" s="1794"/>
      <c r="X18" s="1795"/>
    </row>
    <row r="19" spans="2:24" ht="19.5" customHeight="1" x14ac:dyDescent="0.25">
      <c r="B19" s="1354" t="s">
        <v>1038</v>
      </c>
      <c r="C19" s="1349" t="s">
        <v>1178</v>
      </c>
      <c r="D19" s="1350">
        <v>1</v>
      </c>
      <c r="E19" s="1351">
        <v>1</v>
      </c>
      <c r="F19" s="1352" t="s">
        <v>233</v>
      </c>
      <c r="G19" s="1351">
        <v>32</v>
      </c>
      <c r="H19" s="1352">
        <v>211</v>
      </c>
      <c r="I19" s="1351">
        <v>3.17</v>
      </c>
      <c r="J19" s="1353">
        <v>6.67</v>
      </c>
      <c r="K19" s="911"/>
      <c r="L19" s="690"/>
      <c r="M19" s="690"/>
      <c r="N19" s="690"/>
      <c r="O19" s="690"/>
      <c r="P19" s="690"/>
      <c r="Q19" s="690"/>
      <c r="R19" s="690"/>
      <c r="S19" s="717"/>
      <c r="T19" s="240">
        <f t="shared" si="0"/>
        <v>0</v>
      </c>
      <c r="U19" s="89">
        <f t="shared" si="1"/>
        <v>0</v>
      </c>
      <c r="V19" s="112">
        <f t="shared" si="2"/>
        <v>0</v>
      </c>
      <c r="W19" s="1794"/>
      <c r="X19" s="1795"/>
    </row>
    <row r="20" spans="2:24" ht="19.5" customHeight="1" x14ac:dyDescent="0.25">
      <c r="B20" s="1348" t="s">
        <v>1177</v>
      </c>
      <c r="C20" s="1349" t="s">
        <v>1176</v>
      </c>
      <c r="D20" s="1350">
        <v>2</v>
      </c>
      <c r="E20" s="1351">
        <v>1.25</v>
      </c>
      <c r="F20" s="1352" t="s">
        <v>233</v>
      </c>
      <c r="G20" s="1351">
        <v>31.25</v>
      </c>
      <c r="H20" s="1352">
        <v>110</v>
      </c>
      <c r="I20" s="1351">
        <v>6.55</v>
      </c>
      <c r="J20" s="1353">
        <v>13.779234999999998</v>
      </c>
      <c r="K20" s="911"/>
      <c r="L20" s="690"/>
      <c r="M20" s="690"/>
      <c r="N20" s="690"/>
      <c r="O20" s="690"/>
      <c r="P20" s="690"/>
      <c r="Q20" s="690"/>
      <c r="R20" s="690"/>
      <c r="S20" s="717"/>
      <c r="T20" s="240">
        <f t="shared" si="0"/>
        <v>0</v>
      </c>
      <c r="U20" s="89">
        <f t="shared" si="1"/>
        <v>0</v>
      </c>
      <c r="V20" s="112">
        <f t="shared" si="2"/>
        <v>0</v>
      </c>
      <c r="W20" s="1794"/>
      <c r="X20" s="1795"/>
    </row>
    <row r="21" spans="2:24" ht="19.5" customHeight="1" x14ac:dyDescent="0.25">
      <c r="B21" s="1348" t="s">
        <v>1175</v>
      </c>
      <c r="C21" s="1349" t="s">
        <v>1174</v>
      </c>
      <c r="D21" s="1350">
        <v>2</v>
      </c>
      <c r="E21" s="1351">
        <v>1.25</v>
      </c>
      <c r="F21" s="1352" t="s">
        <v>233</v>
      </c>
      <c r="G21" s="1351">
        <v>31.25</v>
      </c>
      <c r="H21" s="1352">
        <v>110</v>
      </c>
      <c r="I21" s="1351">
        <v>6.55</v>
      </c>
      <c r="J21" s="1353">
        <v>13.779234999999998</v>
      </c>
      <c r="K21" s="911"/>
      <c r="L21" s="690"/>
      <c r="M21" s="690"/>
      <c r="N21" s="690"/>
      <c r="O21" s="690"/>
      <c r="P21" s="690"/>
      <c r="Q21" s="690"/>
      <c r="R21" s="690"/>
      <c r="S21" s="717"/>
      <c r="T21" s="240">
        <f t="shared" si="0"/>
        <v>0</v>
      </c>
      <c r="U21" s="89">
        <f t="shared" si="1"/>
        <v>0</v>
      </c>
      <c r="V21" s="112">
        <f t="shared" si="2"/>
        <v>0</v>
      </c>
      <c r="W21" s="1794"/>
      <c r="X21" s="1795"/>
    </row>
    <row r="22" spans="2:24" ht="19.5" customHeight="1" x14ac:dyDescent="0.25">
      <c r="B22" s="1355" t="s">
        <v>1044</v>
      </c>
      <c r="C22" s="1356" t="s">
        <v>1173</v>
      </c>
      <c r="D22" s="1357">
        <v>1</v>
      </c>
      <c r="E22" s="1358">
        <v>0.5</v>
      </c>
      <c r="F22" s="1359" t="s">
        <v>233</v>
      </c>
      <c r="G22" s="1358">
        <v>31.25</v>
      </c>
      <c r="H22" s="1359">
        <v>221</v>
      </c>
      <c r="I22" s="1358">
        <v>5.22</v>
      </c>
      <c r="J22" s="1360">
        <v>10.981313999999999</v>
      </c>
      <c r="K22" s="911"/>
      <c r="L22" s="690"/>
      <c r="M22" s="690"/>
      <c r="N22" s="690"/>
      <c r="O22" s="690"/>
      <c r="P22" s="690"/>
      <c r="Q22" s="690"/>
      <c r="R22" s="690"/>
      <c r="S22" s="717"/>
      <c r="T22" s="240">
        <f t="shared" si="0"/>
        <v>0</v>
      </c>
      <c r="U22" s="89">
        <f t="shared" si="1"/>
        <v>0</v>
      </c>
      <c r="V22" s="112">
        <f t="shared" si="2"/>
        <v>0</v>
      </c>
      <c r="W22" s="1794"/>
      <c r="X22" s="1795"/>
    </row>
    <row r="23" spans="2:24" ht="19.5" customHeight="1" x14ac:dyDescent="0.25">
      <c r="B23" s="1355">
        <v>62001</v>
      </c>
      <c r="C23" s="1356" t="s">
        <v>1172</v>
      </c>
      <c r="D23" s="1357">
        <v>1</v>
      </c>
      <c r="E23" s="1358">
        <v>1</v>
      </c>
      <c r="F23" s="1359" t="s">
        <v>233</v>
      </c>
      <c r="G23" s="1358">
        <v>19.75</v>
      </c>
      <c r="H23" s="1359">
        <v>144</v>
      </c>
      <c r="I23" s="1358">
        <v>7.2</v>
      </c>
      <c r="J23" s="1360">
        <v>15.14664</v>
      </c>
      <c r="K23" s="911"/>
      <c r="L23" s="690"/>
      <c r="M23" s="690"/>
      <c r="N23" s="690"/>
      <c r="O23" s="690"/>
      <c r="P23" s="690"/>
      <c r="Q23" s="690"/>
      <c r="R23" s="690"/>
      <c r="S23" s="717"/>
      <c r="T23" s="240">
        <f t="shared" si="0"/>
        <v>0</v>
      </c>
      <c r="U23" s="89">
        <f t="shared" si="1"/>
        <v>0</v>
      </c>
      <c r="V23" s="112">
        <f t="shared" si="2"/>
        <v>0</v>
      </c>
      <c r="W23" s="1794"/>
      <c r="X23" s="1795"/>
    </row>
    <row r="24" spans="2:24" ht="19.5" customHeight="1" x14ac:dyDescent="0.25">
      <c r="B24" s="1355">
        <v>62002</v>
      </c>
      <c r="C24" s="1356" t="s">
        <v>1171</v>
      </c>
      <c r="D24" s="1357">
        <v>1</v>
      </c>
      <c r="E24" s="1358">
        <v>2</v>
      </c>
      <c r="F24" s="1359" t="s">
        <v>233</v>
      </c>
      <c r="G24" s="1358">
        <v>20.69</v>
      </c>
      <c r="H24" s="1359">
        <v>90</v>
      </c>
      <c r="I24" s="1358">
        <v>5.63</v>
      </c>
      <c r="J24" s="1360">
        <v>11.843831</v>
      </c>
      <c r="K24" s="911"/>
      <c r="L24" s="690"/>
      <c r="M24" s="690"/>
      <c r="N24" s="690"/>
      <c r="O24" s="690"/>
      <c r="P24" s="690"/>
      <c r="Q24" s="690"/>
      <c r="R24" s="690"/>
      <c r="S24" s="717"/>
      <c r="T24" s="240">
        <f t="shared" si="0"/>
        <v>0</v>
      </c>
      <c r="U24" s="89">
        <f t="shared" si="1"/>
        <v>0</v>
      </c>
      <c r="V24" s="112">
        <f t="shared" si="2"/>
        <v>0</v>
      </c>
      <c r="W24" s="1794"/>
      <c r="X24" s="1795"/>
    </row>
    <row r="25" spans="2:24" ht="19.5" customHeight="1" x14ac:dyDescent="0.25">
      <c r="B25" s="1355">
        <v>52222</v>
      </c>
      <c r="C25" s="1356" t="s">
        <v>1170</v>
      </c>
      <c r="D25" s="1357">
        <v>2</v>
      </c>
      <c r="E25" s="1358">
        <v>2</v>
      </c>
      <c r="F25" s="1359" t="s">
        <v>1033</v>
      </c>
      <c r="G25" s="1358">
        <v>30.28</v>
      </c>
      <c r="H25" s="1359">
        <v>96</v>
      </c>
      <c r="I25" s="1358">
        <v>8.4700000000000006</v>
      </c>
      <c r="J25" s="1360">
        <v>17.818339000000002</v>
      </c>
      <c r="K25" s="911"/>
      <c r="L25" s="690"/>
      <c r="M25" s="690"/>
      <c r="N25" s="690"/>
      <c r="O25" s="690"/>
      <c r="P25" s="690"/>
      <c r="Q25" s="690"/>
      <c r="R25" s="690"/>
      <c r="S25" s="717"/>
      <c r="T25" s="240">
        <f t="shared" si="0"/>
        <v>0</v>
      </c>
      <c r="U25" s="89">
        <f t="shared" si="1"/>
        <v>0</v>
      </c>
      <c r="V25" s="112">
        <f t="shared" si="2"/>
        <v>0</v>
      </c>
      <c r="W25" s="1794"/>
      <c r="X25" s="1795"/>
    </row>
    <row r="26" spans="2:24" ht="19.5" customHeight="1" x14ac:dyDescent="0.25">
      <c r="B26" s="1355">
        <v>52223</v>
      </c>
      <c r="C26" s="1356" t="s">
        <v>1034</v>
      </c>
      <c r="D26" s="1357">
        <v>2</v>
      </c>
      <c r="E26" s="1358">
        <v>2</v>
      </c>
      <c r="F26" s="1359" t="s">
        <v>1033</v>
      </c>
      <c r="G26" s="1358">
        <v>30.28</v>
      </c>
      <c r="H26" s="1359">
        <v>96</v>
      </c>
      <c r="I26" s="1358">
        <v>6</v>
      </c>
      <c r="J26" s="1360">
        <v>12.622199999999999</v>
      </c>
      <c r="K26" s="911"/>
      <c r="L26" s="690"/>
      <c r="M26" s="690"/>
      <c r="N26" s="690"/>
      <c r="O26" s="690"/>
      <c r="P26" s="690"/>
      <c r="Q26" s="690"/>
      <c r="R26" s="690"/>
      <c r="S26" s="717"/>
      <c r="T26" s="240">
        <f t="shared" si="0"/>
        <v>0</v>
      </c>
      <c r="U26" s="89">
        <f t="shared" si="1"/>
        <v>0</v>
      </c>
      <c r="V26" s="112">
        <f t="shared" si="2"/>
        <v>0</v>
      </c>
      <c r="W26" s="1794"/>
      <c r="X26" s="1795"/>
    </row>
    <row r="27" spans="2:24" ht="19.5" customHeight="1" x14ac:dyDescent="0.25">
      <c r="B27" s="1355">
        <v>53201</v>
      </c>
      <c r="C27" s="1356" t="s">
        <v>1144</v>
      </c>
      <c r="D27" s="1357">
        <v>2</v>
      </c>
      <c r="E27" s="1358">
        <v>2</v>
      </c>
      <c r="F27" s="1359" t="s">
        <v>233</v>
      </c>
      <c r="G27" s="1358">
        <v>31</v>
      </c>
      <c r="H27" s="1359">
        <v>96</v>
      </c>
      <c r="I27" s="1358">
        <v>12</v>
      </c>
      <c r="J27" s="1360">
        <v>25.244399999999999</v>
      </c>
      <c r="K27" s="911"/>
      <c r="L27" s="690"/>
      <c r="M27" s="690"/>
      <c r="N27" s="690"/>
      <c r="O27" s="690"/>
      <c r="P27" s="690"/>
      <c r="Q27" s="690"/>
      <c r="R27" s="690"/>
      <c r="S27" s="717"/>
      <c r="T27" s="240">
        <f t="shared" si="0"/>
        <v>0</v>
      </c>
      <c r="U27" s="89">
        <f t="shared" si="1"/>
        <v>0</v>
      </c>
      <c r="V27" s="112">
        <f t="shared" si="2"/>
        <v>0</v>
      </c>
      <c r="W27" s="1794"/>
      <c r="X27" s="1795"/>
    </row>
    <row r="28" spans="2:24" ht="19.5" customHeight="1" x14ac:dyDescent="0.25">
      <c r="B28" s="1355">
        <v>53208</v>
      </c>
      <c r="C28" s="1356" t="s">
        <v>1169</v>
      </c>
      <c r="D28" s="1357">
        <v>2</v>
      </c>
      <c r="E28" s="1358">
        <v>3</v>
      </c>
      <c r="F28" s="1359" t="s">
        <v>233</v>
      </c>
      <c r="G28" s="1358">
        <v>30.98</v>
      </c>
      <c r="H28" s="1359">
        <v>79</v>
      </c>
      <c r="I28" s="1358">
        <v>9.8000000000000007</v>
      </c>
      <c r="J28" s="1360">
        <v>20.784556000000002</v>
      </c>
      <c r="K28" s="911"/>
      <c r="L28" s="690"/>
      <c r="M28" s="690"/>
      <c r="N28" s="690"/>
      <c r="O28" s="690"/>
      <c r="P28" s="690"/>
      <c r="Q28" s="690"/>
      <c r="R28" s="690"/>
      <c r="S28" s="717"/>
      <c r="T28" s="240">
        <f t="shared" si="0"/>
        <v>0</v>
      </c>
      <c r="U28" s="89">
        <f t="shared" si="1"/>
        <v>0</v>
      </c>
      <c r="V28" s="112">
        <f t="shared" si="2"/>
        <v>0</v>
      </c>
      <c r="W28" s="1794"/>
      <c r="X28" s="1795"/>
    </row>
    <row r="29" spans="2:24" ht="19.5" customHeight="1" x14ac:dyDescent="0.25">
      <c r="B29" s="1355">
        <v>41009</v>
      </c>
      <c r="C29" s="1356" t="s">
        <v>1168</v>
      </c>
      <c r="D29" s="1357">
        <v>2</v>
      </c>
      <c r="E29" s="1358">
        <v>2</v>
      </c>
      <c r="F29" s="1359" t="s">
        <v>233</v>
      </c>
      <c r="G29" s="1358">
        <v>31.25</v>
      </c>
      <c r="H29" s="1359">
        <v>113</v>
      </c>
      <c r="I29" s="1358">
        <v>14.13</v>
      </c>
      <c r="J29" s="1360">
        <v>29.725280999999999</v>
      </c>
      <c r="K29" s="911"/>
      <c r="L29" s="690"/>
      <c r="M29" s="690"/>
      <c r="N29" s="690"/>
      <c r="O29" s="690"/>
      <c r="P29" s="690"/>
      <c r="Q29" s="690"/>
      <c r="R29" s="690"/>
      <c r="S29" s="717"/>
      <c r="T29" s="240">
        <f t="shared" si="0"/>
        <v>0</v>
      </c>
      <c r="U29" s="89">
        <f t="shared" si="1"/>
        <v>0</v>
      </c>
      <c r="V29" s="112">
        <f t="shared" si="2"/>
        <v>0</v>
      </c>
      <c r="W29" s="1794"/>
      <c r="X29" s="1795"/>
    </row>
    <row r="30" spans="2:24" ht="19.5" customHeight="1" x14ac:dyDescent="0.25">
      <c r="B30" s="1355">
        <v>41005</v>
      </c>
      <c r="C30" s="1356" t="s">
        <v>1167</v>
      </c>
      <c r="D30" s="1357">
        <v>2</v>
      </c>
      <c r="E30" s="1358">
        <v>2</v>
      </c>
      <c r="F30" s="1359" t="s">
        <v>233</v>
      </c>
      <c r="G30" s="1358">
        <v>31.25</v>
      </c>
      <c r="H30" s="1359">
        <v>113</v>
      </c>
      <c r="I30" s="1358">
        <v>14.13</v>
      </c>
      <c r="J30" s="1360">
        <v>29.725280999999999</v>
      </c>
      <c r="K30" s="911"/>
      <c r="L30" s="690"/>
      <c r="M30" s="690"/>
      <c r="N30" s="690"/>
      <c r="O30" s="690"/>
      <c r="P30" s="690"/>
      <c r="Q30" s="690"/>
      <c r="R30" s="690"/>
      <c r="S30" s="717"/>
      <c r="T30" s="240">
        <f t="shared" si="0"/>
        <v>0</v>
      </c>
      <c r="U30" s="89">
        <f t="shared" si="1"/>
        <v>0</v>
      </c>
      <c r="V30" s="112">
        <f t="shared" si="2"/>
        <v>0</v>
      </c>
      <c r="W30" s="1794"/>
      <c r="X30" s="1795"/>
    </row>
    <row r="31" spans="2:24" ht="19.5" customHeight="1" x14ac:dyDescent="0.25">
      <c r="B31" s="1355">
        <v>41006</v>
      </c>
      <c r="C31" s="1356" t="s">
        <v>1166</v>
      </c>
      <c r="D31" s="1357">
        <v>2</v>
      </c>
      <c r="E31" s="1358">
        <v>2</v>
      </c>
      <c r="F31" s="1359" t="s">
        <v>233</v>
      </c>
      <c r="G31" s="1358">
        <v>31.25</v>
      </c>
      <c r="H31" s="1359">
        <v>113</v>
      </c>
      <c r="I31" s="1358">
        <v>14.13</v>
      </c>
      <c r="J31" s="1360">
        <v>29.725280999999999</v>
      </c>
      <c r="K31" s="911"/>
      <c r="L31" s="690"/>
      <c r="M31" s="690"/>
      <c r="N31" s="690"/>
      <c r="O31" s="690"/>
      <c r="P31" s="690"/>
      <c r="Q31" s="690"/>
      <c r="R31" s="690"/>
      <c r="S31" s="717"/>
      <c r="T31" s="240">
        <f t="shared" si="0"/>
        <v>0</v>
      </c>
      <c r="U31" s="89">
        <f t="shared" si="1"/>
        <v>0</v>
      </c>
      <c r="V31" s="112">
        <f t="shared" si="2"/>
        <v>0</v>
      </c>
      <c r="W31" s="1794"/>
      <c r="X31" s="1795"/>
    </row>
    <row r="32" spans="2:24" ht="19.5" customHeight="1" x14ac:dyDescent="0.25">
      <c r="B32" s="1355">
        <v>41832</v>
      </c>
      <c r="C32" s="1356" t="s">
        <v>1165</v>
      </c>
      <c r="D32" s="1357">
        <v>2</v>
      </c>
      <c r="E32" s="1358">
        <v>3.5</v>
      </c>
      <c r="F32" s="1359" t="s">
        <v>233</v>
      </c>
      <c r="G32" s="1358">
        <v>31.75</v>
      </c>
      <c r="H32" s="1359">
        <v>84</v>
      </c>
      <c r="I32" s="1358">
        <v>5.07</v>
      </c>
      <c r="J32" s="1360">
        <v>10.665759</v>
      </c>
      <c r="K32" s="911"/>
      <c r="L32" s="690"/>
      <c r="M32" s="690"/>
      <c r="N32" s="690"/>
      <c r="O32" s="690"/>
      <c r="P32" s="690"/>
      <c r="Q32" s="690"/>
      <c r="R32" s="690"/>
      <c r="S32" s="717"/>
      <c r="T32" s="240">
        <f t="shared" si="0"/>
        <v>0</v>
      </c>
      <c r="U32" s="89">
        <f t="shared" si="1"/>
        <v>0</v>
      </c>
      <c r="V32" s="112">
        <f t="shared" si="2"/>
        <v>0</v>
      </c>
      <c r="W32" s="1794"/>
      <c r="X32" s="1795"/>
    </row>
    <row r="33" spans="2:24" ht="19.5" customHeight="1" x14ac:dyDescent="0.25">
      <c r="B33" s="1355">
        <v>41837</v>
      </c>
      <c r="C33" s="1356" t="s">
        <v>1164</v>
      </c>
      <c r="D33" s="1357">
        <v>1</v>
      </c>
      <c r="E33" s="1358">
        <v>1.5</v>
      </c>
      <c r="F33" s="1359" t="s">
        <v>233</v>
      </c>
      <c r="G33" s="1358">
        <v>31.75</v>
      </c>
      <c r="H33" s="1359">
        <v>151</v>
      </c>
      <c r="I33" s="1358">
        <v>3.65</v>
      </c>
      <c r="J33" s="1360">
        <v>7.6785049999999995</v>
      </c>
      <c r="K33" s="911"/>
      <c r="L33" s="690"/>
      <c r="M33" s="690"/>
      <c r="N33" s="690"/>
      <c r="O33" s="690"/>
      <c r="P33" s="690"/>
      <c r="Q33" s="690"/>
      <c r="R33" s="690"/>
      <c r="S33" s="717"/>
      <c r="T33" s="240">
        <f t="shared" si="0"/>
        <v>0</v>
      </c>
      <c r="U33" s="89">
        <f t="shared" si="1"/>
        <v>0</v>
      </c>
      <c r="V33" s="112">
        <f t="shared" si="2"/>
        <v>0</v>
      </c>
      <c r="W33" s="1794"/>
      <c r="X33" s="1795"/>
    </row>
    <row r="34" spans="2:24" ht="19.5" customHeight="1" x14ac:dyDescent="0.25">
      <c r="B34" s="1355">
        <v>66001</v>
      </c>
      <c r="C34" s="1356" t="s">
        <v>1163</v>
      </c>
      <c r="D34" s="1357">
        <v>2.25</v>
      </c>
      <c r="E34" s="1358">
        <v>1</v>
      </c>
      <c r="F34" s="1359" t="s">
        <v>233</v>
      </c>
      <c r="G34" s="1358">
        <v>19.329999999999998</v>
      </c>
      <c r="H34" s="1359">
        <v>75</v>
      </c>
      <c r="I34" s="1358">
        <v>1.17</v>
      </c>
      <c r="J34" s="1360">
        <v>2.4613289999999997</v>
      </c>
      <c r="K34" s="911"/>
      <c r="L34" s="690"/>
      <c r="M34" s="690"/>
      <c r="N34" s="690"/>
      <c r="O34" s="690"/>
      <c r="P34" s="690"/>
      <c r="Q34" s="690"/>
      <c r="R34" s="690"/>
      <c r="S34" s="717"/>
      <c r="T34" s="240">
        <f t="shared" si="0"/>
        <v>0</v>
      </c>
      <c r="U34" s="89">
        <f t="shared" si="1"/>
        <v>0</v>
      </c>
      <c r="V34" s="112">
        <f t="shared" si="2"/>
        <v>0</v>
      </c>
      <c r="W34" s="1794"/>
      <c r="X34" s="1795"/>
    </row>
    <row r="35" spans="2:24" ht="19.5" customHeight="1" x14ac:dyDescent="0.25">
      <c r="B35" s="1355">
        <v>66000</v>
      </c>
      <c r="C35" s="1356" t="s">
        <v>1162</v>
      </c>
      <c r="D35" s="1357">
        <v>2.25</v>
      </c>
      <c r="E35" s="1358">
        <v>1</v>
      </c>
      <c r="F35" s="1359" t="s">
        <v>233</v>
      </c>
      <c r="G35" s="1358">
        <v>22</v>
      </c>
      <c r="H35" s="1359">
        <v>75</v>
      </c>
      <c r="I35" s="1358">
        <v>2.34</v>
      </c>
      <c r="J35" s="1360">
        <v>4.9226579999999993</v>
      </c>
      <c r="K35" s="911"/>
      <c r="L35" s="690"/>
      <c r="M35" s="690"/>
      <c r="N35" s="690"/>
      <c r="O35" s="690"/>
      <c r="P35" s="690"/>
      <c r="Q35" s="690"/>
      <c r="R35" s="690"/>
      <c r="S35" s="717"/>
      <c r="T35" s="240">
        <f t="shared" si="0"/>
        <v>0</v>
      </c>
      <c r="U35" s="89">
        <f t="shared" si="1"/>
        <v>0</v>
      </c>
      <c r="V35" s="112">
        <f t="shared" si="2"/>
        <v>0</v>
      </c>
      <c r="W35" s="1794"/>
      <c r="X35" s="1795"/>
    </row>
    <row r="36" spans="2:24" ht="19.5" customHeight="1" x14ac:dyDescent="0.25">
      <c r="B36" s="1355">
        <v>10101</v>
      </c>
      <c r="C36" s="1356" t="s">
        <v>1028</v>
      </c>
      <c r="D36" s="1357">
        <v>2</v>
      </c>
      <c r="E36" s="1358">
        <v>2</v>
      </c>
      <c r="F36" s="1359" t="s">
        <v>233</v>
      </c>
      <c r="G36" s="1358">
        <v>18.260000000000002</v>
      </c>
      <c r="H36" s="1359">
        <v>48</v>
      </c>
      <c r="I36" s="1358">
        <v>6</v>
      </c>
      <c r="J36" s="1360">
        <v>12.622199999999999</v>
      </c>
      <c r="K36" s="911"/>
      <c r="L36" s="690"/>
      <c r="M36" s="690"/>
      <c r="N36" s="690"/>
      <c r="O36" s="690"/>
      <c r="P36" s="690"/>
      <c r="Q36" s="690"/>
      <c r="R36" s="690"/>
      <c r="S36" s="717"/>
      <c r="T36" s="240">
        <f t="shared" si="0"/>
        <v>0</v>
      </c>
      <c r="U36" s="89">
        <f t="shared" si="1"/>
        <v>0</v>
      </c>
      <c r="V36" s="112">
        <f t="shared" si="2"/>
        <v>0</v>
      </c>
      <c r="W36" s="1794"/>
      <c r="X36" s="1795"/>
    </row>
    <row r="37" spans="2:24" ht="19.5" customHeight="1" x14ac:dyDescent="0.25">
      <c r="B37" s="1355">
        <v>10102</v>
      </c>
      <c r="C37" s="1356" t="s">
        <v>1027</v>
      </c>
      <c r="D37" s="1357">
        <v>2</v>
      </c>
      <c r="E37" s="1358">
        <v>2</v>
      </c>
      <c r="F37" s="1359" t="s">
        <v>233</v>
      </c>
      <c r="G37" s="1358">
        <v>19.25</v>
      </c>
      <c r="H37" s="1359">
        <v>48</v>
      </c>
      <c r="I37" s="1358">
        <v>4.4400000000000004</v>
      </c>
      <c r="J37" s="1360">
        <v>9.3404280000000011</v>
      </c>
      <c r="K37" s="911"/>
      <c r="L37" s="690"/>
      <c r="M37" s="690"/>
      <c r="N37" s="690"/>
      <c r="O37" s="690"/>
      <c r="P37" s="690"/>
      <c r="Q37" s="690"/>
      <c r="R37" s="690"/>
      <c r="S37" s="717"/>
      <c r="T37" s="240">
        <f t="shared" si="0"/>
        <v>0</v>
      </c>
      <c r="U37" s="89">
        <f t="shared" si="1"/>
        <v>0</v>
      </c>
      <c r="V37" s="112">
        <f t="shared" si="2"/>
        <v>0</v>
      </c>
      <c r="W37" s="1794"/>
      <c r="X37" s="1795"/>
    </row>
    <row r="38" spans="2:24" ht="19.5" customHeight="1" x14ac:dyDescent="0.25">
      <c r="B38" s="1355">
        <v>10202</v>
      </c>
      <c r="C38" s="1356" t="s">
        <v>1026</v>
      </c>
      <c r="D38" s="1357">
        <v>2</v>
      </c>
      <c r="E38" s="1358">
        <v>2</v>
      </c>
      <c r="F38" s="1359" t="s">
        <v>233</v>
      </c>
      <c r="G38" s="1358">
        <v>15.64</v>
      </c>
      <c r="H38" s="1359">
        <v>48</v>
      </c>
      <c r="I38" s="1358">
        <v>2.23</v>
      </c>
      <c r="J38" s="1360">
        <v>4.6912509999999994</v>
      </c>
      <c r="K38" s="911"/>
      <c r="L38" s="690"/>
      <c r="M38" s="690"/>
      <c r="N38" s="690"/>
      <c r="O38" s="690"/>
      <c r="P38" s="690"/>
      <c r="Q38" s="690"/>
      <c r="R38" s="690"/>
      <c r="S38" s="717"/>
      <c r="T38" s="240">
        <f t="shared" si="0"/>
        <v>0</v>
      </c>
      <c r="U38" s="89">
        <f t="shared" si="1"/>
        <v>0</v>
      </c>
      <c r="V38" s="112">
        <f t="shared" si="2"/>
        <v>0</v>
      </c>
      <c r="W38" s="1794"/>
      <c r="X38" s="1795"/>
    </row>
    <row r="39" spans="2:24" ht="19.5" customHeight="1" x14ac:dyDescent="0.25">
      <c r="B39" s="1355">
        <v>10206</v>
      </c>
      <c r="C39" s="1356" t="s">
        <v>1161</v>
      </c>
      <c r="D39" s="1357">
        <v>2</v>
      </c>
      <c r="E39" s="1358">
        <v>2</v>
      </c>
      <c r="F39" s="1359" t="s">
        <v>233</v>
      </c>
      <c r="G39" s="1358">
        <v>16.239999999999998</v>
      </c>
      <c r="H39" s="1359">
        <v>48</v>
      </c>
      <c r="I39" s="1358">
        <v>2.23</v>
      </c>
      <c r="J39" s="1360">
        <v>4.6912509999999994</v>
      </c>
      <c r="K39" s="911"/>
      <c r="L39" s="690"/>
      <c r="M39" s="690"/>
      <c r="N39" s="690"/>
      <c r="O39" s="690"/>
      <c r="P39" s="690"/>
      <c r="Q39" s="690"/>
      <c r="R39" s="690"/>
      <c r="S39" s="717"/>
      <c r="T39" s="240">
        <f t="shared" si="0"/>
        <v>0</v>
      </c>
      <c r="U39" s="89">
        <f t="shared" si="1"/>
        <v>0</v>
      </c>
      <c r="V39" s="112">
        <f t="shared" si="2"/>
        <v>0</v>
      </c>
      <c r="W39" s="1794"/>
      <c r="X39" s="1795"/>
    </row>
    <row r="40" spans="2:24" ht="19.5" customHeight="1" x14ac:dyDescent="0.25">
      <c r="B40" s="1355">
        <v>10292</v>
      </c>
      <c r="C40" s="1356" t="s">
        <v>1160</v>
      </c>
      <c r="D40" s="1357">
        <v>2</v>
      </c>
      <c r="E40" s="1358">
        <v>2</v>
      </c>
      <c r="F40" s="1359" t="s">
        <v>233</v>
      </c>
      <c r="G40" s="1358">
        <v>13.69</v>
      </c>
      <c r="H40" s="1359">
        <v>48</v>
      </c>
      <c r="I40" s="1358">
        <v>2.23</v>
      </c>
      <c r="J40" s="1360">
        <v>4.6912509999999994</v>
      </c>
      <c r="K40" s="911"/>
      <c r="L40" s="690"/>
      <c r="M40" s="690"/>
      <c r="N40" s="690"/>
      <c r="O40" s="690"/>
      <c r="P40" s="690"/>
      <c r="Q40" s="690"/>
      <c r="R40" s="690"/>
      <c r="S40" s="717"/>
      <c r="T40" s="240">
        <f t="shared" si="0"/>
        <v>0</v>
      </c>
      <c r="U40" s="89">
        <f t="shared" si="1"/>
        <v>0</v>
      </c>
      <c r="V40" s="112">
        <f t="shared" si="2"/>
        <v>0</v>
      </c>
      <c r="W40" s="1794"/>
      <c r="X40" s="1795"/>
    </row>
    <row r="41" spans="2:24" ht="19.5" customHeight="1" x14ac:dyDescent="0.25">
      <c r="B41" s="1355">
        <v>70004</v>
      </c>
      <c r="C41" s="1356" t="s">
        <v>1159</v>
      </c>
      <c r="D41" s="1357">
        <v>2</v>
      </c>
      <c r="E41" s="1358">
        <v>1</v>
      </c>
      <c r="F41" s="1359" t="s">
        <v>233</v>
      </c>
      <c r="G41" s="1358">
        <v>18.260000000000002</v>
      </c>
      <c r="H41" s="1359">
        <v>80</v>
      </c>
      <c r="I41" s="1358">
        <v>5</v>
      </c>
      <c r="J41" s="1360">
        <v>10.5185</v>
      </c>
      <c r="K41" s="911"/>
      <c r="L41" s="690"/>
      <c r="M41" s="690"/>
      <c r="N41" s="690"/>
      <c r="O41" s="690"/>
      <c r="P41" s="690"/>
      <c r="Q41" s="690"/>
      <c r="R41" s="690"/>
      <c r="S41" s="717"/>
      <c r="T41" s="240">
        <f t="shared" si="0"/>
        <v>0</v>
      </c>
      <c r="U41" s="89">
        <f t="shared" si="1"/>
        <v>0</v>
      </c>
      <c r="V41" s="112">
        <f t="shared" si="2"/>
        <v>0</v>
      </c>
      <c r="W41" s="1794"/>
      <c r="X41" s="1795"/>
    </row>
    <row r="42" spans="2:24" ht="19.5" customHeight="1" x14ac:dyDescent="0.25">
      <c r="B42" s="1355">
        <v>70006</v>
      </c>
      <c r="C42" s="1356" t="s">
        <v>1158</v>
      </c>
      <c r="D42" s="1357">
        <v>2</v>
      </c>
      <c r="E42" s="1358">
        <v>1</v>
      </c>
      <c r="F42" s="1359" t="s">
        <v>233</v>
      </c>
      <c r="G42" s="1358">
        <v>19.25</v>
      </c>
      <c r="H42" s="1359">
        <v>80</v>
      </c>
      <c r="I42" s="1358">
        <v>4.3600000000000003</v>
      </c>
      <c r="J42" s="1360">
        <v>9.1721319999999995</v>
      </c>
      <c r="K42" s="911"/>
      <c r="L42" s="690"/>
      <c r="M42" s="690"/>
      <c r="N42" s="690"/>
      <c r="O42" s="690"/>
      <c r="P42" s="690"/>
      <c r="Q42" s="690"/>
      <c r="R42" s="690"/>
      <c r="S42" s="717"/>
      <c r="T42" s="240">
        <f t="shared" si="0"/>
        <v>0</v>
      </c>
      <c r="U42" s="89">
        <f t="shared" si="1"/>
        <v>0</v>
      </c>
      <c r="V42" s="112">
        <f t="shared" si="2"/>
        <v>0</v>
      </c>
      <c r="W42" s="1794"/>
      <c r="X42" s="1795"/>
    </row>
    <row r="43" spans="2:24" ht="19.5" customHeight="1" x14ac:dyDescent="0.25">
      <c r="B43" s="1355">
        <v>70002</v>
      </c>
      <c r="C43" s="1356" t="s">
        <v>1157</v>
      </c>
      <c r="D43" s="1357">
        <v>2</v>
      </c>
      <c r="E43" s="1358">
        <v>1</v>
      </c>
      <c r="F43" s="1359" t="s">
        <v>233</v>
      </c>
      <c r="G43" s="1358">
        <v>15.64</v>
      </c>
      <c r="H43" s="1359">
        <v>80</v>
      </c>
      <c r="I43" s="1358">
        <v>4.3600000000000003</v>
      </c>
      <c r="J43" s="1360">
        <v>9.1721319999999995</v>
      </c>
      <c r="K43" s="911"/>
      <c r="L43" s="690"/>
      <c r="M43" s="690"/>
      <c r="N43" s="690"/>
      <c r="O43" s="690"/>
      <c r="P43" s="690"/>
      <c r="Q43" s="690"/>
      <c r="R43" s="690"/>
      <c r="S43" s="717"/>
      <c r="T43" s="240">
        <f t="shared" si="0"/>
        <v>0</v>
      </c>
      <c r="U43" s="89">
        <f t="shared" si="1"/>
        <v>0</v>
      </c>
      <c r="V43" s="112">
        <f t="shared" si="2"/>
        <v>0</v>
      </c>
      <c r="W43" s="1794"/>
      <c r="X43" s="1795"/>
    </row>
    <row r="44" spans="2:24" ht="19.5" customHeight="1" x14ac:dyDescent="0.25">
      <c r="B44" s="1355">
        <v>70013</v>
      </c>
      <c r="C44" s="1356" t="s">
        <v>1156</v>
      </c>
      <c r="D44" s="1357">
        <v>2</v>
      </c>
      <c r="E44" s="1358">
        <v>2</v>
      </c>
      <c r="F44" s="1359" t="s">
        <v>233</v>
      </c>
      <c r="G44" s="1358">
        <v>16.239999999999998</v>
      </c>
      <c r="H44" s="1359">
        <v>72</v>
      </c>
      <c r="I44" s="1358">
        <v>3.92</v>
      </c>
      <c r="J44" s="1360">
        <v>8.2465039999999998</v>
      </c>
      <c r="K44" s="911"/>
      <c r="L44" s="690"/>
      <c r="M44" s="690"/>
      <c r="N44" s="690"/>
      <c r="O44" s="690"/>
      <c r="P44" s="690"/>
      <c r="Q44" s="690"/>
      <c r="R44" s="690"/>
      <c r="S44" s="717"/>
      <c r="T44" s="240">
        <f t="shared" si="0"/>
        <v>0</v>
      </c>
      <c r="U44" s="89">
        <f t="shared" si="1"/>
        <v>0</v>
      </c>
      <c r="V44" s="112">
        <f t="shared" si="2"/>
        <v>0</v>
      </c>
      <c r="W44" s="1794"/>
      <c r="X44" s="1795"/>
    </row>
    <row r="45" spans="2:24" ht="19.5" customHeight="1" x14ac:dyDescent="0.25">
      <c r="B45" s="1355">
        <v>70019</v>
      </c>
      <c r="C45" s="1356" t="s">
        <v>1155</v>
      </c>
      <c r="D45" s="1357">
        <v>2</v>
      </c>
      <c r="E45" s="1358">
        <v>2</v>
      </c>
      <c r="F45" s="1359" t="s">
        <v>233</v>
      </c>
      <c r="G45" s="1358">
        <v>13.69</v>
      </c>
      <c r="H45" s="1359">
        <v>72</v>
      </c>
      <c r="I45" s="1358">
        <v>3.92</v>
      </c>
      <c r="J45" s="1360">
        <v>8.2465039999999998</v>
      </c>
      <c r="K45" s="911"/>
      <c r="L45" s="690"/>
      <c r="M45" s="690"/>
      <c r="N45" s="690"/>
      <c r="O45" s="690"/>
      <c r="P45" s="690"/>
      <c r="Q45" s="690"/>
      <c r="R45" s="690"/>
      <c r="S45" s="717"/>
      <c r="T45" s="240">
        <f t="shared" ref="T45:T70" si="3">SUM(K45:S45)</f>
        <v>0</v>
      </c>
      <c r="U45" s="89">
        <f t="shared" ref="U45:U70" si="4">T45*I45</f>
        <v>0</v>
      </c>
      <c r="V45" s="112">
        <f t="shared" ref="V45:V70" si="5">U45*$S$6</f>
        <v>0</v>
      </c>
      <c r="W45" s="1794"/>
      <c r="X45" s="1795"/>
    </row>
    <row r="46" spans="2:24" ht="19.5" customHeight="1" x14ac:dyDescent="0.25">
      <c r="B46" s="1355">
        <v>70014</v>
      </c>
      <c r="C46" s="1356" t="s">
        <v>1154</v>
      </c>
      <c r="D46" s="1357">
        <v>2</v>
      </c>
      <c r="E46" s="1358">
        <v>2</v>
      </c>
      <c r="F46" s="1359" t="s">
        <v>233</v>
      </c>
      <c r="G46" s="1358">
        <v>18.260000000000002</v>
      </c>
      <c r="H46" s="1359">
        <v>72</v>
      </c>
      <c r="I46" s="1358">
        <v>3.92</v>
      </c>
      <c r="J46" s="1360">
        <v>9.4666499999999996</v>
      </c>
      <c r="K46" s="911"/>
      <c r="L46" s="690"/>
      <c r="M46" s="690"/>
      <c r="N46" s="690"/>
      <c r="O46" s="690"/>
      <c r="P46" s="690"/>
      <c r="Q46" s="690"/>
      <c r="R46" s="690"/>
      <c r="S46" s="717"/>
      <c r="T46" s="240">
        <f t="shared" si="3"/>
        <v>0</v>
      </c>
      <c r="U46" s="89">
        <f t="shared" si="4"/>
        <v>0</v>
      </c>
      <c r="V46" s="112">
        <f t="shared" si="5"/>
        <v>0</v>
      </c>
      <c r="W46" s="1794"/>
      <c r="X46" s="1795"/>
    </row>
    <row r="47" spans="2:24" ht="19.5" customHeight="1" x14ac:dyDescent="0.25">
      <c r="B47" s="1355">
        <v>70016</v>
      </c>
      <c r="C47" s="1356" t="s">
        <v>1153</v>
      </c>
      <c r="D47" s="1357">
        <v>2</v>
      </c>
      <c r="E47" s="1358">
        <v>2</v>
      </c>
      <c r="F47" s="1359" t="s">
        <v>233</v>
      </c>
      <c r="G47" s="1358">
        <v>19.25</v>
      </c>
      <c r="H47" s="1359">
        <v>72</v>
      </c>
      <c r="I47" s="1358">
        <v>3.92</v>
      </c>
      <c r="J47" s="1360">
        <v>8.2465039999999998</v>
      </c>
      <c r="K47" s="911"/>
      <c r="L47" s="690"/>
      <c r="M47" s="690"/>
      <c r="N47" s="690"/>
      <c r="O47" s="690"/>
      <c r="P47" s="690"/>
      <c r="Q47" s="690"/>
      <c r="R47" s="690"/>
      <c r="S47" s="717"/>
      <c r="T47" s="240">
        <f t="shared" si="3"/>
        <v>0</v>
      </c>
      <c r="U47" s="89">
        <f t="shared" si="4"/>
        <v>0</v>
      </c>
      <c r="V47" s="112">
        <f t="shared" si="5"/>
        <v>0</v>
      </c>
      <c r="W47" s="1794"/>
      <c r="X47" s="1795"/>
    </row>
    <row r="48" spans="2:24" ht="19.5" customHeight="1" x14ac:dyDescent="0.25">
      <c r="B48" s="1355">
        <v>70015</v>
      </c>
      <c r="C48" s="1356" t="s">
        <v>1152</v>
      </c>
      <c r="D48" s="1357">
        <v>2</v>
      </c>
      <c r="E48" s="1358">
        <v>2</v>
      </c>
      <c r="F48" s="1359" t="s">
        <v>233</v>
      </c>
      <c r="G48" s="1358">
        <v>15.64</v>
      </c>
      <c r="H48" s="1359">
        <v>72</v>
      </c>
      <c r="I48" s="1358">
        <v>4.5</v>
      </c>
      <c r="J48" s="1360">
        <v>9.4666499999999996</v>
      </c>
      <c r="K48" s="911"/>
      <c r="L48" s="690"/>
      <c r="M48" s="690"/>
      <c r="N48" s="690"/>
      <c r="O48" s="690"/>
      <c r="P48" s="690"/>
      <c r="Q48" s="690"/>
      <c r="R48" s="690"/>
      <c r="S48" s="717"/>
      <c r="T48" s="240">
        <f t="shared" si="3"/>
        <v>0</v>
      </c>
      <c r="U48" s="89">
        <f t="shared" si="4"/>
        <v>0</v>
      </c>
      <c r="V48" s="112">
        <f t="shared" si="5"/>
        <v>0</v>
      </c>
      <c r="W48" s="1794"/>
      <c r="X48" s="1795"/>
    </row>
    <row r="49" spans="2:24" ht="19.5" customHeight="1" x14ac:dyDescent="0.25">
      <c r="B49" s="1355">
        <v>70080</v>
      </c>
      <c r="C49" s="1356" t="s">
        <v>1151</v>
      </c>
      <c r="D49" s="1357">
        <v>2</v>
      </c>
      <c r="E49" s="1358">
        <v>2</v>
      </c>
      <c r="F49" s="1359" t="s">
        <v>233</v>
      </c>
      <c r="G49" s="1358">
        <v>16.239999999999998</v>
      </c>
      <c r="H49" s="1359">
        <v>72</v>
      </c>
      <c r="I49" s="1358">
        <v>3.34</v>
      </c>
      <c r="J49" s="1360">
        <v>7.0263579999999992</v>
      </c>
      <c r="K49" s="911"/>
      <c r="L49" s="690"/>
      <c r="M49" s="690"/>
      <c r="N49" s="690"/>
      <c r="O49" s="690"/>
      <c r="P49" s="690"/>
      <c r="Q49" s="690"/>
      <c r="R49" s="690"/>
      <c r="S49" s="717"/>
      <c r="T49" s="240">
        <f t="shared" si="3"/>
        <v>0</v>
      </c>
      <c r="U49" s="89">
        <f t="shared" si="4"/>
        <v>0</v>
      </c>
      <c r="V49" s="112">
        <f t="shared" si="5"/>
        <v>0</v>
      </c>
      <c r="W49" s="1794"/>
      <c r="X49" s="1795"/>
    </row>
    <row r="50" spans="2:24" ht="19.5" customHeight="1" x14ac:dyDescent="0.25">
      <c r="B50" s="1355">
        <v>70081</v>
      </c>
      <c r="C50" s="1356" t="s">
        <v>1150</v>
      </c>
      <c r="D50" s="1357">
        <v>2</v>
      </c>
      <c r="E50" s="1358">
        <v>2</v>
      </c>
      <c r="F50" s="1359" t="s">
        <v>233</v>
      </c>
      <c r="G50" s="1358">
        <v>13.69</v>
      </c>
      <c r="H50" s="1359">
        <v>72</v>
      </c>
      <c r="I50" s="1358">
        <v>3.34</v>
      </c>
      <c r="J50" s="1360">
        <v>7.0263579999999992</v>
      </c>
      <c r="K50" s="911"/>
      <c r="L50" s="690"/>
      <c r="M50" s="690"/>
      <c r="N50" s="690"/>
      <c r="O50" s="690"/>
      <c r="P50" s="690"/>
      <c r="Q50" s="690"/>
      <c r="R50" s="690"/>
      <c r="S50" s="717"/>
      <c r="T50" s="240">
        <f t="shared" si="3"/>
        <v>0</v>
      </c>
      <c r="U50" s="89">
        <f t="shared" si="4"/>
        <v>0</v>
      </c>
      <c r="V50" s="112">
        <f t="shared" si="5"/>
        <v>0</v>
      </c>
      <c r="W50" s="1794"/>
      <c r="X50" s="1795"/>
    </row>
    <row r="51" spans="2:24" ht="19.5" customHeight="1" x14ac:dyDescent="0.25">
      <c r="B51" s="1355">
        <v>70085</v>
      </c>
      <c r="C51" s="1356" t="s">
        <v>1149</v>
      </c>
      <c r="D51" s="1357">
        <v>2</v>
      </c>
      <c r="E51" s="1358">
        <v>2</v>
      </c>
      <c r="F51" s="1359" t="s">
        <v>233</v>
      </c>
      <c r="G51" s="1358">
        <v>23.66</v>
      </c>
      <c r="H51" s="1359">
        <v>72</v>
      </c>
      <c r="I51" s="1358">
        <v>4.5</v>
      </c>
      <c r="J51" s="1360">
        <v>9.4666499999999996</v>
      </c>
      <c r="K51" s="911"/>
      <c r="L51" s="690"/>
      <c r="M51" s="690"/>
      <c r="N51" s="690"/>
      <c r="O51" s="690"/>
      <c r="P51" s="690"/>
      <c r="Q51" s="690"/>
      <c r="R51" s="690"/>
      <c r="S51" s="717"/>
      <c r="T51" s="240">
        <f t="shared" si="3"/>
        <v>0</v>
      </c>
      <c r="U51" s="89">
        <f t="shared" si="4"/>
        <v>0</v>
      </c>
      <c r="V51" s="112">
        <f t="shared" si="5"/>
        <v>0</v>
      </c>
      <c r="W51" s="1794"/>
      <c r="X51" s="1795"/>
    </row>
    <row r="52" spans="2:24" ht="19.5" customHeight="1" x14ac:dyDescent="0.25">
      <c r="B52" s="1355">
        <v>70076</v>
      </c>
      <c r="C52" s="1356" t="s">
        <v>1148</v>
      </c>
      <c r="D52" s="1357">
        <v>2</v>
      </c>
      <c r="E52" s="1358">
        <v>2</v>
      </c>
      <c r="F52" s="1359" t="s">
        <v>233</v>
      </c>
      <c r="G52" s="1358">
        <v>22.45</v>
      </c>
      <c r="H52" s="1359">
        <v>72</v>
      </c>
      <c r="I52" s="1358">
        <v>3.34</v>
      </c>
      <c r="J52" s="1360">
        <v>7.0263579999999992</v>
      </c>
      <c r="K52" s="911"/>
      <c r="L52" s="690"/>
      <c r="M52" s="690"/>
      <c r="N52" s="690"/>
      <c r="O52" s="690"/>
      <c r="P52" s="690"/>
      <c r="Q52" s="690"/>
      <c r="R52" s="690"/>
      <c r="S52" s="717"/>
      <c r="T52" s="240">
        <f t="shared" si="3"/>
        <v>0</v>
      </c>
      <c r="U52" s="89">
        <f t="shared" si="4"/>
        <v>0</v>
      </c>
      <c r="V52" s="112">
        <f t="shared" si="5"/>
        <v>0</v>
      </c>
      <c r="W52" s="1794"/>
      <c r="X52" s="1795"/>
    </row>
    <row r="53" spans="2:24" ht="19.5" customHeight="1" x14ac:dyDescent="0.25">
      <c r="B53" s="1355">
        <v>70079</v>
      </c>
      <c r="C53" s="1356" t="s">
        <v>1147</v>
      </c>
      <c r="D53" s="1357">
        <v>2</v>
      </c>
      <c r="E53" s="1358">
        <v>2</v>
      </c>
      <c r="F53" s="1359" t="s">
        <v>233</v>
      </c>
      <c r="G53" s="1358">
        <v>20.65</v>
      </c>
      <c r="H53" s="1359">
        <v>72</v>
      </c>
      <c r="I53" s="1358">
        <v>7.84</v>
      </c>
      <c r="J53" s="1360">
        <v>16.493008</v>
      </c>
      <c r="K53" s="911"/>
      <c r="L53" s="690"/>
      <c r="M53" s="690"/>
      <c r="N53" s="690"/>
      <c r="O53" s="690"/>
      <c r="P53" s="690"/>
      <c r="Q53" s="690"/>
      <c r="R53" s="690"/>
      <c r="S53" s="717"/>
      <c r="T53" s="240">
        <f t="shared" si="3"/>
        <v>0</v>
      </c>
      <c r="U53" s="89">
        <f t="shared" si="4"/>
        <v>0</v>
      </c>
      <c r="V53" s="112">
        <f t="shared" si="5"/>
        <v>0</v>
      </c>
      <c r="W53" s="1794"/>
      <c r="X53" s="1795"/>
    </row>
    <row r="54" spans="2:24" ht="19.5" customHeight="1" x14ac:dyDescent="0.25">
      <c r="B54" s="1355">
        <v>70060</v>
      </c>
      <c r="C54" s="1356" t="s">
        <v>1146</v>
      </c>
      <c r="D54" s="1357">
        <v>2</v>
      </c>
      <c r="E54" s="1358">
        <v>2</v>
      </c>
      <c r="F54" s="1359" t="s">
        <v>233</v>
      </c>
      <c r="G54" s="1358">
        <v>23.58</v>
      </c>
      <c r="H54" s="1359">
        <v>72</v>
      </c>
      <c r="I54" s="1358">
        <v>4.5</v>
      </c>
      <c r="J54" s="1360">
        <v>9.4666499999999996</v>
      </c>
      <c r="K54" s="911"/>
      <c r="L54" s="690"/>
      <c r="M54" s="690"/>
      <c r="N54" s="690"/>
      <c r="O54" s="690"/>
      <c r="P54" s="690"/>
      <c r="Q54" s="690"/>
      <c r="R54" s="690"/>
      <c r="S54" s="717"/>
      <c r="T54" s="240">
        <f t="shared" si="3"/>
        <v>0</v>
      </c>
      <c r="U54" s="89">
        <f t="shared" si="4"/>
        <v>0</v>
      </c>
      <c r="V54" s="112">
        <f t="shared" si="5"/>
        <v>0</v>
      </c>
      <c r="W54" s="1794"/>
      <c r="X54" s="1795"/>
    </row>
    <row r="55" spans="2:24" ht="19.5" customHeight="1" x14ac:dyDescent="0.25">
      <c r="B55" s="1355">
        <v>70172</v>
      </c>
      <c r="C55" s="1356" t="s">
        <v>1145</v>
      </c>
      <c r="D55" s="1357">
        <v>2</v>
      </c>
      <c r="E55" s="1358">
        <v>2</v>
      </c>
      <c r="F55" s="1359" t="s">
        <v>233</v>
      </c>
      <c r="G55" s="1358">
        <v>22.45</v>
      </c>
      <c r="H55" s="1359">
        <v>72</v>
      </c>
      <c r="I55" s="1358">
        <v>3.34</v>
      </c>
      <c r="J55" s="1360">
        <v>7.0263579999999992</v>
      </c>
      <c r="K55" s="911"/>
      <c r="L55" s="690"/>
      <c r="M55" s="690"/>
      <c r="N55" s="690"/>
      <c r="O55" s="690"/>
      <c r="P55" s="690"/>
      <c r="Q55" s="690"/>
      <c r="R55" s="690"/>
      <c r="S55" s="717"/>
      <c r="T55" s="240">
        <f t="shared" si="3"/>
        <v>0</v>
      </c>
      <c r="U55" s="89">
        <f t="shared" si="4"/>
        <v>0</v>
      </c>
      <c r="V55" s="112">
        <f t="shared" si="5"/>
        <v>0</v>
      </c>
      <c r="W55" s="1794"/>
      <c r="X55" s="1795"/>
    </row>
    <row r="56" spans="2:24" ht="19.5" customHeight="1" x14ac:dyDescent="0.25">
      <c r="B56" s="1355">
        <v>53206</v>
      </c>
      <c r="C56" s="1356" t="s">
        <v>1144</v>
      </c>
      <c r="D56" s="1357">
        <v>2</v>
      </c>
      <c r="E56" s="1358">
        <v>2</v>
      </c>
      <c r="F56" s="1359" t="s">
        <v>233</v>
      </c>
      <c r="G56" s="1358">
        <v>31</v>
      </c>
      <c r="H56" s="1359">
        <v>96</v>
      </c>
      <c r="I56" s="1358">
        <v>12</v>
      </c>
      <c r="J56" s="1360">
        <v>25.244399999999999</v>
      </c>
      <c r="K56" s="911"/>
      <c r="L56" s="690"/>
      <c r="M56" s="690"/>
      <c r="N56" s="690"/>
      <c r="O56" s="690"/>
      <c r="P56" s="690"/>
      <c r="Q56" s="690"/>
      <c r="R56" s="690"/>
      <c r="S56" s="717"/>
      <c r="T56" s="240">
        <f t="shared" si="3"/>
        <v>0</v>
      </c>
      <c r="U56" s="89">
        <f t="shared" si="4"/>
        <v>0</v>
      </c>
      <c r="V56" s="112">
        <f t="shared" si="5"/>
        <v>0</v>
      </c>
      <c r="W56" s="1794"/>
      <c r="X56" s="1795"/>
    </row>
    <row r="57" spans="2:24" ht="19.5" customHeight="1" x14ac:dyDescent="0.25">
      <c r="B57" s="1355">
        <v>70495</v>
      </c>
      <c r="C57" s="1356" t="s">
        <v>1143</v>
      </c>
      <c r="D57" s="1357">
        <v>2</v>
      </c>
      <c r="E57" s="1358">
        <v>2</v>
      </c>
      <c r="F57" s="1359" t="s">
        <v>233</v>
      </c>
      <c r="G57" s="1358">
        <v>27.35</v>
      </c>
      <c r="H57" s="1359">
        <v>80</v>
      </c>
      <c r="I57" s="1358">
        <v>1.48</v>
      </c>
      <c r="J57" s="1360">
        <v>3.1134759999999999</v>
      </c>
      <c r="K57" s="911"/>
      <c r="L57" s="690"/>
      <c r="M57" s="690"/>
      <c r="N57" s="690"/>
      <c r="O57" s="690"/>
      <c r="P57" s="690"/>
      <c r="Q57" s="690"/>
      <c r="R57" s="690"/>
      <c r="S57" s="717"/>
      <c r="T57" s="240">
        <f t="shared" si="3"/>
        <v>0</v>
      </c>
      <c r="U57" s="89">
        <f t="shared" si="4"/>
        <v>0</v>
      </c>
      <c r="V57" s="112">
        <f t="shared" si="5"/>
        <v>0</v>
      </c>
      <c r="W57" s="1794"/>
      <c r="X57" s="1795"/>
    </row>
    <row r="58" spans="2:24" ht="19.5" customHeight="1" x14ac:dyDescent="0.25">
      <c r="B58" s="1355">
        <v>70331</v>
      </c>
      <c r="C58" s="1356" t="s">
        <v>1142</v>
      </c>
      <c r="D58" s="1357">
        <v>2</v>
      </c>
      <c r="E58" s="1358">
        <v>2</v>
      </c>
      <c r="F58" s="1359" t="s">
        <v>233</v>
      </c>
      <c r="G58" s="1358">
        <v>28.15</v>
      </c>
      <c r="H58" s="1359">
        <v>96</v>
      </c>
      <c r="I58" s="1358">
        <v>8.9</v>
      </c>
      <c r="J58" s="1360">
        <v>18.722930000000002</v>
      </c>
      <c r="K58" s="911"/>
      <c r="L58" s="690"/>
      <c r="M58" s="690"/>
      <c r="N58" s="690"/>
      <c r="O58" s="690"/>
      <c r="P58" s="690"/>
      <c r="Q58" s="690"/>
      <c r="R58" s="690"/>
      <c r="S58" s="717"/>
      <c r="T58" s="240">
        <f t="shared" si="3"/>
        <v>0</v>
      </c>
      <c r="U58" s="89">
        <f t="shared" si="4"/>
        <v>0</v>
      </c>
      <c r="V58" s="112">
        <f t="shared" si="5"/>
        <v>0</v>
      </c>
      <c r="W58" s="1794"/>
      <c r="X58" s="1795"/>
    </row>
    <row r="59" spans="2:24" ht="19.5" customHeight="1" x14ac:dyDescent="0.25">
      <c r="B59" s="1355">
        <v>70338</v>
      </c>
      <c r="C59" s="1356" t="s">
        <v>1141</v>
      </c>
      <c r="D59" s="1357">
        <v>2</v>
      </c>
      <c r="E59" s="1358">
        <v>2</v>
      </c>
      <c r="F59" s="1359" t="s">
        <v>233</v>
      </c>
      <c r="G59" s="1358">
        <v>26.25</v>
      </c>
      <c r="H59" s="1359">
        <v>80</v>
      </c>
      <c r="I59" s="1358">
        <v>3.71</v>
      </c>
      <c r="J59" s="1360">
        <v>7.8047269999999997</v>
      </c>
      <c r="K59" s="911"/>
      <c r="L59" s="690"/>
      <c r="M59" s="690"/>
      <c r="N59" s="690"/>
      <c r="O59" s="690"/>
      <c r="P59" s="690"/>
      <c r="Q59" s="690"/>
      <c r="R59" s="690"/>
      <c r="S59" s="717"/>
      <c r="T59" s="240">
        <f t="shared" si="3"/>
        <v>0</v>
      </c>
      <c r="U59" s="89">
        <f t="shared" si="4"/>
        <v>0</v>
      </c>
      <c r="V59" s="112">
        <f t="shared" si="5"/>
        <v>0</v>
      </c>
      <c r="W59" s="1794"/>
      <c r="X59" s="1795"/>
    </row>
    <row r="60" spans="2:24" ht="19.5" customHeight="1" x14ac:dyDescent="0.25">
      <c r="B60" s="1355">
        <v>70073</v>
      </c>
      <c r="C60" s="1356" t="s">
        <v>1140</v>
      </c>
      <c r="D60" s="1357">
        <v>1</v>
      </c>
      <c r="E60" s="1358">
        <v>1</v>
      </c>
      <c r="F60" s="1359" t="s">
        <v>233</v>
      </c>
      <c r="G60" s="1358">
        <v>20.65</v>
      </c>
      <c r="H60" s="1359">
        <v>120</v>
      </c>
      <c r="I60" s="1358">
        <v>2.78</v>
      </c>
      <c r="J60" s="1360">
        <v>5.848285999999999</v>
      </c>
      <c r="K60" s="911"/>
      <c r="L60" s="690"/>
      <c r="M60" s="690"/>
      <c r="N60" s="690"/>
      <c r="O60" s="690"/>
      <c r="P60" s="690"/>
      <c r="Q60" s="690"/>
      <c r="R60" s="690"/>
      <c r="S60" s="717"/>
      <c r="T60" s="240">
        <f t="shared" si="3"/>
        <v>0</v>
      </c>
      <c r="U60" s="89">
        <f t="shared" si="4"/>
        <v>0</v>
      </c>
      <c r="V60" s="112">
        <f t="shared" si="5"/>
        <v>0</v>
      </c>
      <c r="W60" s="1794"/>
      <c r="X60" s="1795"/>
    </row>
    <row r="61" spans="2:24" ht="19.5" customHeight="1" x14ac:dyDescent="0.25">
      <c r="B61" s="1355">
        <v>73071</v>
      </c>
      <c r="C61" s="1356" t="s">
        <v>1139</v>
      </c>
      <c r="D61" s="1357">
        <v>1</v>
      </c>
      <c r="E61" s="1358">
        <v>1</v>
      </c>
      <c r="F61" s="1359" t="s">
        <v>233</v>
      </c>
      <c r="G61" s="1358">
        <v>18.29</v>
      </c>
      <c r="H61" s="1359">
        <v>108</v>
      </c>
      <c r="I61" s="1358">
        <v>1.25</v>
      </c>
      <c r="J61" s="1360">
        <v>2.6296249999999999</v>
      </c>
      <c r="K61" s="911"/>
      <c r="L61" s="690"/>
      <c r="M61" s="690"/>
      <c r="N61" s="690"/>
      <c r="O61" s="690"/>
      <c r="P61" s="690"/>
      <c r="Q61" s="690"/>
      <c r="R61" s="690"/>
      <c r="S61" s="717"/>
      <c r="T61" s="240">
        <f t="shared" si="3"/>
        <v>0</v>
      </c>
      <c r="U61" s="89">
        <f t="shared" si="4"/>
        <v>0</v>
      </c>
      <c r="V61" s="112">
        <f t="shared" si="5"/>
        <v>0</v>
      </c>
      <c r="W61" s="1794"/>
      <c r="X61" s="1795"/>
    </row>
    <row r="62" spans="2:24" ht="19.5" customHeight="1" x14ac:dyDescent="0.25">
      <c r="B62" s="1355">
        <v>73401</v>
      </c>
      <c r="C62" s="1356" t="s">
        <v>1138</v>
      </c>
      <c r="D62" s="1357">
        <v>1</v>
      </c>
      <c r="E62" s="1358">
        <v>2</v>
      </c>
      <c r="F62" s="1359" t="s">
        <v>233</v>
      </c>
      <c r="G62" s="1358">
        <v>25.04</v>
      </c>
      <c r="H62" s="1359">
        <v>108</v>
      </c>
      <c r="I62" s="1358">
        <v>1.25</v>
      </c>
      <c r="J62" s="1360">
        <v>2.6296249999999999</v>
      </c>
      <c r="K62" s="911"/>
      <c r="L62" s="690"/>
      <c r="M62" s="690"/>
      <c r="N62" s="690"/>
      <c r="O62" s="690"/>
      <c r="P62" s="690"/>
      <c r="Q62" s="690"/>
      <c r="R62" s="690"/>
      <c r="S62" s="717"/>
      <c r="T62" s="240">
        <f t="shared" si="3"/>
        <v>0</v>
      </c>
      <c r="U62" s="89">
        <f t="shared" si="4"/>
        <v>0</v>
      </c>
      <c r="V62" s="112">
        <f t="shared" si="5"/>
        <v>0</v>
      </c>
      <c r="W62" s="1794"/>
      <c r="X62" s="1795"/>
    </row>
    <row r="63" spans="2:24" ht="19.5" customHeight="1" x14ac:dyDescent="0.25">
      <c r="B63" s="1355">
        <v>73074</v>
      </c>
      <c r="C63" s="1356" t="s">
        <v>1137</v>
      </c>
      <c r="D63" s="1357">
        <v>1.25</v>
      </c>
      <c r="E63" s="1358">
        <v>1</v>
      </c>
      <c r="F63" s="1359" t="s">
        <v>233</v>
      </c>
      <c r="G63" s="1358">
        <v>21.66</v>
      </c>
      <c r="H63" s="1359">
        <v>108</v>
      </c>
      <c r="I63" s="1358">
        <v>1.25</v>
      </c>
      <c r="J63" s="1360">
        <v>2.6296249999999999</v>
      </c>
      <c r="K63" s="911"/>
      <c r="L63" s="690"/>
      <c r="M63" s="690"/>
      <c r="N63" s="690"/>
      <c r="O63" s="690"/>
      <c r="P63" s="690"/>
      <c r="Q63" s="690"/>
      <c r="R63" s="690"/>
      <c r="S63" s="717"/>
      <c r="T63" s="240">
        <f t="shared" si="3"/>
        <v>0</v>
      </c>
      <c r="U63" s="89">
        <f t="shared" si="4"/>
        <v>0</v>
      </c>
      <c r="V63" s="112">
        <f t="shared" si="5"/>
        <v>0</v>
      </c>
      <c r="W63" s="1794"/>
      <c r="X63" s="1795"/>
    </row>
    <row r="64" spans="2:24" ht="19.5" customHeight="1" x14ac:dyDescent="0.25">
      <c r="B64" s="1355">
        <v>74018</v>
      </c>
      <c r="C64" s="1356" t="s">
        <v>1136</v>
      </c>
      <c r="D64" s="1357">
        <v>2</v>
      </c>
      <c r="E64" s="1358">
        <v>2</v>
      </c>
      <c r="F64" s="1359" t="s">
        <v>233</v>
      </c>
      <c r="G64" s="1358">
        <v>21.55</v>
      </c>
      <c r="H64" s="1359">
        <v>72</v>
      </c>
      <c r="I64" s="1358">
        <v>4.5</v>
      </c>
      <c r="J64" s="1360">
        <v>9.4666499999999996</v>
      </c>
      <c r="K64" s="911"/>
      <c r="L64" s="690"/>
      <c r="M64" s="690"/>
      <c r="N64" s="690"/>
      <c r="O64" s="690"/>
      <c r="P64" s="690"/>
      <c r="Q64" s="690"/>
      <c r="R64" s="690"/>
      <c r="S64" s="717"/>
      <c r="T64" s="240">
        <f t="shared" si="3"/>
        <v>0</v>
      </c>
      <c r="U64" s="89">
        <f t="shared" si="4"/>
        <v>0</v>
      </c>
      <c r="V64" s="112">
        <f t="shared" si="5"/>
        <v>0</v>
      </c>
      <c r="W64" s="1794"/>
      <c r="X64" s="1795"/>
    </row>
    <row r="65" spans="2:24" ht="19.5" customHeight="1" x14ac:dyDescent="0.25">
      <c r="B65" s="1355">
        <v>74076</v>
      </c>
      <c r="C65" s="1356" t="s">
        <v>1135</v>
      </c>
      <c r="D65" s="1357">
        <v>2</v>
      </c>
      <c r="E65" s="1358">
        <v>2</v>
      </c>
      <c r="F65" s="1359" t="s">
        <v>233</v>
      </c>
      <c r="G65" s="1358">
        <v>22.45</v>
      </c>
      <c r="H65" s="1359">
        <v>72</v>
      </c>
      <c r="I65" s="1358">
        <v>1.72</v>
      </c>
      <c r="J65" s="1360">
        <v>9.4666499999999996</v>
      </c>
      <c r="K65" s="911"/>
      <c r="L65" s="690"/>
      <c r="M65" s="690"/>
      <c r="N65" s="690"/>
      <c r="O65" s="690"/>
      <c r="P65" s="690"/>
      <c r="Q65" s="690"/>
      <c r="R65" s="690"/>
      <c r="S65" s="717"/>
      <c r="T65" s="240">
        <f t="shared" si="3"/>
        <v>0</v>
      </c>
      <c r="U65" s="89">
        <f t="shared" si="4"/>
        <v>0</v>
      </c>
      <c r="V65" s="112">
        <f t="shared" si="5"/>
        <v>0</v>
      </c>
      <c r="W65" s="1794"/>
      <c r="X65" s="1795"/>
    </row>
    <row r="66" spans="2:24" ht="19.5" customHeight="1" x14ac:dyDescent="0.25">
      <c r="B66" s="1355">
        <v>74078</v>
      </c>
      <c r="C66" s="1356" t="s">
        <v>1134</v>
      </c>
      <c r="D66" s="1357">
        <v>2</v>
      </c>
      <c r="E66" s="1358">
        <v>2</v>
      </c>
      <c r="F66" s="1359" t="s">
        <v>233</v>
      </c>
      <c r="G66" s="1358">
        <v>21.55</v>
      </c>
      <c r="H66" s="1359">
        <v>72</v>
      </c>
      <c r="I66" s="1358">
        <v>4.5</v>
      </c>
      <c r="J66" s="1360">
        <v>9.4666499999999996</v>
      </c>
      <c r="K66" s="911"/>
      <c r="L66" s="690"/>
      <c r="M66" s="690"/>
      <c r="N66" s="690"/>
      <c r="O66" s="690"/>
      <c r="P66" s="690"/>
      <c r="Q66" s="690"/>
      <c r="R66" s="690"/>
      <c r="S66" s="717"/>
      <c r="T66" s="240">
        <f t="shared" si="3"/>
        <v>0</v>
      </c>
      <c r="U66" s="89">
        <f t="shared" si="4"/>
        <v>0</v>
      </c>
      <c r="V66" s="112">
        <f t="shared" si="5"/>
        <v>0</v>
      </c>
      <c r="W66" s="1794"/>
      <c r="X66" s="1795"/>
    </row>
    <row r="67" spans="2:24" ht="19.5" customHeight="1" x14ac:dyDescent="0.25">
      <c r="B67" s="1355">
        <v>70668</v>
      </c>
      <c r="C67" s="1356" t="s">
        <v>1133</v>
      </c>
      <c r="D67" s="1357">
        <v>2</v>
      </c>
      <c r="E67" s="1358">
        <v>2</v>
      </c>
      <c r="F67" s="1359" t="s">
        <v>233</v>
      </c>
      <c r="G67" s="1358">
        <v>24.25</v>
      </c>
      <c r="H67" s="1359">
        <v>80</v>
      </c>
      <c r="I67" s="1358">
        <v>5</v>
      </c>
      <c r="J67" s="1360">
        <v>10.5185</v>
      </c>
      <c r="K67" s="911"/>
      <c r="L67" s="690"/>
      <c r="M67" s="690"/>
      <c r="N67" s="690"/>
      <c r="O67" s="690"/>
      <c r="P67" s="690"/>
      <c r="Q67" s="690"/>
      <c r="R67" s="690"/>
      <c r="S67" s="717"/>
      <c r="T67" s="240">
        <f t="shared" si="3"/>
        <v>0</v>
      </c>
      <c r="U67" s="89">
        <f t="shared" si="4"/>
        <v>0</v>
      </c>
      <c r="V67" s="112">
        <f t="shared" si="5"/>
        <v>0</v>
      </c>
      <c r="W67" s="1794"/>
      <c r="X67" s="1795"/>
    </row>
    <row r="68" spans="2:24" ht="19.5" customHeight="1" x14ac:dyDescent="0.25">
      <c r="B68" s="1355">
        <v>70666</v>
      </c>
      <c r="C68" s="1356" t="s">
        <v>1132</v>
      </c>
      <c r="D68" s="1357">
        <v>2</v>
      </c>
      <c r="E68" s="1358">
        <v>2</v>
      </c>
      <c r="F68" s="1359" t="s">
        <v>233</v>
      </c>
      <c r="G68" s="1358">
        <v>25.25</v>
      </c>
      <c r="H68" s="1359">
        <v>80</v>
      </c>
      <c r="I68" s="1358">
        <v>3.71</v>
      </c>
      <c r="J68" s="1360">
        <v>7.8047269999999997</v>
      </c>
      <c r="K68" s="911"/>
      <c r="L68" s="690"/>
      <c r="M68" s="690"/>
      <c r="N68" s="690"/>
      <c r="O68" s="690"/>
      <c r="P68" s="690"/>
      <c r="Q68" s="690"/>
      <c r="R68" s="690"/>
      <c r="S68" s="717"/>
      <c r="T68" s="240">
        <f t="shared" si="3"/>
        <v>0</v>
      </c>
      <c r="U68" s="89">
        <f t="shared" si="4"/>
        <v>0</v>
      </c>
      <c r="V68" s="112">
        <f t="shared" si="5"/>
        <v>0</v>
      </c>
      <c r="W68" s="1794"/>
      <c r="X68" s="1795"/>
    </row>
    <row r="69" spans="2:24" ht="19.5" customHeight="1" x14ac:dyDescent="0.25">
      <c r="B69" s="1355">
        <v>70662</v>
      </c>
      <c r="C69" s="1356" t="s">
        <v>1131</v>
      </c>
      <c r="D69" s="1357">
        <v>2</v>
      </c>
      <c r="E69" s="1358">
        <v>2</v>
      </c>
      <c r="F69" s="1359" t="s">
        <v>233</v>
      </c>
      <c r="G69" s="1358">
        <v>24.55</v>
      </c>
      <c r="H69" s="1359">
        <v>80</v>
      </c>
      <c r="I69" s="1358">
        <v>5</v>
      </c>
      <c r="J69" s="1360">
        <v>10.5185</v>
      </c>
      <c r="K69" s="911"/>
      <c r="L69" s="690"/>
      <c r="M69" s="690"/>
      <c r="N69" s="690"/>
      <c r="O69" s="690"/>
      <c r="P69" s="690"/>
      <c r="Q69" s="690"/>
      <c r="R69" s="690"/>
      <c r="S69" s="717"/>
      <c r="T69" s="240">
        <f t="shared" si="3"/>
        <v>0</v>
      </c>
      <c r="U69" s="89">
        <f t="shared" si="4"/>
        <v>0</v>
      </c>
      <c r="V69" s="112">
        <f t="shared" si="5"/>
        <v>0</v>
      </c>
      <c r="W69" s="1794"/>
      <c r="X69" s="1795"/>
    </row>
    <row r="70" spans="2:24" ht="19.5" customHeight="1" thickBot="1" x14ac:dyDescent="0.3">
      <c r="B70" s="1361">
        <v>70513</v>
      </c>
      <c r="C70" s="1362" t="s">
        <v>1130</v>
      </c>
      <c r="D70" s="1363">
        <v>2</v>
      </c>
      <c r="E70" s="1364">
        <v>2</v>
      </c>
      <c r="F70" s="1365" t="s">
        <v>233</v>
      </c>
      <c r="G70" s="1364">
        <v>13.25</v>
      </c>
      <c r="H70" s="1365">
        <v>40</v>
      </c>
      <c r="I70" s="1364">
        <v>2.1800000000000002</v>
      </c>
      <c r="J70" s="1366">
        <v>4.5860659999999998</v>
      </c>
      <c r="K70" s="912"/>
      <c r="L70" s="913"/>
      <c r="M70" s="913"/>
      <c r="N70" s="913"/>
      <c r="O70" s="913"/>
      <c r="P70" s="913"/>
      <c r="Q70" s="913"/>
      <c r="R70" s="913"/>
      <c r="S70" s="914"/>
      <c r="T70" s="410">
        <f t="shared" si="3"/>
        <v>0</v>
      </c>
      <c r="U70" s="90">
        <f t="shared" si="4"/>
        <v>0</v>
      </c>
      <c r="V70" s="409">
        <f t="shared" si="5"/>
        <v>0</v>
      </c>
      <c r="W70" s="1796"/>
      <c r="X70" s="1797"/>
    </row>
    <row r="71" spans="2:24" ht="23.85" customHeight="1" x14ac:dyDescent="0.25">
      <c r="B71" s="1773" t="s">
        <v>156</v>
      </c>
      <c r="C71" s="1774"/>
      <c r="D71" s="1774"/>
      <c r="E71" s="1774"/>
      <c r="F71" s="1774"/>
      <c r="G71" s="1774"/>
      <c r="H71" s="1774"/>
      <c r="I71" s="1774"/>
      <c r="J71" s="1774"/>
      <c r="K71" s="1774"/>
      <c r="L71" s="1774"/>
      <c r="M71" s="1774"/>
      <c r="N71" s="1774"/>
      <c r="O71" s="1774"/>
      <c r="P71" s="1774"/>
      <c r="Q71" s="1774"/>
      <c r="R71" s="1774"/>
      <c r="S71" s="1774"/>
      <c r="T71" s="1774"/>
      <c r="U71" s="1774"/>
      <c r="V71" s="1774"/>
      <c r="W71" s="1774"/>
      <c r="X71" s="1775"/>
    </row>
    <row r="72" spans="2:24" ht="23.85" customHeight="1" x14ac:dyDescent="0.25">
      <c r="B72" s="1773"/>
      <c r="C72" s="1791"/>
      <c r="D72" s="1791"/>
      <c r="E72" s="1791"/>
      <c r="F72" s="1791"/>
      <c r="G72" s="1791"/>
      <c r="H72" s="1791"/>
      <c r="I72" s="1791"/>
      <c r="J72" s="1791"/>
      <c r="K72" s="1791"/>
      <c r="L72" s="1791"/>
      <c r="M72" s="1791"/>
      <c r="N72" s="1791"/>
      <c r="O72" s="1791"/>
      <c r="P72" s="1791"/>
      <c r="Q72" s="1791"/>
      <c r="R72" s="1791"/>
      <c r="S72" s="1791"/>
      <c r="T72" s="1791"/>
      <c r="U72" s="1791"/>
      <c r="V72" s="1791"/>
      <c r="W72" s="1791"/>
      <c r="X72" s="1775"/>
    </row>
    <row r="73" spans="2:24" ht="0.75" customHeight="1" x14ac:dyDescent="0.25">
      <c r="B73" s="1773"/>
      <c r="C73" s="1791"/>
      <c r="D73" s="1791"/>
      <c r="E73" s="1791"/>
      <c r="F73" s="1791"/>
      <c r="G73" s="1791"/>
      <c r="H73" s="1791"/>
      <c r="I73" s="1791"/>
      <c r="J73" s="1791"/>
      <c r="K73" s="1791"/>
      <c r="L73" s="1791"/>
      <c r="M73" s="1791"/>
      <c r="N73" s="1791"/>
      <c r="O73" s="1791"/>
      <c r="P73" s="1791"/>
      <c r="Q73" s="1791"/>
      <c r="R73" s="1791"/>
      <c r="S73" s="1791"/>
      <c r="T73" s="1791"/>
      <c r="U73" s="1791"/>
      <c r="V73" s="1791"/>
      <c r="W73" s="1791"/>
      <c r="X73" s="1775"/>
    </row>
    <row r="74" spans="2:24" ht="33.75" customHeight="1" thickBot="1" x14ac:dyDescent="0.3">
      <c r="B74" s="1762"/>
      <c r="C74" s="1763"/>
      <c r="D74" s="1763"/>
      <c r="E74" s="1763"/>
      <c r="F74" s="1763"/>
      <c r="G74" s="1763"/>
      <c r="H74" s="1763"/>
      <c r="I74" s="1763"/>
      <c r="J74" s="1763"/>
      <c r="K74" s="1763"/>
      <c r="L74" s="1763"/>
      <c r="M74" s="1763"/>
      <c r="N74" s="1763"/>
      <c r="O74" s="1763"/>
      <c r="P74" s="1763"/>
      <c r="Q74" s="1763"/>
      <c r="R74" s="1763"/>
      <c r="S74" s="1763"/>
      <c r="T74" s="1763"/>
      <c r="U74" s="1763"/>
      <c r="V74" s="1763"/>
      <c r="W74" s="1763"/>
      <c r="X74" s="1764"/>
    </row>
    <row r="75" spans="2:24" ht="58.5" customHeight="1" thickTop="1" thickBot="1" x14ac:dyDescent="0.3">
      <c r="B75" s="1959"/>
      <c r="C75" s="1959"/>
      <c r="D75" s="1959"/>
      <c r="E75" s="1959"/>
      <c r="F75" s="1959"/>
      <c r="G75" s="1959"/>
      <c r="H75" s="1959"/>
      <c r="I75" s="1959"/>
      <c r="J75" s="1959"/>
      <c r="K75" s="1959"/>
      <c r="L75" s="1959"/>
      <c r="M75" s="1959"/>
      <c r="N75" s="1959"/>
      <c r="O75" s="1959"/>
      <c r="P75" s="1959"/>
      <c r="Q75" s="1959"/>
      <c r="R75" s="1959"/>
      <c r="S75" s="1959"/>
      <c r="T75" s="1959"/>
      <c r="U75" s="1959"/>
      <c r="V75" s="1959"/>
      <c r="W75" s="1959"/>
      <c r="X75" s="1959"/>
    </row>
    <row r="76" spans="2:24" ht="23.25" x14ac:dyDescent="0.35">
      <c r="C76" s="930" t="s">
        <v>157</v>
      </c>
      <c r="D76" s="931"/>
      <c r="E76" s="931"/>
      <c r="F76" s="931"/>
      <c r="G76" s="932"/>
    </row>
    <row r="77" spans="2:24" x14ac:dyDescent="0.25">
      <c r="C77" s="933"/>
      <c r="D77" s="1"/>
      <c r="E77" s="1"/>
      <c r="F77" s="1"/>
      <c r="G77" s="934"/>
    </row>
    <row r="78" spans="2:24" x14ac:dyDescent="0.25">
      <c r="C78" s="933"/>
      <c r="D78" s="1"/>
      <c r="E78" s="1"/>
      <c r="F78" s="1"/>
      <c r="G78" s="934"/>
    </row>
    <row r="79" spans="2:24" x14ac:dyDescent="0.25">
      <c r="C79" s="933"/>
      <c r="D79" s="1"/>
      <c r="E79" s="1"/>
      <c r="F79" s="1"/>
      <c r="G79" s="934"/>
    </row>
    <row r="80" spans="2:24" ht="15.75" thickBot="1" x14ac:dyDescent="0.3">
      <c r="C80" s="935"/>
      <c r="D80" s="936"/>
      <c r="E80" s="936"/>
      <c r="F80" s="936"/>
      <c r="G80" s="937"/>
    </row>
  </sheetData>
  <sheetProtection password="D140" sheet="1" selectLockedCells="1"/>
  <mergeCells count="26">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75:X75"/>
    <mergeCell ref="B9:X9"/>
    <mergeCell ref="B10:X10"/>
    <mergeCell ref="B71:X72"/>
    <mergeCell ref="B73:X74"/>
    <mergeCell ref="W13:X70"/>
  </mergeCells>
  <conditionalFormatting sqref="B1:B1048576">
    <cfRule type="duplicateValues" dxfId="8" priority="3"/>
  </conditionalFormatting>
  <printOptions horizontalCentered="1" verticalCentered="1"/>
  <pageMargins left="0.25" right="0.25" top="0.75" bottom="0.75" header="0.3" footer="0.3"/>
  <pageSetup scale="29" orientation="landscape" r:id="rId1"/>
  <ignoredErrors>
    <ignoredError sqref="T30:T70 T13:T29" formulaRange="1"/>
  </ignoredError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Y52"/>
  <sheetViews>
    <sheetView showGridLines="0" zoomScale="60" zoomScaleNormal="60" workbookViewId="0">
      <selection activeCell="K13" sqref="K13"/>
    </sheetView>
  </sheetViews>
  <sheetFormatPr defaultColWidth="9.140625" defaultRowHeight="15" x14ac:dyDescent="0.25"/>
  <cols>
    <col min="1" max="1" width="2.7109375" style="41" customWidth="1"/>
    <col min="2" max="2" width="29.140625" style="41" customWidth="1"/>
    <col min="3" max="3" width="112.7109375" style="41" bestFit="1" customWidth="1"/>
    <col min="4" max="9" width="10.140625" style="41" customWidth="1"/>
    <col min="10" max="10" width="10.85546875" style="41" bestFit="1" customWidth="1"/>
    <col min="11" max="13" width="12" style="41" customWidth="1"/>
    <col min="14" max="14" width="15.85546875" style="41" customWidth="1"/>
    <col min="15" max="17" width="12" style="41" customWidth="1"/>
    <col min="18" max="18" width="20.5703125" style="41" customWidth="1"/>
    <col min="19" max="19" width="12" style="41" customWidth="1"/>
    <col min="20" max="21" width="12.85546875" style="41" customWidth="1"/>
    <col min="22" max="22" width="18.4257812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100154</v>
      </c>
      <c r="L6" s="1755" t="s">
        <v>94</v>
      </c>
      <c r="M6" s="1755"/>
      <c r="N6" s="1755"/>
      <c r="O6" s="1756" t="s">
        <v>1347</v>
      </c>
      <c r="P6" s="1756"/>
      <c r="Q6" s="1756"/>
      <c r="R6" s="1756"/>
      <c r="S6" s="938">
        <v>3.0920000000000001</v>
      </c>
      <c r="T6" s="1755" t="s">
        <v>96</v>
      </c>
      <c r="U6" s="1755"/>
      <c r="V6" s="1755"/>
      <c r="W6" s="1755"/>
      <c r="X6" s="1757"/>
    </row>
    <row r="7" spans="1:25" ht="27" customHeight="1" thickTop="1" thickBot="1" x14ac:dyDescent="0.35">
      <c r="A7" s="73"/>
      <c r="B7" s="1936" t="s">
        <v>149</v>
      </c>
      <c r="C7" s="860" t="s">
        <v>1368</v>
      </c>
      <c r="D7" s="74"/>
      <c r="E7" s="1938" t="s">
        <v>1367</v>
      </c>
      <c r="F7" s="1938"/>
      <c r="G7" s="1938"/>
      <c r="H7" s="1938"/>
      <c r="I7" s="1938"/>
      <c r="J7" s="1938"/>
      <c r="K7" s="74"/>
      <c r="L7" s="1938" t="s">
        <v>1365</v>
      </c>
      <c r="M7" s="1938"/>
      <c r="N7" s="1938"/>
      <c r="O7" s="1938"/>
      <c r="P7" s="1938"/>
      <c r="Q7" s="1938"/>
      <c r="R7" s="160"/>
      <c r="S7" s="1928" t="s">
        <v>1366</v>
      </c>
      <c r="T7" s="1928"/>
      <c r="U7" s="1928"/>
      <c r="V7" s="1928"/>
      <c r="W7" s="1928"/>
      <c r="X7" s="1929"/>
    </row>
    <row r="8" spans="1:25" ht="45" customHeight="1" thickBot="1" x14ac:dyDescent="0.3">
      <c r="A8" s="75"/>
      <c r="B8" s="1937"/>
      <c r="C8" s="346">
        <f>SUM(U13:U42)</f>
        <v>0</v>
      </c>
      <c r="D8" s="76" t="s">
        <v>150</v>
      </c>
      <c r="E8" s="1952"/>
      <c r="F8" s="1952"/>
      <c r="G8" s="1952"/>
      <c r="H8" s="1952"/>
      <c r="I8" s="1952"/>
      <c r="J8" s="1952"/>
      <c r="K8" s="76" t="s">
        <v>151</v>
      </c>
      <c r="L8" s="1780">
        <f>C8+E8</f>
        <v>0</v>
      </c>
      <c r="M8" s="1780"/>
      <c r="N8" s="1780"/>
      <c r="O8" s="1780"/>
      <c r="P8" s="1780"/>
      <c r="Q8" s="1780"/>
      <c r="R8" s="76"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19.5" customHeight="1" x14ac:dyDescent="0.25">
      <c r="B13" s="1367">
        <v>10000069097</v>
      </c>
      <c r="C13" s="1010" t="s">
        <v>1216</v>
      </c>
      <c r="D13" s="941">
        <v>2</v>
      </c>
      <c r="E13" s="942">
        <v>0</v>
      </c>
      <c r="F13" s="942" t="s">
        <v>233</v>
      </c>
      <c r="G13" s="942">
        <v>15.09</v>
      </c>
      <c r="H13" s="942">
        <v>115</v>
      </c>
      <c r="I13" s="942">
        <v>12.47</v>
      </c>
      <c r="J13" s="264">
        <v>38.56</v>
      </c>
      <c r="K13" s="910"/>
      <c r="L13" s="727"/>
      <c r="M13" s="727"/>
      <c r="N13" s="727"/>
      <c r="O13" s="727"/>
      <c r="P13" s="727"/>
      <c r="Q13" s="727"/>
      <c r="R13" s="727"/>
      <c r="S13" s="753"/>
      <c r="T13" s="447">
        <f t="shared" ref="T13:T42" si="0">SUM(K13:S13)</f>
        <v>0</v>
      </c>
      <c r="U13" s="87">
        <f t="shared" ref="U13:U42" si="1">T13*I13</f>
        <v>0</v>
      </c>
      <c r="V13" s="428">
        <f t="shared" ref="V13:V42" si="2">U13*$S$6</f>
        <v>0</v>
      </c>
      <c r="W13" s="1804" t="s">
        <v>115</v>
      </c>
      <c r="X13" s="1805"/>
    </row>
    <row r="14" spans="1:25" ht="19.5" customHeight="1" x14ac:dyDescent="0.25">
      <c r="B14" s="1368">
        <v>10000015932</v>
      </c>
      <c r="C14" s="945" t="s">
        <v>1202</v>
      </c>
      <c r="D14" s="946">
        <v>2.75</v>
      </c>
      <c r="E14" s="947">
        <v>0</v>
      </c>
      <c r="F14" s="947" t="s">
        <v>233</v>
      </c>
      <c r="G14" s="947">
        <v>30</v>
      </c>
      <c r="H14" s="947">
        <v>160</v>
      </c>
      <c r="I14" s="947">
        <v>41.5</v>
      </c>
      <c r="J14" s="265">
        <v>128.32</v>
      </c>
      <c r="K14" s="911"/>
      <c r="L14" s="690"/>
      <c r="M14" s="690"/>
      <c r="N14" s="690"/>
      <c r="O14" s="690"/>
      <c r="P14" s="690"/>
      <c r="Q14" s="690"/>
      <c r="R14" s="690"/>
      <c r="S14" s="717"/>
      <c r="T14" s="240">
        <f t="shared" si="0"/>
        <v>0</v>
      </c>
      <c r="U14" s="89">
        <f t="shared" si="1"/>
        <v>0</v>
      </c>
      <c r="V14" s="112">
        <f t="shared" si="2"/>
        <v>0</v>
      </c>
      <c r="W14" s="1794"/>
      <c r="X14" s="1795"/>
    </row>
    <row r="15" spans="1:25" ht="19.5" customHeight="1" x14ac:dyDescent="0.25">
      <c r="B15" s="1369">
        <v>10000015230</v>
      </c>
      <c r="C15" s="945" t="s">
        <v>1215</v>
      </c>
      <c r="D15" s="946">
        <v>3</v>
      </c>
      <c r="E15" s="947">
        <v>0</v>
      </c>
      <c r="F15" s="947" t="s">
        <v>233</v>
      </c>
      <c r="G15" s="947">
        <v>30</v>
      </c>
      <c r="H15" s="947">
        <v>160</v>
      </c>
      <c r="I15" s="947">
        <v>42.22</v>
      </c>
      <c r="J15" s="265">
        <v>130.54</v>
      </c>
      <c r="K15" s="911"/>
      <c r="L15" s="690"/>
      <c r="M15" s="690"/>
      <c r="N15" s="690"/>
      <c r="O15" s="690"/>
      <c r="P15" s="690"/>
      <c r="Q15" s="690"/>
      <c r="R15" s="690"/>
      <c r="S15" s="717"/>
      <c r="T15" s="240">
        <f t="shared" si="0"/>
        <v>0</v>
      </c>
      <c r="U15" s="89">
        <f t="shared" si="1"/>
        <v>0</v>
      </c>
      <c r="V15" s="112">
        <f t="shared" si="2"/>
        <v>0</v>
      </c>
      <c r="W15" s="1794"/>
      <c r="X15" s="1795"/>
    </row>
    <row r="16" spans="1:25" ht="19.5" customHeight="1" x14ac:dyDescent="0.25">
      <c r="B16" s="1369">
        <v>10000015924</v>
      </c>
      <c r="C16" s="945" t="s">
        <v>1214</v>
      </c>
      <c r="D16" s="946">
        <v>2.25</v>
      </c>
      <c r="E16" s="947">
        <v>0</v>
      </c>
      <c r="F16" s="947" t="s">
        <v>233</v>
      </c>
      <c r="G16" s="947">
        <v>30</v>
      </c>
      <c r="H16" s="947">
        <v>200</v>
      </c>
      <c r="I16" s="947">
        <v>41.85</v>
      </c>
      <c r="J16" s="265">
        <v>129.4</v>
      </c>
      <c r="K16" s="911"/>
      <c r="L16" s="690"/>
      <c r="M16" s="690"/>
      <c r="N16" s="690"/>
      <c r="O16" s="690"/>
      <c r="P16" s="690"/>
      <c r="Q16" s="690"/>
      <c r="R16" s="690"/>
      <c r="S16" s="717"/>
      <c r="T16" s="240">
        <f t="shared" si="0"/>
        <v>0</v>
      </c>
      <c r="U16" s="89">
        <f t="shared" si="1"/>
        <v>0</v>
      </c>
      <c r="V16" s="112">
        <f t="shared" si="2"/>
        <v>0</v>
      </c>
      <c r="W16" s="1794"/>
      <c r="X16" s="1795"/>
    </row>
    <row r="17" spans="2:24" ht="19.5" customHeight="1" x14ac:dyDescent="0.25">
      <c r="B17" s="1369">
        <v>10000013782</v>
      </c>
      <c r="C17" s="945" t="s">
        <v>1213</v>
      </c>
      <c r="D17" s="946">
        <v>2</v>
      </c>
      <c r="E17" s="947">
        <v>0</v>
      </c>
      <c r="F17" s="947" t="s">
        <v>233</v>
      </c>
      <c r="G17" s="947">
        <v>16.25</v>
      </c>
      <c r="H17" s="947">
        <v>100</v>
      </c>
      <c r="I17" s="947">
        <v>16.72</v>
      </c>
      <c r="J17" s="265">
        <v>51.7</v>
      </c>
      <c r="K17" s="911"/>
      <c r="L17" s="690"/>
      <c r="M17" s="690"/>
      <c r="N17" s="690"/>
      <c r="O17" s="690"/>
      <c r="P17" s="690"/>
      <c r="Q17" s="690"/>
      <c r="R17" s="690"/>
      <c r="S17" s="717"/>
      <c r="T17" s="240">
        <f t="shared" si="0"/>
        <v>0</v>
      </c>
      <c r="U17" s="89">
        <f t="shared" si="1"/>
        <v>0</v>
      </c>
      <c r="V17" s="112">
        <f t="shared" si="2"/>
        <v>0</v>
      </c>
      <c r="W17" s="1794"/>
      <c r="X17" s="1795"/>
    </row>
    <row r="18" spans="2:24" ht="19.5" customHeight="1" x14ac:dyDescent="0.25">
      <c r="B18" s="1368">
        <v>10000069050</v>
      </c>
      <c r="C18" s="945" t="s">
        <v>1212</v>
      </c>
      <c r="D18" s="946">
        <v>2</v>
      </c>
      <c r="E18" s="947">
        <v>0</v>
      </c>
      <c r="F18" s="947" t="s">
        <v>233</v>
      </c>
      <c r="G18" s="947">
        <v>21.25</v>
      </c>
      <c r="H18" s="947">
        <v>170</v>
      </c>
      <c r="I18" s="947">
        <v>31.2</v>
      </c>
      <c r="J18" s="265">
        <v>96.47</v>
      </c>
      <c r="K18" s="911"/>
      <c r="L18" s="690"/>
      <c r="M18" s="690"/>
      <c r="N18" s="690"/>
      <c r="O18" s="690"/>
      <c r="P18" s="690"/>
      <c r="Q18" s="690"/>
      <c r="R18" s="690"/>
      <c r="S18" s="717"/>
      <c r="T18" s="240">
        <f t="shared" si="0"/>
        <v>0</v>
      </c>
      <c r="U18" s="89">
        <f t="shared" si="1"/>
        <v>0</v>
      </c>
      <c r="V18" s="112">
        <f t="shared" si="2"/>
        <v>0</v>
      </c>
      <c r="W18" s="1794"/>
      <c r="X18" s="1795"/>
    </row>
    <row r="19" spans="2:24" ht="19.5" customHeight="1" x14ac:dyDescent="0.25">
      <c r="B19" s="1369">
        <v>10000069005</v>
      </c>
      <c r="C19" s="945" t="s">
        <v>1211</v>
      </c>
      <c r="D19" s="946">
        <v>2</v>
      </c>
      <c r="E19" s="947">
        <v>1</v>
      </c>
      <c r="F19" s="947" t="s">
        <v>233</v>
      </c>
      <c r="G19" s="947">
        <v>30</v>
      </c>
      <c r="H19" s="947">
        <v>150</v>
      </c>
      <c r="I19" s="947">
        <v>15.47</v>
      </c>
      <c r="J19" s="265">
        <v>47.83</v>
      </c>
      <c r="K19" s="911"/>
      <c r="L19" s="690"/>
      <c r="M19" s="690"/>
      <c r="N19" s="690"/>
      <c r="O19" s="690"/>
      <c r="P19" s="690"/>
      <c r="Q19" s="690"/>
      <c r="R19" s="690"/>
      <c r="S19" s="717"/>
      <c r="T19" s="240">
        <f t="shared" si="0"/>
        <v>0</v>
      </c>
      <c r="U19" s="89">
        <f t="shared" si="1"/>
        <v>0</v>
      </c>
      <c r="V19" s="112">
        <f t="shared" si="2"/>
        <v>0</v>
      </c>
      <c r="W19" s="1794"/>
      <c r="X19" s="1795"/>
    </row>
    <row r="20" spans="2:24" ht="19.5" customHeight="1" x14ac:dyDescent="0.25">
      <c r="B20" s="1369">
        <v>10000097886</v>
      </c>
      <c r="C20" s="945" t="s">
        <v>1210</v>
      </c>
      <c r="D20" s="946">
        <v>2</v>
      </c>
      <c r="E20" s="947">
        <v>1</v>
      </c>
      <c r="F20" s="947" t="s">
        <v>233</v>
      </c>
      <c r="G20" s="947">
        <v>30.31</v>
      </c>
      <c r="H20" s="947">
        <v>125</v>
      </c>
      <c r="I20" s="947">
        <v>15.44</v>
      </c>
      <c r="J20" s="265">
        <v>47.74</v>
      </c>
      <c r="K20" s="911"/>
      <c r="L20" s="690"/>
      <c r="M20" s="690"/>
      <c r="N20" s="690"/>
      <c r="O20" s="690"/>
      <c r="P20" s="690"/>
      <c r="Q20" s="690"/>
      <c r="R20" s="690"/>
      <c r="S20" s="717"/>
      <c r="T20" s="240">
        <f t="shared" si="0"/>
        <v>0</v>
      </c>
      <c r="U20" s="89">
        <f t="shared" si="1"/>
        <v>0</v>
      </c>
      <c r="V20" s="112">
        <f t="shared" si="2"/>
        <v>0</v>
      </c>
      <c r="W20" s="1794"/>
      <c r="X20" s="1795"/>
    </row>
    <row r="21" spans="2:24" ht="19.5" customHeight="1" x14ac:dyDescent="0.25">
      <c r="B21" s="1368">
        <v>10000011750</v>
      </c>
      <c r="C21" s="945" t="s">
        <v>1209</v>
      </c>
      <c r="D21" s="946">
        <v>2</v>
      </c>
      <c r="E21" s="947">
        <v>0</v>
      </c>
      <c r="F21" s="947" t="s">
        <v>233</v>
      </c>
      <c r="G21" s="947">
        <v>30</v>
      </c>
      <c r="H21" s="947">
        <v>192</v>
      </c>
      <c r="I21" s="947">
        <v>24.42</v>
      </c>
      <c r="J21" s="265">
        <v>75.510000000000005</v>
      </c>
      <c r="K21" s="911"/>
      <c r="L21" s="690"/>
      <c r="M21" s="690"/>
      <c r="N21" s="690"/>
      <c r="O21" s="690"/>
      <c r="P21" s="690"/>
      <c r="Q21" s="690"/>
      <c r="R21" s="690"/>
      <c r="S21" s="717"/>
      <c r="T21" s="240">
        <f t="shared" si="0"/>
        <v>0</v>
      </c>
      <c r="U21" s="89">
        <f t="shared" si="1"/>
        <v>0</v>
      </c>
      <c r="V21" s="112">
        <f t="shared" si="2"/>
        <v>0</v>
      </c>
      <c r="W21" s="1794"/>
      <c r="X21" s="1795"/>
    </row>
    <row r="22" spans="2:24" ht="19.5" customHeight="1" x14ac:dyDescent="0.25">
      <c r="B22" s="1368">
        <v>10000006919</v>
      </c>
      <c r="C22" s="945" t="s">
        <v>1208</v>
      </c>
      <c r="D22" s="946">
        <v>2</v>
      </c>
      <c r="E22" s="947">
        <v>0</v>
      </c>
      <c r="F22" s="947" t="s">
        <v>233</v>
      </c>
      <c r="G22" s="947">
        <v>18.13</v>
      </c>
      <c r="H22" s="947">
        <v>100</v>
      </c>
      <c r="I22" s="947">
        <v>15.12</v>
      </c>
      <c r="J22" s="265">
        <v>46.75</v>
      </c>
      <c r="K22" s="911"/>
      <c r="L22" s="690"/>
      <c r="M22" s="690"/>
      <c r="N22" s="690"/>
      <c r="O22" s="690"/>
      <c r="P22" s="690"/>
      <c r="Q22" s="690"/>
      <c r="R22" s="690"/>
      <c r="S22" s="717"/>
      <c r="T22" s="240">
        <f t="shared" si="0"/>
        <v>0</v>
      </c>
      <c r="U22" s="89">
        <f t="shared" si="1"/>
        <v>0</v>
      </c>
      <c r="V22" s="112">
        <f t="shared" si="2"/>
        <v>0</v>
      </c>
      <c r="W22" s="1794"/>
      <c r="X22" s="1795"/>
    </row>
    <row r="23" spans="2:24" ht="19.5" customHeight="1" x14ac:dyDescent="0.25">
      <c r="B23" s="1369">
        <v>10000032041</v>
      </c>
      <c r="C23" s="945" t="s">
        <v>1207</v>
      </c>
      <c r="D23" s="946">
        <v>2</v>
      </c>
      <c r="E23" s="947">
        <v>0</v>
      </c>
      <c r="F23" s="947" t="s">
        <v>233</v>
      </c>
      <c r="G23" s="947">
        <v>30</v>
      </c>
      <c r="H23" s="947">
        <v>240</v>
      </c>
      <c r="I23" s="947">
        <v>47.72</v>
      </c>
      <c r="J23" s="265">
        <v>147.55000000000001</v>
      </c>
      <c r="K23" s="911"/>
      <c r="L23" s="690"/>
      <c r="M23" s="690"/>
      <c r="N23" s="690"/>
      <c r="O23" s="690"/>
      <c r="P23" s="690"/>
      <c r="Q23" s="690"/>
      <c r="R23" s="690"/>
      <c r="S23" s="717"/>
      <c r="T23" s="240">
        <f t="shared" si="0"/>
        <v>0</v>
      </c>
      <c r="U23" s="89">
        <f t="shared" si="1"/>
        <v>0</v>
      </c>
      <c r="V23" s="112">
        <f t="shared" si="2"/>
        <v>0</v>
      </c>
      <c r="W23" s="1794"/>
      <c r="X23" s="1795"/>
    </row>
    <row r="24" spans="2:24" ht="19.5" customHeight="1" x14ac:dyDescent="0.25">
      <c r="B24" s="1368">
        <v>10000008443</v>
      </c>
      <c r="C24" s="945" t="s">
        <v>1206</v>
      </c>
      <c r="D24" s="946">
        <v>2</v>
      </c>
      <c r="E24" s="947">
        <v>0</v>
      </c>
      <c r="F24" s="947" t="s">
        <v>233</v>
      </c>
      <c r="G24" s="947">
        <v>31.88</v>
      </c>
      <c r="H24" s="947">
        <v>170</v>
      </c>
      <c r="I24" s="947">
        <v>22.87</v>
      </c>
      <c r="J24" s="265">
        <v>70.709999999999994</v>
      </c>
      <c r="K24" s="911"/>
      <c r="L24" s="690"/>
      <c r="M24" s="690"/>
      <c r="N24" s="690"/>
      <c r="O24" s="690"/>
      <c r="P24" s="690"/>
      <c r="Q24" s="690"/>
      <c r="R24" s="690"/>
      <c r="S24" s="717"/>
      <c r="T24" s="240">
        <f t="shared" si="0"/>
        <v>0</v>
      </c>
      <c r="U24" s="89">
        <f t="shared" si="1"/>
        <v>0</v>
      </c>
      <c r="V24" s="112">
        <f t="shared" si="2"/>
        <v>0</v>
      </c>
      <c r="W24" s="1794"/>
      <c r="X24" s="1795"/>
    </row>
    <row r="25" spans="2:24" ht="19.5" customHeight="1" x14ac:dyDescent="0.25">
      <c r="B25" s="1369">
        <v>10000096170</v>
      </c>
      <c r="C25" s="945" t="s">
        <v>1205</v>
      </c>
      <c r="D25" s="946">
        <v>3</v>
      </c>
      <c r="E25" s="947">
        <v>0</v>
      </c>
      <c r="F25" s="947" t="s">
        <v>233</v>
      </c>
      <c r="G25" s="947">
        <v>18.75</v>
      </c>
      <c r="H25" s="947">
        <v>100</v>
      </c>
      <c r="I25" s="947">
        <v>21</v>
      </c>
      <c r="J25" s="265">
        <v>64.930000000000007</v>
      </c>
      <c r="K25" s="911"/>
      <c r="L25" s="690"/>
      <c r="M25" s="690"/>
      <c r="N25" s="690"/>
      <c r="O25" s="690"/>
      <c r="P25" s="690"/>
      <c r="Q25" s="690"/>
      <c r="R25" s="690"/>
      <c r="S25" s="717"/>
      <c r="T25" s="240">
        <f t="shared" si="0"/>
        <v>0</v>
      </c>
      <c r="U25" s="89">
        <f t="shared" si="1"/>
        <v>0</v>
      </c>
      <c r="V25" s="112">
        <f t="shared" si="2"/>
        <v>0</v>
      </c>
      <c r="W25" s="1794"/>
      <c r="X25" s="1795"/>
    </row>
    <row r="26" spans="2:24" ht="19.5" customHeight="1" x14ac:dyDescent="0.25">
      <c r="B26" s="1369">
        <v>10000013716</v>
      </c>
      <c r="C26" s="945" t="s">
        <v>1204</v>
      </c>
      <c r="D26" s="946">
        <v>2</v>
      </c>
      <c r="E26" s="947">
        <v>0</v>
      </c>
      <c r="F26" s="947" t="s">
        <v>233</v>
      </c>
      <c r="G26" s="947">
        <v>20.309999999999999</v>
      </c>
      <c r="H26" s="947">
        <v>100</v>
      </c>
      <c r="I26" s="947">
        <v>9.19</v>
      </c>
      <c r="J26" s="265">
        <v>28.42</v>
      </c>
      <c r="K26" s="911"/>
      <c r="L26" s="690"/>
      <c r="M26" s="690"/>
      <c r="N26" s="690"/>
      <c r="O26" s="690"/>
      <c r="P26" s="690"/>
      <c r="Q26" s="690"/>
      <c r="R26" s="690"/>
      <c r="S26" s="717"/>
      <c r="T26" s="240">
        <f t="shared" si="0"/>
        <v>0</v>
      </c>
      <c r="U26" s="89">
        <f t="shared" si="1"/>
        <v>0</v>
      </c>
      <c r="V26" s="112">
        <f t="shared" si="2"/>
        <v>0</v>
      </c>
      <c r="W26" s="1794"/>
      <c r="X26" s="1795"/>
    </row>
    <row r="27" spans="2:24" ht="19.5" customHeight="1" x14ac:dyDescent="0.25">
      <c r="B27" s="1369">
        <v>10000096694</v>
      </c>
      <c r="C27" s="945" t="s">
        <v>1203</v>
      </c>
      <c r="D27" s="946">
        <v>2</v>
      </c>
      <c r="E27" s="947">
        <v>1</v>
      </c>
      <c r="F27" s="947" t="s">
        <v>233</v>
      </c>
      <c r="G27" s="947">
        <v>29.93</v>
      </c>
      <c r="H27" s="947">
        <v>133</v>
      </c>
      <c r="I27" s="947">
        <v>24.23</v>
      </c>
      <c r="J27" s="265">
        <v>74.92</v>
      </c>
      <c r="K27" s="911"/>
      <c r="L27" s="690"/>
      <c r="M27" s="690"/>
      <c r="N27" s="690"/>
      <c r="O27" s="690"/>
      <c r="P27" s="690"/>
      <c r="Q27" s="690"/>
      <c r="R27" s="690"/>
      <c r="S27" s="717"/>
      <c r="T27" s="240">
        <f t="shared" si="0"/>
        <v>0</v>
      </c>
      <c r="U27" s="89">
        <f t="shared" si="1"/>
        <v>0</v>
      </c>
      <c r="V27" s="112">
        <f t="shared" si="2"/>
        <v>0</v>
      </c>
      <c r="W27" s="1794"/>
      <c r="X27" s="1795"/>
    </row>
    <row r="28" spans="2:24" ht="19.5" customHeight="1" x14ac:dyDescent="0.25">
      <c r="B28" s="1368">
        <v>10000015327</v>
      </c>
      <c r="C28" s="945" t="s">
        <v>1202</v>
      </c>
      <c r="D28" s="946">
        <v>2.5</v>
      </c>
      <c r="E28" s="947">
        <v>0</v>
      </c>
      <c r="F28" s="947" t="s">
        <v>233</v>
      </c>
      <c r="G28" s="947">
        <v>29.53</v>
      </c>
      <c r="H28" s="947">
        <v>175</v>
      </c>
      <c r="I28" s="947">
        <v>40.08</v>
      </c>
      <c r="J28" s="265">
        <v>123.93</v>
      </c>
      <c r="K28" s="911"/>
      <c r="L28" s="690"/>
      <c r="M28" s="690"/>
      <c r="N28" s="690"/>
      <c r="O28" s="690"/>
      <c r="P28" s="690"/>
      <c r="Q28" s="690"/>
      <c r="R28" s="690"/>
      <c r="S28" s="717"/>
      <c r="T28" s="240">
        <f t="shared" si="0"/>
        <v>0</v>
      </c>
      <c r="U28" s="89">
        <f t="shared" si="1"/>
        <v>0</v>
      </c>
      <c r="V28" s="112">
        <f t="shared" si="2"/>
        <v>0</v>
      </c>
      <c r="W28" s="1794"/>
      <c r="X28" s="1795"/>
    </row>
    <row r="29" spans="2:24" ht="19.5" customHeight="1" x14ac:dyDescent="0.25">
      <c r="B29" s="1369">
        <v>10000055425</v>
      </c>
      <c r="C29" s="945" t="s">
        <v>1201</v>
      </c>
      <c r="D29" s="946">
        <v>2</v>
      </c>
      <c r="E29" s="947">
        <v>0</v>
      </c>
      <c r="F29" s="947" t="s">
        <v>233</v>
      </c>
      <c r="G29" s="947">
        <v>31.25</v>
      </c>
      <c r="H29" s="947">
        <v>200</v>
      </c>
      <c r="I29" s="947">
        <v>26.87</v>
      </c>
      <c r="J29" s="265">
        <v>83.08</v>
      </c>
      <c r="K29" s="911"/>
      <c r="L29" s="690"/>
      <c r="M29" s="690"/>
      <c r="N29" s="690"/>
      <c r="O29" s="690"/>
      <c r="P29" s="690"/>
      <c r="Q29" s="690"/>
      <c r="R29" s="690"/>
      <c r="S29" s="717"/>
      <c r="T29" s="240">
        <f t="shared" si="0"/>
        <v>0</v>
      </c>
      <c r="U29" s="89">
        <f t="shared" si="1"/>
        <v>0</v>
      </c>
      <c r="V29" s="112">
        <f t="shared" si="2"/>
        <v>0</v>
      </c>
      <c r="W29" s="1794"/>
      <c r="X29" s="1795"/>
    </row>
    <row r="30" spans="2:24" ht="19.5" customHeight="1" x14ac:dyDescent="0.25">
      <c r="B30" s="1369">
        <v>10000013740</v>
      </c>
      <c r="C30" s="945" t="s">
        <v>1200</v>
      </c>
      <c r="D30" s="946">
        <v>2</v>
      </c>
      <c r="E30" s="947">
        <v>0</v>
      </c>
      <c r="F30" s="947" t="s">
        <v>233</v>
      </c>
      <c r="G30" s="947">
        <v>25</v>
      </c>
      <c r="H30" s="947">
        <v>142</v>
      </c>
      <c r="I30" s="947">
        <v>22.72</v>
      </c>
      <c r="J30" s="265">
        <v>70.25</v>
      </c>
      <c r="K30" s="911"/>
      <c r="L30" s="690"/>
      <c r="M30" s="690"/>
      <c r="N30" s="690"/>
      <c r="O30" s="690"/>
      <c r="P30" s="690"/>
      <c r="Q30" s="690"/>
      <c r="R30" s="690"/>
      <c r="S30" s="717"/>
      <c r="T30" s="240">
        <f t="shared" si="0"/>
        <v>0</v>
      </c>
      <c r="U30" s="89">
        <f t="shared" si="1"/>
        <v>0</v>
      </c>
      <c r="V30" s="112">
        <f t="shared" si="2"/>
        <v>0</v>
      </c>
      <c r="W30" s="1794"/>
      <c r="X30" s="1795"/>
    </row>
    <row r="31" spans="2:24" ht="19.5" customHeight="1" x14ac:dyDescent="0.25">
      <c r="B31" s="1369">
        <v>10000009860</v>
      </c>
      <c r="C31" s="945" t="s">
        <v>1199</v>
      </c>
      <c r="D31" s="946">
        <v>2</v>
      </c>
      <c r="E31" s="947">
        <v>1</v>
      </c>
      <c r="F31" s="947" t="s">
        <v>233</v>
      </c>
      <c r="G31" s="947">
        <v>29.94</v>
      </c>
      <c r="H31" s="947">
        <v>143</v>
      </c>
      <c r="I31" s="947">
        <v>27.76</v>
      </c>
      <c r="J31" s="265">
        <v>85.83</v>
      </c>
      <c r="K31" s="911"/>
      <c r="L31" s="690"/>
      <c r="M31" s="690"/>
      <c r="N31" s="690"/>
      <c r="O31" s="690"/>
      <c r="P31" s="690"/>
      <c r="Q31" s="690"/>
      <c r="R31" s="690"/>
      <c r="S31" s="717"/>
      <c r="T31" s="240">
        <f t="shared" si="0"/>
        <v>0</v>
      </c>
      <c r="U31" s="89">
        <f t="shared" si="1"/>
        <v>0</v>
      </c>
      <c r="V31" s="112">
        <f t="shared" si="2"/>
        <v>0</v>
      </c>
      <c r="W31" s="1794"/>
      <c r="X31" s="1795"/>
    </row>
    <row r="32" spans="2:24" ht="19.5" customHeight="1" x14ac:dyDescent="0.25">
      <c r="B32" s="1369">
        <v>10000008737</v>
      </c>
      <c r="C32" s="945" t="s">
        <v>1198</v>
      </c>
      <c r="D32" s="946">
        <v>2</v>
      </c>
      <c r="E32" s="947">
        <v>0</v>
      </c>
      <c r="F32" s="947" t="s">
        <v>233</v>
      </c>
      <c r="G32" s="947">
        <v>40</v>
      </c>
      <c r="H32" s="947">
        <v>267</v>
      </c>
      <c r="I32" s="947">
        <v>32.28</v>
      </c>
      <c r="J32" s="265">
        <v>99.81</v>
      </c>
      <c r="K32" s="911"/>
      <c r="L32" s="690"/>
      <c r="M32" s="690"/>
      <c r="N32" s="690"/>
      <c r="O32" s="690"/>
      <c r="P32" s="690"/>
      <c r="Q32" s="690"/>
      <c r="R32" s="690"/>
      <c r="S32" s="717"/>
      <c r="T32" s="240">
        <f t="shared" si="0"/>
        <v>0</v>
      </c>
      <c r="U32" s="89">
        <f t="shared" si="1"/>
        <v>0</v>
      </c>
      <c r="V32" s="112">
        <f t="shared" si="2"/>
        <v>0</v>
      </c>
      <c r="W32" s="1794"/>
      <c r="X32" s="1795"/>
    </row>
    <row r="33" spans="2:24" ht="19.5" customHeight="1" x14ac:dyDescent="0.25">
      <c r="B33" s="1369">
        <v>10000073050</v>
      </c>
      <c r="C33" s="945" t="s">
        <v>1197</v>
      </c>
      <c r="D33" s="946">
        <v>2</v>
      </c>
      <c r="E33" s="947">
        <v>0</v>
      </c>
      <c r="F33" s="947" t="s">
        <v>233</v>
      </c>
      <c r="G33" s="947">
        <v>30</v>
      </c>
      <c r="H33" s="947">
        <v>192</v>
      </c>
      <c r="I33" s="947">
        <v>32.31</v>
      </c>
      <c r="J33" s="265">
        <v>99.9</v>
      </c>
      <c r="K33" s="911"/>
      <c r="L33" s="690"/>
      <c r="M33" s="690"/>
      <c r="N33" s="690"/>
      <c r="O33" s="690"/>
      <c r="P33" s="690"/>
      <c r="Q33" s="690"/>
      <c r="R33" s="690"/>
      <c r="S33" s="717"/>
      <c r="T33" s="240">
        <f t="shared" si="0"/>
        <v>0</v>
      </c>
      <c r="U33" s="89">
        <f t="shared" si="1"/>
        <v>0</v>
      </c>
      <c r="V33" s="112">
        <f t="shared" si="2"/>
        <v>0</v>
      </c>
      <c r="W33" s="1794"/>
      <c r="X33" s="1795"/>
    </row>
    <row r="34" spans="2:24" ht="19.5" customHeight="1" x14ac:dyDescent="0.25">
      <c r="B34" s="1369">
        <v>10000015320</v>
      </c>
      <c r="C34" s="945" t="s">
        <v>1196</v>
      </c>
      <c r="D34" s="946">
        <v>2</v>
      </c>
      <c r="E34" s="947">
        <v>0</v>
      </c>
      <c r="F34" s="947" t="s">
        <v>233</v>
      </c>
      <c r="G34" s="947">
        <v>31.41</v>
      </c>
      <c r="H34" s="947">
        <v>250</v>
      </c>
      <c r="I34" s="947">
        <v>42.94</v>
      </c>
      <c r="J34" s="265">
        <v>132.77000000000001</v>
      </c>
      <c r="K34" s="911"/>
      <c r="L34" s="690"/>
      <c r="M34" s="690"/>
      <c r="N34" s="690"/>
      <c r="O34" s="690"/>
      <c r="P34" s="690"/>
      <c r="Q34" s="690"/>
      <c r="R34" s="690"/>
      <c r="S34" s="717"/>
      <c r="T34" s="240">
        <f t="shared" si="0"/>
        <v>0</v>
      </c>
      <c r="U34" s="89">
        <f t="shared" si="1"/>
        <v>0</v>
      </c>
      <c r="V34" s="112">
        <f t="shared" si="2"/>
        <v>0</v>
      </c>
      <c r="W34" s="1794"/>
      <c r="X34" s="1795"/>
    </row>
    <row r="35" spans="2:24" ht="19.5" customHeight="1" x14ac:dyDescent="0.25">
      <c r="B35" s="1369">
        <v>10000037600</v>
      </c>
      <c r="C35" s="945" t="s">
        <v>1195</v>
      </c>
      <c r="D35" s="946">
        <v>2</v>
      </c>
      <c r="E35" s="947">
        <v>0</v>
      </c>
      <c r="F35" s="947" t="s">
        <v>233</v>
      </c>
      <c r="G35" s="947">
        <v>20.13</v>
      </c>
      <c r="H35" s="947">
        <v>140</v>
      </c>
      <c r="I35" s="947">
        <v>25.58</v>
      </c>
      <c r="J35" s="265">
        <v>79.09</v>
      </c>
      <c r="K35" s="911"/>
      <c r="L35" s="690"/>
      <c r="M35" s="690"/>
      <c r="N35" s="690"/>
      <c r="O35" s="690"/>
      <c r="P35" s="690"/>
      <c r="Q35" s="690"/>
      <c r="R35" s="690"/>
      <c r="S35" s="717"/>
      <c r="T35" s="240">
        <f t="shared" si="0"/>
        <v>0</v>
      </c>
      <c r="U35" s="89">
        <f t="shared" si="1"/>
        <v>0</v>
      </c>
      <c r="V35" s="112">
        <f t="shared" si="2"/>
        <v>0</v>
      </c>
      <c r="W35" s="1794"/>
      <c r="X35" s="1795"/>
    </row>
    <row r="36" spans="2:24" ht="19.5" customHeight="1" x14ac:dyDescent="0.25">
      <c r="B36" s="1369">
        <v>10000055325</v>
      </c>
      <c r="C36" s="945" t="s">
        <v>1194</v>
      </c>
      <c r="D36" s="946">
        <v>2</v>
      </c>
      <c r="E36" s="947">
        <v>2</v>
      </c>
      <c r="F36" s="947" t="s">
        <v>233</v>
      </c>
      <c r="G36" s="947">
        <v>24.3</v>
      </c>
      <c r="H36" s="947">
        <v>80</v>
      </c>
      <c r="I36" s="947">
        <v>10.54</v>
      </c>
      <c r="J36" s="265">
        <v>32.590000000000003</v>
      </c>
      <c r="K36" s="911"/>
      <c r="L36" s="690"/>
      <c r="M36" s="690"/>
      <c r="N36" s="690"/>
      <c r="O36" s="690"/>
      <c r="P36" s="690"/>
      <c r="Q36" s="690"/>
      <c r="R36" s="690"/>
      <c r="S36" s="717"/>
      <c r="T36" s="240">
        <f t="shared" si="0"/>
        <v>0</v>
      </c>
      <c r="U36" s="89">
        <f t="shared" si="1"/>
        <v>0</v>
      </c>
      <c r="V36" s="112">
        <f t="shared" si="2"/>
        <v>0</v>
      </c>
      <c r="W36" s="1794"/>
      <c r="X36" s="1795"/>
    </row>
    <row r="37" spans="2:24" ht="19.5" customHeight="1" x14ac:dyDescent="0.25">
      <c r="B37" s="1369">
        <v>10000055327</v>
      </c>
      <c r="C37" s="945" t="s">
        <v>1193</v>
      </c>
      <c r="D37" s="946">
        <v>2</v>
      </c>
      <c r="E37" s="947">
        <v>2</v>
      </c>
      <c r="F37" s="947" t="s">
        <v>233</v>
      </c>
      <c r="G37" s="947">
        <v>28.2</v>
      </c>
      <c r="H37" s="947">
        <v>96</v>
      </c>
      <c r="I37" s="947">
        <v>10.41</v>
      </c>
      <c r="J37" s="265">
        <v>32.19</v>
      </c>
      <c r="K37" s="911"/>
      <c r="L37" s="690"/>
      <c r="M37" s="690"/>
      <c r="N37" s="690"/>
      <c r="O37" s="690"/>
      <c r="P37" s="690"/>
      <c r="Q37" s="690"/>
      <c r="R37" s="690"/>
      <c r="S37" s="717"/>
      <c r="T37" s="240">
        <f t="shared" si="0"/>
        <v>0</v>
      </c>
      <c r="U37" s="89">
        <f t="shared" si="1"/>
        <v>0</v>
      </c>
      <c r="V37" s="112">
        <f t="shared" si="2"/>
        <v>0</v>
      </c>
      <c r="W37" s="1794"/>
      <c r="X37" s="1795"/>
    </row>
    <row r="38" spans="2:24" ht="19.5" customHeight="1" x14ac:dyDescent="0.25">
      <c r="B38" s="1369">
        <v>10000069033</v>
      </c>
      <c r="C38" s="945" t="s">
        <v>1192</v>
      </c>
      <c r="D38" s="946">
        <v>1</v>
      </c>
      <c r="E38" s="947">
        <v>0.5</v>
      </c>
      <c r="F38" s="947" t="s">
        <v>233</v>
      </c>
      <c r="G38" s="947">
        <v>30.78</v>
      </c>
      <c r="H38" s="947">
        <v>250</v>
      </c>
      <c r="I38" s="947">
        <v>23.04</v>
      </c>
      <c r="J38" s="265">
        <v>71.239999999999995</v>
      </c>
      <c r="K38" s="911"/>
      <c r="L38" s="690"/>
      <c r="M38" s="690"/>
      <c r="N38" s="690"/>
      <c r="O38" s="690"/>
      <c r="P38" s="690"/>
      <c r="Q38" s="690"/>
      <c r="R38" s="690"/>
      <c r="S38" s="717"/>
      <c r="T38" s="240">
        <f t="shared" si="0"/>
        <v>0</v>
      </c>
      <c r="U38" s="89">
        <f t="shared" si="1"/>
        <v>0</v>
      </c>
      <c r="V38" s="112">
        <f t="shared" si="2"/>
        <v>0</v>
      </c>
      <c r="W38" s="1794"/>
      <c r="X38" s="1795"/>
    </row>
    <row r="39" spans="2:24" ht="19.5" customHeight="1" x14ac:dyDescent="0.25">
      <c r="B39" s="1369">
        <v>10000080125</v>
      </c>
      <c r="C39" s="945" t="s">
        <v>1191</v>
      </c>
      <c r="D39" s="946">
        <v>2.25</v>
      </c>
      <c r="E39" s="947">
        <v>0</v>
      </c>
      <c r="F39" s="947" t="s">
        <v>233</v>
      </c>
      <c r="G39" s="947">
        <v>31.5</v>
      </c>
      <c r="H39" s="947">
        <v>210</v>
      </c>
      <c r="I39" s="947">
        <v>26.3</v>
      </c>
      <c r="J39" s="265">
        <v>81.319999999999993</v>
      </c>
      <c r="K39" s="911"/>
      <c r="L39" s="690"/>
      <c r="M39" s="690"/>
      <c r="N39" s="690"/>
      <c r="O39" s="690"/>
      <c r="P39" s="690"/>
      <c r="Q39" s="690"/>
      <c r="R39" s="690"/>
      <c r="S39" s="717"/>
      <c r="T39" s="240">
        <f t="shared" si="0"/>
        <v>0</v>
      </c>
      <c r="U39" s="89">
        <f t="shared" si="1"/>
        <v>0</v>
      </c>
      <c r="V39" s="112">
        <f t="shared" si="2"/>
        <v>0</v>
      </c>
      <c r="W39" s="1794"/>
      <c r="X39" s="1795"/>
    </row>
    <row r="40" spans="2:24" ht="19.5" customHeight="1" x14ac:dyDescent="0.25">
      <c r="B40" s="1369">
        <v>10000097868</v>
      </c>
      <c r="C40" s="945" t="s">
        <v>1190</v>
      </c>
      <c r="D40" s="946">
        <v>2</v>
      </c>
      <c r="E40" s="947">
        <v>0</v>
      </c>
      <c r="F40" s="947" t="s">
        <v>233</v>
      </c>
      <c r="G40" s="947">
        <v>30</v>
      </c>
      <c r="H40" s="947">
        <v>192</v>
      </c>
      <c r="I40" s="947">
        <v>40.479999999999997</v>
      </c>
      <c r="J40" s="265">
        <v>125.16</v>
      </c>
      <c r="K40" s="911"/>
      <c r="L40" s="690"/>
      <c r="M40" s="690"/>
      <c r="N40" s="690"/>
      <c r="O40" s="690"/>
      <c r="P40" s="690"/>
      <c r="Q40" s="690"/>
      <c r="R40" s="690"/>
      <c r="S40" s="717"/>
      <c r="T40" s="240">
        <f t="shared" si="0"/>
        <v>0</v>
      </c>
      <c r="U40" s="89">
        <f t="shared" si="1"/>
        <v>0</v>
      </c>
      <c r="V40" s="112">
        <f t="shared" si="2"/>
        <v>0</v>
      </c>
      <c r="W40" s="1794"/>
      <c r="X40" s="1795"/>
    </row>
    <row r="41" spans="2:24" ht="19.5" customHeight="1" x14ac:dyDescent="0.25">
      <c r="B41" s="1369">
        <v>10000097370</v>
      </c>
      <c r="C41" s="945" t="s">
        <v>1189</v>
      </c>
      <c r="D41" s="946">
        <v>2</v>
      </c>
      <c r="E41" s="947">
        <v>0</v>
      </c>
      <c r="F41" s="947" t="s">
        <v>233</v>
      </c>
      <c r="G41" s="947">
        <v>40</v>
      </c>
      <c r="H41" s="947">
        <v>256</v>
      </c>
      <c r="I41" s="947">
        <v>32.43</v>
      </c>
      <c r="J41" s="265">
        <v>100.27</v>
      </c>
      <c r="K41" s="911"/>
      <c r="L41" s="690"/>
      <c r="M41" s="690"/>
      <c r="N41" s="690"/>
      <c r="O41" s="690"/>
      <c r="P41" s="690"/>
      <c r="Q41" s="690"/>
      <c r="R41" s="690"/>
      <c r="S41" s="717"/>
      <c r="T41" s="240">
        <f t="shared" si="0"/>
        <v>0</v>
      </c>
      <c r="U41" s="89">
        <f t="shared" si="1"/>
        <v>0</v>
      </c>
      <c r="V41" s="112">
        <f t="shared" si="2"/>
        <v>0</v>
      </c>
      <c r="W41" s="1794"/>
      <c r="X41" s="1795"/>
    </row>
    <row r="42" spans="2:24" ht="19.5" customHeight="1" thickBot="1" x14ac:dyDescent="0.3">
      <c r="B42" s="1370">
        <v>10000097689</v>
      </c>
      <c r="C42" s="951" t="s">
        <v>1188</v>
      </c>
      <c r="D42" s="952">
        <v>2</v>
      </c>
      <c r="E42" s="953">
        <v>0</v>
      </c>
      <c r="F42" s="953" t="s">
        <v>233</v>
      </c>
      <c r="G42" s="953">
        <v>30</v>
      </c>
      <c r="H42" s="953">
        <v>172</v>
      </c>
      <c r="I42" s="953">
        <v>24.43</v>
      </c>
      <c r="J42" s="266">
        <v>75.540000000000006</v>
      </c>
      <c r="K42" s="912"/>
      <c r="L42" s="913"/>
      <c r="M42" s="913"/>
      <c r="N42" s="913"/>
      <c r="O42" s="913"/>
      <c r="P42" s="913"/>
      <c r="Q42" s="913"/>
      <c r="R42" s="913"/>
      <c r="S42" s="914"/>
      <c r="T42" s="410">
        <f t="shared" si="0"/>
        <v>0</v>
      </c>
      <c r="U42" s="90">
        <f t="shared" si="1"/>
        <v>0</v>
      </c>
      <c r="V42" s="409">
        <f t="shared" si="2"/>
        <v>0</v>
      </c>
      <c r="W42" s="1796"/>
      <c r="X42" s="1797"/>
    </row>
    <row r="43" spans="2:24" ht="23.85" customHeight="1" x14ac:dyDescent="0.25">
      <c r="B43" s="1773" t="s">
        <v>156</v>
      </c>
      <c r="C43" s="1791"/>
      <c r="D43" s="1791"/>
      <c r="E43" s="1791"/>
      <c r="F43" s="1791"/>
      <c r="G43" s="1791"/>
      <c r="H43" s="1791"/>
      <c r="I43" s="1791"/>
      <c r="J43" s="1791"/>
      <c r="K43" s="1791"/>
      <c r="L43" s="1791"/>
      <c r="M43" s="1791"/>
      <c r="N43" s="1791"/>
      <c r="O43" s="1791"/>
      <c r="P43" s="1791"/>
      <c r="Q43" s="1791"/>
      <c r="R43" s="1791"/>
      <c r="S43" s="1791"/>
      <c r="T43" s="1791"/>
      <c r="U43" s="1791"/>
      <c r="V43" s="1791"/>
      <c r="W43" s="1791"/>
      <c r="X43" s="1775"/>
    </row>
    <row r="44" spans="2:24" ht="23.85" customHeight="1" x14ac:dyDescent="0.25">
      <c r="B44" s="1773"/>
      <c r="C44" s="1791"/>
      <c r="D44" s="1791"/>
      <c r="E44" s="1791"/>
      <c r="F44" s="1791"/>
      <c r="G44" s="1791"/>
      <c r="H44" s="1791"/>
      <c r="I44" s="1791"/>
      <c r="J44" s="1791"/>
      <c r="K44" s="1791"/>
      <c r="L44" s="1791"/>
      <c r="M44" s="1791"/>
      <c r="N44" s="1791"/>
      <c r="O44" s="1791"/>
      <c r="P44" s="1791"/>
      <c r="Q44" s="1791"/>
      <c r="R44" s="1791"/>
      <c r="S44" s="1791"/>
      <c r="T44" s="1791"/>
      <c r="U44" s="1791"/>
      <c r="V44" s="1791"/>
      <c r="W44" s="1791"/>
      <c r="X44" s="1775"/>
    </row>
    <row r="45" spans="2:24" ht="0.75" customHeight="1" x14ac:dyDescent="0.25">
      <c r="B45" s="1773"/>
      <c r="C45" s="1791"/>
      <c r="D45" s="1791"/>
      <c r="E45" s="1791"/>
      <c r="F45" s="1791"/>
      <c r="G45" s="1791"/>
      <c r="H45" s="1791"/>
      <c r="I45" s="1791"/>
      <c r="J45" s="1791"/>
      <c r="K45" s="1791"/>
      <c r="L45" s="1791"/>
      <c r="M45" s="1791"/>
      <c r="N45" s="1791"/>
      <c r="O45" s="1791"/>
      <c r="P45" s="1791"/>
      <c r="Q45" s="1791"/>
      <c r="R45" s="1791"/>
      <c r="S45" s="1791"/>
      <c r="T45" s="1791"/>
      <c r="U45" s="1791"/>
      <c r="V45" s="1791"/>
      <c r="W45" s="1791"/>
      <c r="X45" s="1775"/>
    </row>
    <row r="46" spans="2:24" ht="33.75" customHeight="1" thickBot="1" x14ac:dyDescent="0.3">
      <c r="B46" s="1762"/>
      <c r="C46" s="1763"/>
      <c r="D46" s="1763"/>
      <c r="E46" s="1763"/>
      <c r="F46" s="1763"/>
      <c r="G46" s="1763"/>
      <c r="H46" s="1763"/>
      <c r="I46" s="1763"/>
      <c r="J46" s="1763"/>
      <c r="K46" s="1763"/>
      <c r="L46" s="1763"/>
      <c r="M46" s="1763"/>
      <c r="N46" s="1763"/>
      <c r="O46" s="1763"/>
      <c r="P46" s="1763"/>
      <c r="Q46" s="1763"/>
      <c r="R46" s="1763"/>
      <c r="S46" s="1763"/>
      <c r="T46" s="1763"/>
      <c r="U46" s="1763"/>
      <c r="V46" s="1763"/>
      <c r="W46" s="1763"/>
      <c r="X46" s="1764"/>
    </row>
    <row r="47" spans="2:24" ht="58.5" customHeight="1" thickTop="1" thickBot="1" x14ac:dyDescent="0.3">
      <c r="B47" s="1790"/>
      <c r="C47" s="1790"/>
      <c r="D47" s="1790"/>
      <c r="E47" s="1790"/>
      <c r="F47" s="1790"/>
      <c r="G47" s="1790"/>
      <c r="H47" s="1790"/>
      <c r="I47" s="1790"/>
      <c r="J47" s="1790"/>
      <c r="K47" s="1790"/>
      <c r="L47" s="1790"/>
      <c r="M47" s="1790"/>
      <c r="N47" s="1790"/>
      <c r="O47" s="1790"/>
      <c r="P47" s="1790"/>
      <c r="Q47" s="1790"/>
      <c r="R47" s="1790"/>
      <c r="S47" s="1790"/>
      <c r="T47" s="1790"/>
      <c r="U47" s="1790"/>
      <c r="V47" s="1790"/>
      <c r="W47" s="1790"/>
      <c r="X47" s="1790"/>
    </row>
    <row r="48" spans="2:24" ht="23.25" x14ac:dyDescent="0.35">
      <c r="C48" s="930" t="s">
        <v>157</v>
      </c>
      <c r="D48" s="931"/>
      <c r="E48" s="931"/>
      <c r="F48" s="931"/>
      <c r="G48" s="932"/>
    </row>
    <row r="49" spans="3:7" x14ac:dyDescent="0.25">
      <c r="C49" s="933"/>
      <c r="D49" s="1"/>
      <c r="E49" s="1"/>
      <c r="F49" s="1"/>
      <c r="G49" s="934"/>
    </row>
    <row r="50" spans="3:7" x14ac:dyDescent="0.25">
      <c r="C50" s="933"/>
      <c r="D50" s="1"/>
      <c r="E50" s="1"/>
      <c r="F50" s="1"/>
      <c r="G50" s="934"/>
    </row>
    <row r="51" spans="3:7" x14ac:dyDescent="0.25">
      <c r="C51" s="933"/>
      <c r="D51" s="1"/>
      <c r="E51" s="1"/>
      <c r="F51" s="1"/>
      <c r="G51" s="934"/>
    </row>
    <row r="52" spans="3:7" ht="15.75" thickBot="1" x14ac:dyDescent="0.3">
      <c r="C52" s="935"/>
      <c r="D52" s="936"/>
      <c r="E52" s="936"/>
      <c r="F52" s="936"/>
      <c r="G52" s="937"/>
    </row>
  </sheetData>
  <sheetProtection password="D140" sheet="1" selectLockedCells="1"/>
  <mergeCells count="26">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47:X47"/>
    <mergeCell ref="B9:X9"/>
    <mergeCell ref="B10:X10"/>
    <mergeCell ref="B43:X44"/>
    <mergeCell ref="B45:X46"/>
    <mergeCell ref="W13:X42"/>
  </mergeCells>
  <conditionalFormatting sqref="B1:B1048576">
    <cfRule type="duplicateValues" dxfId="7" priority="3"/>
  </conditionalFormatting>
  <pageMargins left="0.25" right="0.25" top="0.75" bottom="0.75" header="0.3" footer="0.3"/>
  <pageSetup scale="50" fitToHeight="0" orientation="landscape" r:id="rId1"/>
  <ignoredErrors>
    <ignoredError sqref="T13:T42" formulaRange="1"/>
  </ignoredError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Y37"/>
  <sheetViews>
    <sheetView showGridLines="0" zoomScale="60" zoomScaleNormal="60" workbookViewId="0">
      <selection activeCell="K13" sqref="K13"/>
    </sheetView>
  </sheetViews>
  <sheetFormatPr defaultColWidth="9.140625" defaultRowHeight="15" x14ac:dyDescent="0.25"/>
  <cols>
    <col min="1" max="1" width="3.28515625" style="41" customWidth="1"/>
    <col min="2" max="2" width="28.140625" style="41" customWidth="1"/>
    <col min="3" max="3" width="111.28515625" style="41" bestFit="1" customWidth="1"/>
    <col min="4" max="10" width="10.140625" style="41" customWidth="1"/>
    <col min="11" max="13" width="12" style="41" customWidth="1"/>
    <col min="14" max="14" width="15.85546875" style="41" customWidth="1"/>
    <col min="15" max="17" width="12" style="41" customWidth="1"/>
    <col min="18" max="18" width="16.28515625" style="41" customWidth="1"/>
    <col min="19" max="19" width="12" style="41" customWidth="1"/>
    <col min="20"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110244</v>
      </c>
      <c r="L6" s="1755" t="s">
        <v>94</v>
      </c>
      <c r="M6" s="1755"/>
      <c r="N6" s="1755"/>
      <c r="O6" s="1756" t="s">
        <v>1348</v>
      </c>
      <c r="P6" s="1756"/>
      <c r="Q6" s="1756"/>
      <c r="R6" s="1756"/>
      <c r="S6" s="938">
        <v>2.0065</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SUM(U13:U20)</f>
        <v>0</v>
      </c>
      <c r="D8" s="353" t="s">
        <v>150</v>
      </c>
      <c r="E8" s="1779"/>
      <c r="F8" s="1779"/>
      <c r="G8" s="1779"/>
      <c r="H8" s="1779"/>
      <c r="I8" s="1779"/>
      <c r="J8" s="1779"/>
      <c r="K8" s="353" t="s">
        <v>151</v>
      </c>
      <c r="L8" s="1780">
        <f>SUM(C8,E8)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19.5" customHeight="1" x14ac:dyDescent="0.25">
      <c r="B13" s="968">
        <v>17020111120</v>
      </c>
      <c r="C13" s="1010" t="s">
        <v>1227</v>
      </c>
      <c r="D13" s="941">
        <v>1</v>
      </c>
      <c r="E13" s="942">
        <v>1</v>
      </c>
      <c r="F13" s="942" t="s">
        <v>233</v>
      </c>
      <c r="G13" s="942">
        <v>19.2</v>
      </c>
      <c r="H13" s="942">
        <v>144</v>
      </c>
      <c r="I13" s="942">
        <v>9</v>
      </c>
      <c r="J13" s="264">
        <v>18.059999999999999</v>
      </c>
      <c r="K13" s="910"/>
      <c r="L13" s="727"/>
      <c r="M13" s="727"/>
      <c r="N13" s="727"/>
      <c r="O13" s="727"/>
      <c r="P13" s="727"/>
      <c r="Q13" s="727"/>
      <c r="R13" s="727"/>
      <c r="S13" s="753"/>
      <c r="T13" s="447">
        <f t="shared" ref="T13:T20" si="0">SUM(K13:S13)</f>
        <v>0</v>
      </c>
      <c r="U13" s="87">
        <f t="shared" ref="U13:U20" si="1">T13*I13</f>
        <v>0</v>
      </c>
      <c r="V13" s="428">
        <f t="shared" ref="V13:V20" si="2">U13*$S$6</f>
        <v>0</v>
      </c>
      <c r="W13" s="1804" t="s">
        <v>115</v>
      </c>
      <c r="X13" s="1805"/>
    </row>
    <row r="14" spans="1:25" ht="19.5" customHeight="1" x14ac:dyDescent="0.25">
      <c r="B14" s="949">
        <v>17021081120</v>
      </c>
      <c r="C14" s="945" t="s">
        <v>1226</v>
      </c>
      <c r="D14" s="946">
        <v>1</v>
      </c>
      <c r="E14" s="947">
        <v>2</v>
      </c>
      <c r="F14" s="947" t="s">
        <v>233</v>
      </c>
      <c r="G14" s="947">
        <v>20.100000000000001</v>
      </c>
      <c r="H14" s="947">
        <v>108</v>
      </c>
      <c r="I14" s="947">
        <v>6.75</v>
      </c>
      <c r="J14" s="265">
        <v>13.54</v>
      </c>
      <c r="K14" s="911"/>
      <c r="L14" s="690"/>
      <c r="M14" s="690"/>
      <c r="N14" s="690"/>
      <c r="O14" s="690"/>
      <c r="P14" s="690"/>
      <c r="Q14" s="690"/>
      <c r="R14" s="690"/>
      <c r="S14" s="717"/>
      <c r="T14" s="240">
        <f t="shared" si="0"/>
        <v>0</v>
      </c>
      <c r="U14" s="89">
        <f t="shared" si="1"/>
        <v>0</v>
      </c>
      <c r="V14" s="112">
        <f t="shared" si="2"/>
        <v>0</v>
      </c>
      <c r="W14" s="1794"/>
      <c r="X14" s="1795"/>
    </row>
    <row r="15" spans="1:25" ht="19.5" customHeight="1" x14ac:dyDescent="0.25">
      <c r="B15" s="944">
        <v>17021101120</v>
      </c>
      <c r="C15" s="945" t="s">
        <v>1225</v>
      </c>
      <c r="D15" s="946">
        <v>1</v>
      </c>
      <c r="E15" s="947">
        <v>2</v>
      </c>
      <c r="F15" s="947" t="s">
        <v>233</v>
      </c>
      <c r="G15" s="947">
        <v>19.2</v>
      </c>
      <c r="H15" s="947">
        <v>108</v>
      </c>
      <c r="I15" s="947">
        <v>6.75</v>
      </c>
      <c r="J15" s="265">
        <v>13.54</v>
      </c>
      <c r="K15" s="911"/>
      <c r="L15" s="690"/>
      <c r="M15" s="690"/>
      <c r="N15" s="690"/>
      <c r="O15" s="690"/>
      <c r="P15" s="690"/>
      <c r="Q15" s="690"/>
      <c r="R15" s="690"/>
      <c r="S15" s="717"/>
      <c r="T15" s="240">
        <f t="shared" si="0"/>
        <v>0</v>
      </c>
      <c r="U15" s="89">
        <f t="shared" si="1"/>
        <v>0</v>
      </c>
      <c r="V15" s="112">
        <f t="shared" si="2"/>
        <v>0</v>
      </c>
      <c r="W15" s="1794"/>
      <c r="X15" s="1795"/>
    </row>
    <row r="16" spans="1:25" ht="19.5" customHeight="1" x14ac:dyDescent="0.25">
      <c r="B16" s="949">
        <v>17023721120</v>
      </c>
      <c r="C16" s="945" t="s">
        <v>1224</v>
      </c>
      <c r="D16" s="946">
        <v>1</v>
      </c>
      <c r="E16" s="947">
        <v>2.25</v>
      </c>
      <c r="F16" s="947" t="s">
        <v>233</v>
      </c>
      <c r="G16" s="947">
        <v>17.193999999999999</v>
      </c>
      <c r="H16" s="947">
        <v>72</v>
      </c>
      <c r="I16" s="947">
        <v>3.4649999999999999</v>
      </c>
      <c r="J16" s="265">
        <v>6.95</v>
      </c>
      <c r="K16" s="911"/>
      <c r="L16" s="690"/>
      <c r="M16" s="690"/>
      <c r="N16" s="690"/>
      <c r="O16" s="690"/>
      <c r="P16" s="690"/>
      <c r="Q16" s="690"/>
      <c r="R16" s="690"/>
      <c r="S16" s="717"/>
      <c r="T16" s="240">
        <f t="shared" si="0"/>
        <v>0</v>
      </c>
      <c r="U16" s="89">
        <f t="shared" si="1"/>
        <v>0</v>
      </c>
      <c r="V16" s="112">
        <f t="shared" si="2"/>
        <v>0</v>
      </c>
      <c r="W16" s="1794"/>
      <c r="X16" s="1795"/>
    </row>
    <row r="17" spans="2:24" ht="19.5" customHeight="1" x14ac:dyDescent="0.25">
      <c r="B17" s="949">
        <v>10000048461</v>
      </c>
      <c r="C17" s="945" t="s">
        <v>1223</v>
      </c>
      <c r="D17" s="946">
        <v>1</v>
      </c>
      <c r="E17" s="947">
        <v>1</v>
      </c>
      <c r="F17" s="947" t="s">
        <v>233</v>
      </c>
      <c r="G17" s="947">
        <v>9.58</v>
      </c>
      <c r="H17" s="947">
        <v>72</v>
      </c>
      <c r="I17" s="947">
        <v>4.13</v>
      </c>
      <c r="J17" s="265">
        <v>8.2899999999999991</v>
      </c>
      <c r="K17" s="911"/>
      <c r="L17" s="690"/>
      <c r="M17" s="690"/>
      <c r="N17" s="690"/>
      <c r="O17" s="690"/>
      <c r="P17" s="690"/>
      <c r="Q17" s="690"/>
      <c r="R17" s="690"/>
      <c r="S17" s="717"/>
      <c r="T17" s="240">
        <f t="shared" si="0"/>
        <v>0</v>
      </c>
      <c r="U17" s="89">
        <f t="shared" si="1"/>
        <v>0</v>
      </c>
      <c r="V17" s="112">
        <f t="shared" si="2"/>
        <v>0</v>
      </c>
      <c r="W17" s="1794"/>
      <c r="X17" s="1795"/>
    </row>
    <row r="18" spans="2:24" ht="19.5" customHeight="1" x14ac:dyDescent="0.25">
      <c r="B18" s="949">
        <v>10296491120</v>
      </c>
      <c r="C18" s="945" t="s">
        <v>1222</v>
      </c>
      <c r="D18" s="946">
        <v>1</v>
      </c>
      <c r="E18" s="947">
        <v>2.25</v>
      </c>
      <c r="F18" s="947" t="s">
        <v>233</v>
      </c>
      <c r="G18" s="947">
        <v>17.190000000000001</v>
      </c>
      <c r="H18" s="947">
        <v>72</v>
      </c>
      <c r="I18" s="947">
        <v>4.6399999999999997</v>
      </c>
      <c r="J18" s="265">
        <v>9.31</v>
      </c>
      <c r="K18" s="911"/>
      <c r="L18" s="690"/>
      <c r="M18" s="690"/>
      <c r="N18" s="690"/>
      <c r="O18" s="690"/>
      <c r="P18" s="690"/>
      <c r="Q18" s="690"/>
      <c r="R18" s="690"/>
      <c r="S18" s="717"/>
      <c r="T18" s="240">
        <f t="shared" si="0"/>
        <v>0</v>
      </c>
      <c r="U18" s="89">
        <f t="shared" si="1"/>
        <v>0</v>
      </c>
      <c r="V18" s="112">
        <f t="shared" si="2"/>
        <v>0</v>
      </c>
      <c r="W18" s="1794"/>
      <c r="X18" s="1795"/>
    </row>
    <row r="19" spans="2:24" ht="19.5" customHeight="1" x14ac:dyDescent="0.25">
      <c r="B19" s="944">
        <v>17022101120</v>
      </c>
      <c r="C19" s="945" t="s">
        <v>1221</v>
      </c>
      <c r="D19" s="946">
        <v>1</v>
      </c>
      <c r="E19" s="947">
        <v>1</v>
      </c>
      <c r="F19" s="947" t="s">
        <v>233</v>
      </c>
      <c r="G19" s="947">
        <v>19.399999999999999</v>
      </c>
      <c r="H19" s="947">
        <v>144</v>
      </c>
      <c r="I19" s="947">
        <v>9.2200000000000006</v>
      </c>
      <c r="J19" s="265">
        <v>18.5</v>
      </c>
      <c r="K19" s="911"/>
      <c r="L19" s="690"/>
      <c r="M19" s="690"/>
      <c r="N19" s="690"/>
      <c r="O19" s="690"/>
      <c r="P19" s="690"/>
      <c r="Q19" s="690"/>
      <c r="R19" s="690"/>
      <c r="S19" s="717"/>
      <c r="T19" s="240">
        <f t="shared" si="0"/>
        <v>0</v>
      </c>
      <c r="U19" s="89">
        <f t="shared" si="1"/>
        <v>0</v>
      </c>
      <c r="V19" s="112">
        <f t="shared" si="2"/>
        <v>0</v>
      </c>
      <c r="W19" s="1794"/>
      <c r="X19" s="1795"/>
    </row>
    <row r="20" spans="2:24" ht="19.5" customHeight="1" thickBot="1" x14ac:dyDescent="0.3">
      <c r="B20" s="961">
        <v>17026721120</v>
      </c>
      <c r="C20" s="951" t="s">
        <v>1220</v>
      </c>
      <c r="D20" s="952">
        <v>0.5</v>
      </c>
      <c r="E20" s="953">
        <v>1.75</v>
      </c>
      <c r="F20" s="953" t="s">
        <v>233</v>
      </c>
      <c r="G20" s="953">
        <v>11.3</v>
      </c>
      <c r="H20" s="953">
        <v>72</v>
      </c>
      <c r="I20" s="953">
        <v>2.9249999999999998</v>
      </c>
      <c r="J20" s="266">
        <v>5.87</v>
      </c>
      <c r="K20" s="912"/>
      <c r="L20" s="913"/>
      <c r="M20" s="913"/>
      <c r="N20" s="913"/>
      <c r="O20" s="913"/>
      <c r="P20" s="913"/>
      <c r="Q20" s="913"/>
      <c r="R20" s="913"/>
      <c r="S20" s="914"/>
      <c r="T20" s="410">
        <f t="shared" si="0"/>
        <v>0</v>
      </c>
      <c r="U20" s="90">
        <f t="shared" si="1"/>
        <v>0</v>
      </c>
      <c r="V20" s="409">
        <f t="shared" si="2"/>
        <v>0</v>
      </c>
      <c r="W20" s="1796"/>
      <c r="X20" s="1797"/>
    </row>
    <row r="21" spans="2:24" ht="19.5" customHeight="1" x14ac:dyDescent="0.25">
      <c r="B21" s="1773" t="s">
        <v>156</v>
      </c>
      <c r="C21" s="1791"/>
      <c r="D21" s="1791"/>
      <c r="E21" s="1791"/>
      <c r="F21" s="1791"/>
      <c r="G21" s="1791"/>
      <c r="H21" s="1791"/>
      <c r="I21" s="1791"/>
      <c r="J21" s="1791"/>
      <c r="K21" s="1791"/>
      <c r="L21" s="1791"/>
      <c r="M21" s="1791"/>
      <c r="N21" s="1791"/>
      <c r="O21" s="1791"/>
      <c r="P21" s="1791"/>
      <c r="Q21" s="1791"/>
      <c r="R21" s="1791"/>
      <c r="S21" s="1791"/>
      <c r="T21" s="1791"/>
      <c r="U21" s="1791"/>
      <c r="V21" s="1791"/>
      <c r="W21" s="1791"/>
      <c r="X21" s="1775"/>
    </row>
    <row r="22" spans="2:24" ht="19.5" customHeight="1" x14ac:dyDescent="0.25">
      <c r="B22" s="1773"/>
      <c r="C22" s="1791"/>
      <c r="D22" s="1791"/>
      <c r="E22" s="1791"/>
      <c r="F22" s="1791"/>
      <c r="G22" s="1791"/>
      <c r="H22" s="1791"/>
      <c r="I22" s="1791"/>
      <c r="J22" s="1791"/>
      <c r="K22" s="1791"/>
      <c r="L22" s="1791"/>
      <c r="M22" s="1791"/>
      <c r="N22" s="1791"/>
      <c r="O22" s="1791"/>
      <c r="P22" s="1791"/>
      <c r="Q22" s="1791"/>
      <c r="R22" s="1791"/>
      <c r="S22" s="1791"/>
      <c r="T22" s="1791"/>
      <c r="U22" s="1791"/>
      <c r="V22" s="1791"/>
      <c r="W22" s="1791"/>
      <c r="X22" s="1775"/>
    </row>
    <row r="23" spans="2:24" ht="19.5" customHeight="1" x14ac:dyDescent="0.25">
      <c r="B23" s="1773"/>
      <c r="C23" s="1791"/>
      <c r="D23" s="1791"/>
      <c r="E23" s="1791"/>
      <c r="F23" s="1791"/>
      <c r="G23" s="1791"/>
      <c r="H23" s="1791"/>
      <c r="I23" s="1791"/>
      <c r="J23" s="1791"/>
      <c r="K23" s="1791"/>
      <c r="L23" s="1791"/>
      <c r="M23" s="1791"/>
      <c r="N23" s="1791"/>
      <c r="O23" s="1791"/>
      <c r="P23" s="1791"/>
      <c r="Q23" s="1791"/>
      <c r="R23" s="1791"/>
      <c r="S23" s="1791"/>
      <c r="T23" s="1791"/>
      <c r="U23" s="1791"/>
      <c r="V23" s="1791"/>
      <c r="W23" s="1791"/>
      <c r="X23" s="1775"/>
    </row>
    <row r="24" spans="2:24" ht="19.5" customHeight="1" thickBot="1" x14ac:dyDescent="0.3">
      <c r="B24" s="1762"/>
      <c r="C24" s="1763"/>
      <c r="D24" s="1763"/>
      <c r="E24" s="1763"/>
      <c r="F24" s="1763"/>
      <c r="G24" s="1763"/>
      <c r="H24" s="1763"/>
      <c r="I24" s="1763"/>
      <c r="J24" s="1763"/>
      <c r="K24" s="1763"/>
      <c r="L24" s="1763"/>
      <c r="M24" s="1763"/>
      <c r="N24" s="1763"/>
      <c r="O24" s="1763"/>
      <c r="P24" s="1763"/>
      <c r="Q24" s="1763"/>
      <c r="R24" s="1763"/>
      <c r="S24" s="1763"/>
      <c r="T24" s="1763"/>
      <c r="U24" s="1763"/>
      <c r="V24" s="1763"/>
      <c r="W24" s="1763"/>
      <c r="X24" s="1764"/>
    </row>
    <row r="25" spans="2:24" ht="19.5" customHeight="1" thickTop="1" thickBot="1" x14ac:dyDescent="0.3">
      <c r="B25" s="1790"/>
      <c r="C25" s="1790"/>
      <c r="D25" s="1790"/>
      <c r="E25" s="1790"/>
      <c r="F25" s="1790"/>
      <c r="G25" s="1790"/>
      <c r="H25" s="1790"/>
      <c r="I25" s="1790"/>
      <c r="J25" s="1790"/>
      <c r="K25" s="1790"/>
      <c r="L25" s="1790"/>
      <c r="M25" s="1790"/>
      <c r="N25" s="1790"/>
      <c r="O25" s="1790"/>
      <c r="P25" s="1790"/>
      <c r="Q25" s="1790"/>
      <c r="R25" s="1790"/>
      <c r="S25" s="1790"/>
      <c r="T25" s="1790"/>
      <c r="U25" s="1790"/>
      <c r="V25" s="1790"/>
      <c r="W25" s="1790"/>
      <c r="X25" s="1790"/>
    </row>
    <row r="26" spans="2:24" ht="19.5" customHeight="1" x14ac:dyDescent="0.35">
      <c r="C26" s="930" t="s">
        <v>157</v>
      </c>
      <c r="D26" s="931"/>
      <c r="E26" s="931"/>
      <c r="F26" s="931"/>
      <c r="G26" s="932"/>
    </row>
    <row r="27" spans="2:24" ht="19.5" customHeight="1" x14ac:dyDescent="0.25">
      <c r="C27" s="933"/>
      <c r="D27" s="1"/>
      <c r="E27" s="1"/>
      <c r="F27" s="1"/>
      <c r="G27" s="934"/>
    </row>
    <row r="28" spans="2:24" ht="19.5" customHeight="1" x14ac:dyDescent="0.25">
      <c r="C28" s="933"/>
      <c r="D28" s="1"/>
      <c r="E28" s="1"/>
      <c r="F28" s="1"/>
      <c r="G28" s="934"/>
    </row>
    <row r="29" spans="2:24" ht="19.5" customHeight="1" x14ac:dyDescent="0.25">
      <c r="C29" s="933"/>
      <c r="D29" s="1"/>
      <c r="E29" s="1"/>
      <c r="F29" s="1"/>
      <c r="G29" s="934"/>
    </row>
    <row r="30" spans="2:24" ht="19.5" customHeight="1" thickBot="1" x14ac:dyDescent="0.3">
      <c r="C30" s="935"/>
      <c r="D30" s="936"/>
      <c r="E30" s="936"/>
      <c r="F30" s="936"/>
      <c r="G30" s="937"/>
    </row>
    <row r="31" spans="2:24" ht="19.5" customHeight="1" x14ac:dyDescent="0.25"/>
    <row r="32" spans="2:24" ht="19.5" customHeight="1" x14ac:dyDescent="0.25"/>
    <row r="33" ht="23.85" customHeight="1" x14ac:dyDescent="0.25"/>
    <row r="34" ht="23.85" customHeight="1" x14ac:dyDescent="0.25"/>
    <row r="35" ht="0.75" customHeight="1" x14ac:dyDescent="0.25"/>
    <row r="36" ht="33.75" customHeight="1" x14ac:dyDescent="0.25"/>
    <row r="37" ht="58.5" customHeight="1" x14ac:dyDescent="0.25"/>
  </sheetData>
  <sheetProtection password="D140" sheet="1" selectLockedCells="1"/>
  <mergeCells count="26">
    <mergeCell ref="S7:X7"/>
    <mergeCell ref="S8:X8"/>
    <mergeCell ref="B25:X25"/>
    <mergeCell ref="B9:X9"/>
    <mergeCell ref="B10:X10"/>
    <mergeCell ref="B21:X22"/>
    <mergeCell ref="B23:X24"/>
    <mergeCell ref="W13:X20"/>
    <mergeCell ref="B7:B8"/>
    <mergeCell ref="E7:J7"/>
    <mergeCell ref="L7:Q7"/>
    <mergeCell ref="E8:J8"/>
    <mergeCell ref="L8:Q8"/>
    <mergeCell ref="B4:X4"/>
    <mergeCell ref="B5:X5"/>
    <mergeCell ref="B6:J6"/>
    <mergeCell ref="L6:N6"/>
    <mergeCell ref="O6:R6"/>
    <mergeCell ref="T6:X6"/>
    <mergeCell ref="B1:P1"/>
    <mergeCell ref="Q1:X3"/>
    <mergeCell ref="B2:P2"/>
    <mergeCell ref="B3:C3"/>
    <mergeCell ref="D3:J3"/>
    <mergeCell ref="K3:M3"/>
    <mergeCell ref="N3:P3"/>
  </mergeCells>
  <conditionalFormatting sqref="B1:B1048576">
    <cfRule type="duplicateValues" dxfId="6" priority="3"/>
  </conditionalFormatting>
  <pageMargins left="0.25" right="0.25" top="0.75" bottom="0.75" header="0.3" footer="0.3"/>
  <pageSetup scale="50" fitToHeight="0" orientation="landscape" r:id="rId1"/>
  <ignoredErrors>
    <ignoredError sqref="T13:T20"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E29"/>
  <sheetViews>
    <sheetView zoomScale="60" zoomScaleNormal="60" workbookViewId="0">
      <selection activeCell="N16" sqref="N16"/>
    </sheetView>
  </sheetViews>
  <sheetFormatPr defaultColWidth="9.28515625" defaultRowHeight="40.9" customHeight="1" x14ac:dyDescent="0.25"/>
  <cols>
    <col min="1" max="1" width="1.28515625" style="41" customWidth="1"/>
    <col min="2" max="2" width="18.5703125" style="41" customWidth="1"/>
    <col min="3" max="3" width="77" style="41" bestFit="1" customWidth="1"/>
    <col min="4" max="4" width="9.28515625" style="41" customWidth="1"/>
    <col min="5" max="5" width="9.7109375" style="41" customWidth="1"/>
    <col min="6" max="6" width="10.7109375" style="41" customWidth="1"/>
    <col min="7" max="7" width="10.42578125" style="41" customWidth="1"/>
    <col min="8" max="8" width="13.7109375" style="41" bestFit="1" customWidth="1"/>
    <col min="9" max="9" width="9.28515625" style="41" customWidth="1"/>
    <col min="10" max="10" width="9.7109375" style="68" customWidth="1"/>
    <col min="11" max="18" width="11.28515625" style="41" customWidth="1"/>
    <col min="19" max="19" width="13" style="41" customWidth="1"/>
    <col min="20" max="20" width="9.7109375" style="41" customWidth="1"/>
    <col min="21" max="21" width="10.7109375" style="41" customWidth="1"/>
    <col min="22" max="22" width="17.7109375" style="41" bestFit="1" customWidth="1"/>
    <col min="23" max="23" width="12.7109375" style="41" customWidth="1"/>
    <col min="24" max="24" width="12" style="41" customWidth="1"/>
    <col min="25" max="16384" width="9.28515625" style="41"/>
  </cols>
  <sheetData>
    <row r="1" spans="2:25" ht="40.9"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40.9"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0.9"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40.9"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0.9" customHeight="1" thickTop="1" thickBot="1" x14ac:dyDescent="0.3">
      <c r="B5" s="1697"/>
      <c r="C5" s="1698"/>
      <c r="D5" s="1698"/>
      <c r="E5" s="1698"/>
      <c r="F5" s="1698"/>
      <c r="G5" s="1698"/>
      <c r="H5" s="1698"/>
      <c r="I5" s="1698"/>
      <c r="J5" s="1699"/>
      <c r="K5" s="876">
        <v>110244</v>
      </c>
      <c r="L5" s="1742" t="s">
        <v>94</v>
      </c>
      <c r="M5" s="1742"/>
      <c r="N5" s="1742"/>
      <c r="O5" s="1743" t="s">
        <v>95</v>
      </c>
      <c r="P5" s="1743"/>
      <c r="Q5" s="1743"/>
      <c r="R5" s="1743"/>
      <c r="S5" s="877">
        <v>2.0065</v>
      </c>
      <c r="T5" s="1742" t="s">
        <v>96</v>
      </c>
      <c r="U5" s="1742"/>
      <c r="V5" s="1742"/>
      <c r="W5" s="1742"/>
      <c r="X5" s="1744"/>
    </row>
    <row r="6" spans="2:25" ht="45.75" thickBot="1" x14ac:dyDescent="0.3">
      <c r="B6" s="49" t="s">
        <v>97</v>
      </c>
      <c r="C6" s="50" t="s">
        <v>98</v>
      </c>
      <c r="D6" s="51" t="s">
        <v>99</v>
      </c>
      <c r="E6" s="52" t="s">
        <v>100</v>
      </c>
      <c r="F6" s="52" t="s">
        <v>101</v>
      </c>
      <c r="G6" s="52" t="s">
        <v>102</v>
      </c>
      <c r="H6" s="52" t="s">
        <v>103</v>
      </c>
      <c r="I6" s="52" t="s">
        <v>104</v>
      </c>
      <c r="J6" s="53"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9.6" customHeight="1" thickBot="1" x14ac:dyDescent="0.3">
      <c r="B7" s="60"/>
      <c r="C7" s="859"/>
      <c r="D7" s="61"/>
      <c r="E7" s="61"/>
      <c r="F7" s="61"/>
      <c r="G7" s="61"/>
      <c r="H7" s="61"/>
      <c r="I7" s="61"/>
      <c r="J7" s="62"/>
      <c r="K7" s="63"/>
      <c r="L7" s="63"/>
      <c r="M7" s="63"/>
      <c r="N7" s="63"/>
      <c r="O7" s="63"/>
      <c r="P7" s="63"/>
      <c r="Q7" s="63"/>
      <c r="R7" s="63"/>
      <c r="S7" s="63"/>
      <c r="T7" s="64"/>
      <c r="U7" s="61"/>
      <c r="V7" s="61"/>
      <c r="W7" s="61"/>
      <c r="X7" s="65"/>
    </row>
    <row r="8" spans="2:25" ht="18.600000000000001" customHeight="1" thickBot="1" x14ac:dyDescent="0.3">
      <c r="B8" s="1745" t="s">
        <v>111</v>
      </c>
      <c r="C8" s="1746"/>
      <c r="D8" s="1746"/>
      <c r="E8" s="1746"/>
      <c r="F8" s="1746"/>
      <c r="G8" s="1746"/>
      <c r="H8" s="1746"/>
      <c r="I8" s="1746"/>
      <c r="J8" s="1746"/>
      <c r="K8" s="1746"/>
      <c r="L8" s="1746"/>
      <c r="M8" s="1746"/>
      <c r="N8" s="1746"/>
      <c r="O8" s="1746"/>
      <c r="P8" s="1746"/>
      <c r="Q8" s="1746"/>
      <c r="R8" s="1746"/>
      <c r="S8" s="1746"/>
      <c r="T8" s="1746"/>
      <c r="U8" s="1746"/>
      <c r="V8" s="1746"/>
      <c r="W8" s="1746"/>
      <c r="X8" s="1747"/>
    </row>
    <row r="9" spans="2:25" ht="18.75" x14ac:dyDescent="0.3">
      <c r="B9" s="878" t="s">
        <v>112</v>
      </c>
      <c r="C9" s="879" t="s">
        <v>113</v>
      </c>
      <c r="D9" s="880">
        <v>2</v>
      </c>
      <c r="E9" s="881">
        <v>2</v>
      </c>
      <c r="F9" s="882" t="s">
        <v>114</v>
      </c>
      <c r="G9" s="883">
        <v>21.38</v>
      </c>
      <c r="H9" s="881">
        <v>72</v>
      </c>
      <c r="I9" s="883">
        <v>9</v>
      </c>
      <c r="J9" s="372">
        <f>I9*2.0065</f>
        <v>18.058499999999999</v>
      </c>
      <c r="K9" s="910"/>
      <c r="L9" s="727"/>
      <c r="M9" s="727"/>
      <c r="N9" s="727"/>
      <c r="O9" s="727"/>
      <c r="P9" s="727"/>
      <c r="Q9" s="727"/>
      <c r="R9" s="727"/>
      <c r="S9" s="753"/>
      <c r="T9" s="370">
        <f>SUM(K9:S9)</f>
        <v>0</v>
      </c>
      <c r="U9" s="175">
        <f>T9*I9</f>
        <v>0</v>
      </c>
      <c r="V9" s="841">
        <f>U9*$S$5</f>
        <v>0</v>
      </c>
      <c r="W9" s="1735" t="s">
        <v>115</v>
      </c>
      <c r="X9" s="1736"/>
    </row>
    <row r="10" spans="2:25" ht="18.75" x14ac:dyDescent="0.3">
      <c r="B10" s="884" t="s">
        <v>116</v>
      </c>
      <c r="C10" s="885" t="s">
        <v>117</v>
      </c>
      <c r="D10" s="886">
        <v>2</v>
      </c>
      <c r="E10" s="887">
        <v>2</v>
      </c>
      <c r="F10" s="888" t="s">
        <v>114</v>
      </c>
      <c r="G10" s="889">
        <v>21.85</v>
      </c>
      <c r="H10" s="887">
        <v>72</v>
      </c>
      <c r="I10" s="889">
        <v>7.88</v>
      </c>
      <c r="J10" s="373">
        <f>I10*2.0065</f>
        <v>15.811219999999999</v>
      </c>
      <c r="K10" s="911"/>
      <c r="L10" s="690"/>
      <c r="M10" s="690"/>
      <c r="N10" s="690"/>
      <c r="O10" s="690"/>
      <c r="P10" s="690"/>
      <c r="Q10" s="690"/>
      <c r="R10" s="690"/>
      <c r="S10" s="717"/>
      <c r="T10" s="255">
        <f t="shared" ref="T10:T25" si="0">SUM(K10:S10)</f>
        <v>0</v>
      </c>
      <c r="U10" s="172">
        <f t="shared" ref="U10:U25" si="1">T10*I10</f>
        <v>0</v>
      </c>
      <c r="V10" s="843">
        <f t="shared" ref="V10:V25" si="2">U10*$S$5</f>
        <v>0</v>
      </c>
      <c r="W10" s="1737"/>
      <c r="X10" s="1738"/>
    </row>
    <row r="11" spans="2:25" ht="18.75" x14ac:dyDescent="0.3">
      <c r="B11" s="890" t="s">
        <v>118</v>
      </c>
      <c r="C11" s="885" t="s">
        <v>119</v>
      </c>
      <c r="D11" s="886">
        <v>2</v>
      </c>
      <c r="E11" s="887">
        <v>2</v>
      </c>
      <c r="F11" s="888" t="s">
        <v>114</v>
      </c>
      <c r="G11" s="889">
        <v>23.91</v>
      </c>
      <c r="H11" s="887">
        <v>72</v>
      </c>
      <c r="I11" s="889">
        <v>9</v>
      </c>
      <c r="J11" s="373">
        <f t="shared" ref="J11:J25" si="3">I11*2.0065</f>
        <v>18.058499999999999</v>
      </c>
      <c r="K11" s="911"/>
      <c r="L11" s="690"/>
      <c r="M11" s="690"/>
      <c r="N11" s="690"/>
      <c r="O11" s="690"/>
      <c r="P11" s="690"/>
      <c r="Q11" s="690"/>
      <c r="R11" s="690"/>
      <c r="S11" s="717"/>
      <c r="T11" s="255">
        <f t="shared" si="0"/>
        <v>0</v>
      </c>
      <c r="U11" s="172">
        <f t="shared" si="1"/>
        <v>0</v>
      </c>
      <c r="V11" s="843">
        <f t="shared" si="2"/>
        <v>0</v>
      </c>
      <c r="W11" s="1737"/>
      <c r="X11" s="1738"/>
    </row>
    <row r="12" spans="2:25" ht="18.75" x14ac:dyDescent="0.3">
      <c r="B12" s="890" t="s">
        <v>120</v>
      </c>
      <c r="C12" s="885" t="s">
        <v>121</v>
      </c>
      <c r="D12" s="886">
        <v>2</v>
      </c>
      <c r="E12" s="887">
        <v>2</v>
      </c>
      <c r="F12" s="888" t="s">
        <v>114</v>
      </c>
      <c r="G12" s="889">
        <v>21.38</v>
      </c>
      <c r="H12" s="887">
        <v>72</v>
      </c>
      <c r="I12" s="889">
        <v>9</v>
      </c>
      <c r="J12" s="373">
        <f t="shared" si="3"/>
        <v>18.058499999999999</v>
      </c>
      <c r="K12" s="911"/>
      <c r="L12" s="690"/>
      <c r="M12" s="690"/>
      <c r="N12" s="690"/>
      <c r="O12" s="690"/>
      <c r="P12" s="690"/>
      <c r="Q12" s="690"/>
      <c r="R12" s="690"/>
      <c r="S12" s="717"/>
      <c r="T12" s="255">
        <f>SUM(K12:S12)</f>
        <v>0</v>
      </c>
      <c r="U12" s="172">
        <f t="shared" si="1"/>
        <v>0</v>
      </c>
      <c r="V12" s="843">
        <f t="shared" si="2"/>
        <v>0</v>
      </c>
      <c r="W12" s="1737"/>
      <c r="X12" s="1738"/>
    </row>
    <row r="13" spans="2:25" ht="18.75" x14ac:dyDescent="0.3">
      <c r="B13" s="890" t="s">
        <v>122</v>
      </c>
      <c r="C13" s="885" t="s">
        <v>123</v>
      </c>
      <c r="D13" s="886">
        <v>2</v>
      </c>
      <c r="E13" s="887">
        <v>2</v>
      </c>
      <c r="F13" s="888" t="s">
        <v>114</v>
      </c>
      <c r="G13" s="889">
        <v>21.85</v>
      </c>
      <c r="H13" s="887">
        <v>72</v>
      </c>
      <c r="I13" s="889">
        <v>7.88</v>
      </c>
      <c r="J13" s="373">
        <f t="shared" si="3"/>
        <v>15.811219999999999</v>
      </c>
      <c r="K13" s="911"/>
      <c r="L13" s="690"/>
      <c r="M13" s="690"/>
      <c r="N13" s="690"/>
      <c r="O13" s="690"/>
      <c r="P13" s="690"/>
      <c r="Q13" s="690"/>
      <c r="R13" s="690"/>
      <c r="S13" s="717"/>
      <c r="T13" s="255">
        <f t="shared" si="0"/>
        <v>0</v>
      </c>
      <c r="U13" s="172">
        <f t="shared" si="1"/>
        <v>0</v>
      </c>
      <c r="V13" s="843">
        <f t="shared" si="2"/>
        <v>0</v>
      </c>
      <c r="W13" s="1737"/>
      <c r="X13" s="1738"/>
    </row>
    <row r="14" spans="2:25" ht="18.75" x14ac:dyDescent="0.3">
      <c r="B14" s="884" t="s">
        <v>124</v>
      </c>
      <c r="C14" s="885" t="s">
        <v>125</v>
      </c>
      <c r="D14" s="886">
        <v>2</v>
      </c>
      <c r="E14" s="887">
        <v>2</v>
      </c>
      <c r="F14" s="888" t="s">
        <v>114</v>
      </c>
      <c r="G14" s="889">
        <v>22.98</v>
      </c>
      <c r="H14" s="887">
        <v>72</v>
      </c>
      <c r="I14" s="889">
        <v>9</v>
      </c>
      <c r="J14" s="373">
        <f>I14*2.0065</f>
        <v>18.058499999999999</v>
      </c>
      <c r="K14" s="911"/>
      <c r="L14" s="690"/>
      <c r="M14" s="690"/>
      <c r="N14" s="690"/>
      <c r="O14" s="690"/>
      <c r="P14" s="690"/>
      <c r="Q14" s="690"/>
      <c r="R14" s="690"/>
      <c r="S14" s="717"/>
      <c r="T14" s="255">
        <f t="shared" si="0"/>
        <v>0</v>
      </c>
      <c r="U14" s="172">
        <f t="shared" si="1"/>
        <v>0</v>
      </c>
      <c r="V14" s="843">
        <f t="shared" si="2"/>
        <v>0</v>
      </c>
      <c r="W14" s="1737"/>
      <c r="X14" s="1738"/>
    </row>
    <row r="15" spans="2:25" ht="18.75" x14ac:dyDescent="0.3">
      <c r="B15" s="890" t="s">
        <v>126</v>
      </c>
      <c r="C15" s="885" t="s">
        <v>127</v>
      </c>
      <c r="D15" s="886">
        <v>2</v>
      </c>
      <c r="E15" s="887">
        <v>2</v>
      </c>
      <c r="F15" s="891" t="s">
        <v>114</v>
      </c>
      <c r="G15" s="889">
        <v>23.91</v>
      </c>
      <c r="H15" s="887">
        <v>72</v>
      </c>
      <c r="I15" s="889">
        <v>9</v>
      </c>
      <c r="J15" s="373">
        <f>I15*2.0065</f>
        <v>18.058499999999999</v>
      </c>
      <c r="K15" s="911"/>
      <c r="L15" s="690"/>
      <c r="M15" s="690"/>
      <c r="N15" s="690"/>
      <c r="O15" s="690"/>
      <c r="P15" s="690"/>
      <c r="Q15" s="690"/>
      <c r="R15" s="690"/>
      <c r="S15" s="717"/>
      <c r="T15" s="255">
        <f t="shared" si="0"/>
        <v>0</v>
      </c>
      <c r="U15" s="172">
        <f t="shared" si="1"/>
        <v>0</v>
      </c>
      <c r="V15" s="843">
        <f t="shared" si="2"/>
        <v>0</v>
      </c>
      <c r="W15" s="1737"/>
      <c r="X15" s="1738"/>
    </row>
    <row r="16" spans="2:25" ht="18.75" x14ac:dyDescent="0.3">
      <c r="B16" s="890" t="s">
        <v>128</v>
      </c>
      <c r="C16" s="885" t="s">
        <v>129</v>
      </c>
      <c r="D16" s="886">
        <v>2</v>
      </c>
      <c r="E16" s="887">
        <v>2</v>
      </c>
      <c r="F16" s="888" t="s">
        <v>114</v>
      </c>
      <c r="G16" s="892">
        <v>24.38</v>
      </c>
      <c r="H16" s="887">
        <v>72</v>
      </c>
      <c r="I16" s="889">
        <v>7.88</v>
      </c>
      <c r="J16" s="373">
        <f>I16*2.0065</f>
        <v>15.811219999999999</v>
      </c>
      <c r="K16" s="911"/>
      <c r="L16" s="690"/>
      <c r="M16" s="690"/>
      <c r="N16" s="690"/>
      <c r="O16" s="690"/>
      <c r="P16" s="690"/>
      <c r="Q16" s="690"/>
      <c r="R16" s="690"/>
      <c r="S16" s="717"/>
      <c r="T16" s="255">
        <f t="shared" si="0"/>
        <v>0</v>
      </c>
      <c r="U16" s="172">
        <f t="shared" si="1"/>
        <v>0</v>
      </c>
      <c r="V16" s="843">
        <f t="shared" si="2"/>
        <v>0</v>
      </c>
      <c r="W16" s="1737"/>
      <c r="X16" s="1738"/>
    </row>
    <row r="17" spans="2:31" ht="18.75" x14ac:dyDescent="0.3">
      <c r="B17" s="890" t="s">
        <v>130</v>
      </c>
      <c r="C17" s="885" t="s">
        <v>131</v>
      </c>
      <c r="D17" s="886">
        <v>2</v>
      </c>
      <c r="E17" s="887">
        <v>2.5</v>
      </c>
      <c r="F17" s="888" t="s">
        <v>114</v>
      </c>
      <c r="G17" s="889">
        <v>21.38</v>
      </c>
      <c r="H17" s="887">
        <v>60</v>
      </c>
      <c r="I17" s="889">
        <v>7.5</v>
      </c>
      <c r="J17" s="373">
        <f t="shared" si="3"/>
        <v>15.04875</v>
      </c>
      <c r="K17" s="911"/>
      <c r="L17" s="690"/>
      <c r="M17" s="690"/>
      <c r="N17" s="690"/>
      <c r="O17" s="690"/>
      <c r="P17" s="690"/>
      <c r="Q17" s="690"/>
      <c r="R17" s="690"/>
      <c r="S17" s="717"/>
      <c r="T17" s="255">
        <f t="shared" si="0"/>
        <v>0</v>
      </c>
      <c r="U17" s="172">
        <f t="shared" si="1"/>
        <v>0</v>
      </c>
      <c r="V17" s="843">
        <f t="shared" si="2"/>
        <v>0</v>
      </c>
      <c r="W17" s="1737"/>
      <c r="X17" s="1738"/>
    </row>
    <row r="18" spans="2:31" ht="18.75" x14ac:dyDescent="0.3">
      <c r="B18" s="890" t="s">
        <v>132</v>
      </c>
      <c r="C18" s="885" t="s">
        <v>133</v>
      </c>
      <c r="D18" s="886">
        <v>2</v>
      </c>
      <c r="E18" s="887">
        <v>2.5</v>
      </c>
      <c r="F18" s="888" t="s">
        <v>114</v>
      </c>
      <c r="G18" s="889">
        <v>21.6</v>
      </c>
      <c r="H18" s="887">
        <v>60</v>
      </c>
      <c r="I18" s="889">
        <v>6.98</v>
      </c>
      <c r="J18" s="373">
        <f t="shared" si="3"/>
        <v>14.005370000000001</v>
      </c>
      <c r="K18" s="911"/>
      <c r="L18" s="690"/>
      <c r="M18" s="690"/>
      <c r="N18" s="690"/>
      <c r="O18" s="690"/>
      <c r="P18" s="690"/>
      <c r="Q18" s="690"/>
      <c r="R18" s="690"/>
      <c r="S18" s="717"/>
      <c r="T18" s="255">
        <f t="shared" si="0"/>
        <v>0</v>
      </c>
      <c r="U18" s="172">
        <f t="shared" si="1"/>
        <v>0</v>
      </c>
      <c r="V18" s="843">
        <f t="shared" si="2"/>
        <v>0</v>
      </c>
      <c r="W18" s="1737"/>
      <c r="X18" s="1738"/>
    </row>
    <row r="19" spans="2:31" ht="18.75" x14ac:dyDescent="0.3">
      <c r="B19" s="893" t="s">
        <v>134</v>
      </c>
      <c r="C19" s="885" t="s">
        <v>135</v>
      </c>
      <c r="D19" s="894">
        <v>2</v>
      </c>
      <c r="E19" s="895">
        <v>2</v>
      </c>
      <c r="F19" s="896" t="s">
        <v>114</v>
      </c>
      <c r="G19" s="892">
        <v>22.13</v>
      </c>
      <c r="H19" s="895">
        <v>60</v>
      </c>
      <c r="I19" s="892">
        <v>7.5</v>
      </c>
      <c r="J19" s="374">
        <f>I19*2.0065</f>
        <v>15.04875</v>
      </c>
      <c r="K19" s="911"/>
      <c r="L19" s="690"/>
      <c r="M19" s="690"/>
      <c r="N19" s="690"/>
      <c r="O19" s="690"/>
      <c r="P19" s="690"/>
      <c r="Q19" s="690"/>
      <c r="R19" s="690"/>
      <c r="S19" s="717"/>
      <c r="T19" s="255">
        <f t="shared" si="0"/>
        <v>0</v>
      </c>
      <c r="U19" s="172">
        <f t="shared" si="1"/>
        <v>0</v>
      </c>
      <c r="V19" s="843">
        <f>U19*$S$5</f>
        <v>0</v>
      </c>
      <c r="W19" s="1737"/>
      <c r="X19" s="1738"/>
    </row>
    <row r="20" spans="2:31" ht="18.75" x14ac:dyDescent="0.3">
      <c r="B20" s="890" t="s">
        <v>136</v>
      </c>
      <c r="C20" s="885" t="s">
        <v>137</v>
      </c>
      <c r="D20" s="886">
        <v>2</v>
      </c>
      <c r="E20" s="887">
        <v>2</v>
      </c>
      <c r="F20" s="888" t="s">
        <v>114</v>
      </c>
      <c r="G20" s="889">
        <v>19.88</v>
      </c>
      <c r="H20" s="887">
        <v>60</v>
      </c>
      <c r="I20" s="889">
        <v>7.5</v>
      </c>
      <c r="J20" s="373">
        <f t="shared" si="3"/>
        <v>15.04875</v>
      </c>
      <c r="K20" s="911"/>
      <c r="L20" s="690"/>
      <c r="M20" s="690"/>
      <c r="N20" s="690"/>
      <c r="O20" s="690"/>
      <c r="P20" s="690"/>
      <c r="Q20" s="690"/>
      <c r="R20" s="690"/>
      <c r="S20" s="717"/>
      <c r="T20" s="255">
        <f t="shared" si="0"/>
        <v>0</v>
      </c>
      <c r="U20" s="172">
        <f t="shared" si="1"/>
        <v>0</v>
      </c>
      <c r="V20" s="843">
        <f t="shared" si="2"/>
        <v>0</v>
      </c>
      <c r="W20" s="1737"/>
      <c r="X20" s="1738"/>
    </row>
    <row r="21" spans="2:31" ht="18.75" x14ac:dyDescent="0.3">
      <c r="B21" s="890" t="s">
        <v>138</v>
      </c>
      <c r="C21" s="885" t="s">
        <v>139</v>
      </c>
      <c r="D21" s="886">
        <v>2</v>
      </c>
      <c r="E21" s="887">
        <v>2</v>
      </c>
      <c r="F21" s="888" t="s">
        <v>114</v>
      </c>
      <c r="G21" s="889">
        <v>20.440000000000001</v>
      </c>
      <c r="H21" s="887">
        <v>60</v>
      </c>
      <c r="I21" s="889">
        <v>6.98</v>
      </c>
      <c r="J21" s="373">
        <f t="shared" si="3"/>
        <v>14.005370000000001</v>
      </c>
      <c r="K21" s="911"/>
      <c r="L21" s="690"/>
      <c r="M21" s="690"/>
      <c r="N21" s="690"/>
      <c r="O21" s="690"/>
      <c r="P21" s="690"/>
      <c r="Q21" s="690"/>
      <c r="R21" s="690"/>
      <c r="S21" s="717"/>
      <c r="T21" s="255">
        <f t="shared" si="0"/>
        <v>0</v>
      </c>
      <c r="U21" s="172">
        <f t="shared" si="1"/>
        <v>0</v>
      </c>
      <c r="V21" s="843">
        <f t="shared" si="2"/>
        <v>0</v>
      </c>
      <c r="W21" s="1737"/>
      <c r="X21" s="1738"/>
    </row>
    <row r="22" spans="2:31" ht="18.75" x14ac:dyDescent="0.3">
      <c r="B22" s="893" t="s">
        <v>140</v>
      </c>
      <c r="C22" s="897" t="s">
        <v>141</v>
      </c>
      <c r="D22" s="886">
        <v>0.75</v>
      </c>
      <c r="E22" s="887">
        <v>2.5</v>
      </c>
      <c r="F22" s="888" t="s">
        <v>114</v>
      </c>
      <c r="G22" s="889">
        <v>16.309999999999999</v>
      </c>
      <c r="H22" s="887">
        <v>60</v>
      </c>
      <c r="I22" s="889">
        <v>2.81</v>
      </c>
      <c r="J22" s="373">
        <f>I22*2.0065</f>
        <v>5.6382649999999996</v>
      </c>
      <c r="K22" s="911"/>
      <c r="L22" s="690"/>
      <c r="M22" s="690"/>
      <c r="N22" s="690"/>
      <c r="O22" s="690"/>
      <c r="P22" s="690"/>
      <c r="Q22" s="690"/>
      <c r="R22" s="690"/>
      <c r="S22" s="717"/>
      <c r="T22" s="255">
        <f t="shared" si="0"/>
        <v>0</v>
      </c>
      <c r="U22" s="172">
        <f t="shared" si="1"/>
        <v>0</v>
      </c>
      <c r="V22" s="843">
        <f t="shared" si="2"/>
        <v>0</v>
      </c>
      <c r="W22" s="1737"/>
      <c r="X22" s="1738"/>
    </row>
    <row r="23" spans="2:31" ht="18.75" x14ac:dyDescent="0.3">
      <c r="B23" s="893" t="s">
        <v>142</v>
      </c>
      <c r="C23" s="897" t="s">
        <v>143</v>
      </c>
      <c r="D23" s="886">
        <v>0.75</v>
      </c>
      <c r="E23" s="887">
        <v>2.5</v>
      </c>
      <c r="F23" s="888" t="s">
        <v>114</v>
      </c>
      <c r="G23" s="889">
        <v>16.309999999999999</v>
      </c>
      <c r="H23" s="887">
        <v>60</v>
      </c>
      <c r="I23" s="889">
        <v>2.81</v>
      </c>
      <c r="J23" s="373">
        <f>I23*2.0065</f>
        <v>5.6382649999999996</v>
      </c>
      <c r="K23" s="911"/>
      <c r="L23" s="690"/>
      <c r="M23" s="690"/>
      <c r="N23" s="690"/>
      <c r="O23" s="690"/>
      <c r="P23" s="690"/>
      <c r="Q23" s="690"/>
      <c r="R23" s="690"/>
      <c r="S23" s="717"/>
      <c r="T23" s="255">
        <f t="shared" si="0"/>
        <v>0</v>
      </c>
      <c r="U23" s="172">
        <f t="shared" si="1"/>
        <v>0</v>
      </c>
      <c r="V23" s="843">
        <f t="shared" si="2"/>
        <v>0</v>
      </c>
      <c r="W23" s="1737"/>
      <c r="X23" s="1738"/>
    </row>
    <row r="24" spans="2:31" ht="18.75" x14ac:dyDescent="0.3">
      <c r="B24" s="898" t="s">
        <v>144</v>
      </c>
      <c r="C24" s="897" t="s">
        <v>145</v>
      </c>
      <c r="D24" s="886">
        <v>2</v>
      </c>
      <c r="E24" s="887">
        <v>3</v>
      </c>
      <c r="F24" s="888" t="s">
        <v>114</v>
      </c>
      <c r="G24" s="889">
        <v>28.4</v>
      </c>
      <c r="H24" s="887">
        <v>72</v>
      </c>
      <c r="I24" s="889">
        <v>9</v>
      </c>
      <c r="J24" s="373">
        <f t="shared" si="3"/>
        <v>18.058499999999999</v>
      </c>
      <c r="K24" s="911"/>
      <c r="L24" s="690"/>
      <c r="M24" s="690"/>
      <c r="N24" s="690"/>
      <c r="O24" s="690"/>
      <c r="P24" s="690"/>
      <c r="Q24" s="690"/>
      <c r="R24" s="690"/>
      <c r="S24" s="717"/>
      <c r="T24" s="255">
        <f t="shared" si="0"/>
        <v>0</v>
      </c>
      <c r="U24" s="172">
        <f t="shared" si="1"/>
        <v>0</v>
      </c>
      <c r="V24" s="843">
        <f t="shared" si="2"/>
        <v>0</v>
      </c>
      <c r="W24" s="1737"/>
      <c r="X24" s="1738"/>
    </row>
    <row r="25" spans="2:31" ht="19.5" thickBot="1" x14ac:dyDescent="0.35">
      <c r="B25" s="899" t="s">
        <v>146</v>
      </c>
      <c r="C25" s="900" t="s">
        <v>147</v>
      </c>
      <c r="D25" s="901">
        <v>2</v>
      </c>
      <c r="E25" s="902">
        <v>3</v>
      </c>
      <c r="F25" s="903" t="s">
        <v>114</v>
      </c>
      <c r="G25" s="904">
        <v>28.69</v>
      </c>
      <c r="H25" s="902">
        <v>72</v>
      </c>
      <c r="I25" s="905">
        <v>7.88</v>
      </c>
      <c r="J25" s="375">
        <f t="shared" si="3"/>
        <v>15.811219999999999</v>
      </c>
      <c r="K25" s="912"/>
      <c r="L25" s="913"/>
      <c r="M25" s="913"/>
      <c r="N25" s="913"/>
      <c r="O25" s="913"/>
      <c r="P25" s="913"/>
      <c r="Q25" s="913"/>
      <c r="R25" s="913"/>
      <c r="S25" s="914"/>
      <c r="T25" s="371">
        <f t="shared" si="0"/>
        <v>0</v>
      </c>
      <c r="U25" s="244">
        <f t="shared" si="1"/>
        <v>0</v>
      </c>
      <c r="V25" s="845">
        <f t="shared" si="2"/>
        <v>0</v>
      </c>
      <c r="W25" s="1739"/>
      <c r="X25" s="1740"/>
    </row>
    <row r="26" spans="2:31" ht="57" customHeight="1" thickBot="1" x14ac:dyDescent="0.3">
      <c r="B26" s="906"/>
      <c r="C26" s="907"/>
      <c r="D26" s="908"/>
      <c r="E26" s="908"/>
      <c r="F26" s="908"/>
      <c r="G26" s="908"/>
      <c r="H26" s="908"/>
      <c r="I26" s="908"/>
      <c r="J26" s="909"/>
      <c r="K26" s="222"/>
      <c r="L26" s="222"/>
      <c r="M26" s="222"/>
      <c r="N26" s="222"/>
      <c r="O26" s="222"/>
      <c r="P26" s="222"/>
      <c r="Q26" s="222"/>
      <c r="R26" s="222"/>
      <c r="S26" s="222"/>
      <c r="T26" s="223"/>
      <c r="U26" s="224"/>
      <c r="V26" s="225"/>
      <c r="W26" s="225"/>
      <c r="X26" s="226"/>
    </row>
    <row r="27" spans="2:31" ht="40.9" customHeight="1" x14ac:dyDescent="0.25">
      <c r="K27" s="69">
        <f t="shared" ref="K27:S27" si="4">SUM(K9:K25)</f>
        <v>0</v>
      </c>
      <c r="L27" s="69">
        <f t="shared" si="4"/>
        <v>0</v>
      </c>
      <c r="M27" s="69">
        <f t="shared" si="4"/>
        <v>0</v>
      </c>
      <c r="N27" s="69">
        <f t="shared" si="4"/>
        <v>0</v>
      </c>
      <c r="O27" s="69">
        <f t="shared" si="4"/>
        <v>0</v>
      </c>
      <c r="P27" s="69">
        <f t="shared" si="4"/>
        <v>0</v>
      </c>
      <c r="Q27" s="69">
        <f t="shared" si="4"/>
        <v>0</v>
      </c>
      <c r="R27" s="69">
        <f t="shared" si="4"/>
        <v>0</v>
      </c>
      <c r="S27" s="69">
        <f t="shared" si="4"/>
        <v>0</v>
      </c>
      <c r="T27" s="69">
        <f>SUM(T9:T25)</f>
        <v>0</v>
      </c>
      <c r="U27" s="70">
        <f>SUM(U9:U25)</f>
        <v>0</v>
      </c>
      <c r="V27" s="71">
        <f>SUM(V9:V25)</f>
        <v>0</v>
      </c>
    </row>
    <row r="29" spans="2:31" ht="40.9" customHeight="1" x14ac:dyDescent="0.25">
      <c r="AD29" s="99"/>
      <c r="AE29" s="99"/>
    </row>
  </sheetData>
  <sheetProtection algorithmName="SHA-512" hashValue="IVhoMXfEfSC8BJTI9q0FNLRbe5WzbLdH6DIprxxotY6593jx2ohYlyPsWmLxrrap0GwoLQzwP8PfjgOI7NifEA==" saltValue="jrOvq5GYFNeuaJbzIo6cLQ==" spinCount="100000" sheet="1" objects="1" scenarios="1" selectLockedCells="1"/>
  <mergeCells count="14">
    <mergeCell ref="W9:X25"/>
    <mergeCell ref="B4:X4"/>
    <mergeCell ref="B5:J5"/>
    <mergeCell ref="L5:N5"/>
    <mergeCell ref="O5:R5"/>
    <mergeCell ref="T5:X5"/>
    <mergeCell ref="B8:X8"/>
    <mergeCell ref="B1:P1"/>
    <mergeCell ref="Q1:X3"/>
    <mergeCell ref="B2:P2"/>
    <mergeCell ref="B3:C3"/>
    <mergeCell ref="D3:J3"/>
    <mergeCell ref="K3:M3"/>
    <mergeCell ref="N3:P3"/>
  </mergeCells>
  <conditionalFormatting sqref="B1:B1048576">
    <cfRule type="duplicateValues" dxfId="99" priority="2"/>
  </conditionalFormatting>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D102"/>
  <sheetViews>
    <sheetView zoomScale="60" zoomScaleNormal="60" workbookViewId="0">
      <selection activeCell="K13" sqref="K13"/>
    </sheetView>
  </sheetViews>
  <sheetFormatPr defaultColWidth="9.140625" defaultRowHeight="15" x14ac:dyDescent="0.25"/>
  <cols>
    <col min="1" max="1" width="2.28515625" style="41" customWidth="1"/>
    <col min="2" max="2" width="26.7109375" style="41" customWidth="1"/>
    <col min="3" max="3" width="123.5703125" style="41" customWidth="1"/>
    <col min="4" max="4" width="19.7109375" style="41" customWidth="1"/>
    <col min="5" max="5" width="13.5703125" style="41" bestFit="1" customWidth="1"/>
    <col min="6" max="6" width="13.7109375" style="41" customWidth="1"/>
    <col min="7" max="7" width="12.140625" style="41" customWidth="1"/>
    <col min="8" max="8" width="10.140625" style="41" customWidth="1"/>
    <col min="9" max="9" width="13.28515625" style="41" customWidth="1"/>
    <col min="10" max="10" width="16.28515625" style="41" customWidth="1"/>
    <col min="11" max="13" width="12" style="41" customWidth="1"/>
    <col min="14" max="14" width="15.85546875" style="41" customWidth="1"/>
    <col min="15" max="17" width="12" style="41" customWidth="1"/>
    <col min="18" max="18" width="14.85546875" style="41" customWidth="1"/>
    <col min="19" max="19" width="12" style="41" customWidth="1"/>
    <col min="20" max="21" width="12.85546875" style="41" customWidth="1"/>
    <col min="22" max="22" width="18.42578125" style="41" bestFit="1" customWidth="1"/>
    <col min="23" max="24" width="12.85546875" style="41" customWidth="1"/>
    <col min="25" max="25" width="46.85546875" style="41" bestFit="1" customWidth="1"/>
    <col min="26" max="16384" width="9.140625" style="41"/>
  </cols>
  <sheetData>
    <row r="1" spans="1:30"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30"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30" ht="33"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30"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30"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30" ht="34.9" customHeight="1" thickTop="1" thickBot="1" x14ac:dyDescent="0.3">
      <c r="B6" s="1753"/>
      <c r="C6" s="1754"/>
      <c r="D6" s="1754"/>
      <c r="E6" s="1754"/>
      <c r="F6" s="1754"/>
      <c r="G6" s="1754"/>
      <c r="H6" s="1754"/>
      <c r="I6" s="1754"/>
      <c r="J6" s="1754"/>
      <c r="K6" s="915">
        <v>100103</v>
      </c>
      <c r="L6" s="1755" t="s">
        <v>94</v>
      </c>
      <c r="M6" s="1755"/>
      <c r="N6" s="1755"/>
      <c r="O6" s="1756" t="s">
        <v>1349</v>
      </c>
      <c r="P6" s="1756"/>
      <c r="Q6" s="1756"/>
      <c r="R6" s="1756"/>
      <c r="S6" s="938">
        <v>1.4098999999999999</v>
      </c>
      <c r="T6" s="1755" t="s">
        <v>96</v>
      </c>
      <c r="U6" s="1755"/>
      <c r="V6" s="1755"/>
      <c r="W6" s="1755"/>
      <c r="X6" s="1757"/>
    </row>
    <row r="7" spans="1:30" s="351" customFormat="1" ht="27" customHeight="1" thickTop="1" thickBot="1" x14ac:dyDescent="0.35">
      <c r="A7" s="479"/>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30" s="351" customFormat="1" ht="45" customHeight="1" thickBot="1" x14ac:dyDescent="0.3">
      <c r="A8" s="352"/>
      <c r="B8" s="1777"/>
      <c r="C8" s="346">
        <f>SUM(U13:U40,U42:U66,U68:U84)</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30"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30"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c r="Y10" s="1960"/>
      <c r="Z10" s="1961"/>
      <c r="AA10" s="1961"/>
      <c r="AB10" s="1961"/>
      <c r="AC10" s="324"/>
      <c r="AD10" s="324"/>
    </row>
    <row r="11" spans="1:30" ht="57" customHeight="1" thickTop="1" thickBot="1" x14ac:dyDescent="0.3">
      <c r="B11" s="389" t="s">
        <v>97</v>
      </c>
      <c r="C11" s="390" t="s">
        <v>98</v>
      </c>
      <c r="D11" s="391" t="s">
        <v>99</v>
      </c>
      <c r="E11" s="391" t="s">
        <v>100</v>
      </c>
      <c r="F11" s="391" t="s">
        <v>101</v>
      </c>
      <c r="G11" s="391" t="s">
        <v>102</v>
      </c>
      <c r="H11" s="391" t="s">
        <v>103</v>
      </c>
      <c r="I11" s="391" t="s">
        <v>104</v>
      </c>
      <c r="J11" s="392" t="s">
        <v>105</v>
      </c>
      <c r="K11" s="393" t="s">
        <v>12</v>
      </c>
      <c r="L11" s="393" t="s">
        <v>13</v>
      </c>
      <c r="M11" s="393" t="s">
        <v>14</v>
      </c>
      <c r="N11" s="393" t="s">
        <v>15</v>
      </c>
      <c r="O11" s="393" t="s">
        <v>16</v>
      </c>
      <c r="P11" s="393" t="s">
        <v>17</v>
      </c>
      <c r="Q11" s="393" t="s">
        <v>18</v>
      </c>
      <c r="R11" s="393" t="s">
        <v>19</v>
      </c>
      <c r="S11" s="393" t="s">
        <v>20</v>
      </c>
      <c r="T11" s="391" t="s">
        <v>106</v>
      </c>
      <c r="U11" s="391" t="s">
        <v>107</v>
      </c>
      <c r="V11" s="391" t="s">
        <v>108</v>
      </c>
      <c r="W11" s="391" t="s">
        <v>109</v>
      </c>
      <c r="X11" s="394" t="s">
        <v>110</v>
      </c>
      <c r="Y11" s="1962"/>
      <c r="Z11" s="1963"/>
      <c r="AA11" s="1963"/>
      <c r="AB11" s="1963"/>
      <c r="AC11" s="324"/>
      <c r="AD11" s="324"/>
    </row>
    <row r="12" spans="1:30" ht="16.5" customHeight="1" thickBot="1" x14ac:dyDescent="0.3">
      <c r="B12" s="1983" t="s">
        <v>1333</v>
      </c>
      <c r="C12" s="1984"/>
      <c r="D12" s="1984"/>
      <c r="E12" s="1984"/>
      <c r="F12" s="1984"/>
      <c r="G12" s="1984"/>
      <c r="H12" s="1984"/>
      <c r="I12" s="1984"/>
      <c r="J12" s="1984"/>
      <c r="K12" s="1984"/>
      <c r="L12" s="1984"/>
      <c r="M12" s="1984"/>
      <c r="N12" s="1984"/>
      <c r="O12" s="1984"/>
      <c r="P12" s="1984"/>
      <c r="Q12" s="1984"/>
      <c r="R12" s="1984"/>
      <c r="S12" s="1984"/>
      <c r="T12" s="1984"/>
      <c r="U12" s="1984"/>
      <c r="V12" s="1984"/>
      <c r="W12" s="1984"/>
      <c r="X12" s="1985"/>
      <c r="Y12" s="1962"/>
      <c r="Z12" s="1963"/>
      <c r="AA12" s="1963"/>
      <c r="AB12" s="1963"/>
      <c r="AC12" s="324"/>
      <c r="AD12" s="324"/>
    </row>
    <row r="13" spans="1:30" ht="19.5" customHeight="1" x14ac:dyDescent="0.25">
      <c r="B13" s="1371">
        <v>10703040928</v>
      </c>
      <c r="C13" s="1372" t="s">
        <v>1298</v>
      </c>
      <c r="D13" s="1373">
        <v>2</v>
      </c>
      <c r="E13" s="1374">
        <v>1</v>
      </c>
      <c r="F13" s="981" t="s">
        <v>233</v>
      </c>
      <c r="G13" s="1374">
        <v>32.82</v>
      </c>
      <c r="H13" s="1374">
        <v>173</v>
      </c>
      <c r="I13" s="1374">
        <v>18.77</v>
      </c>
      <c r="J13" s="1375">
        <v>26.46</v>
      </c>
      <c r="K13" s="1399"/>
      <c r="L13" s="1400"/>
      <c r="M13" s="1400"/>
      <c r="N13" s="1400"/>
      <c r="O13" s="1400"/>
      <c r="P13" s="1400"/>
      <c r="Q13" s="1400"/>
      <c r="R13" s="1400"/>
      <c r="S13" s="1401"/>
      <c r="T13" s="469">
        <f t="shared" ref="T13:T44" si="0">SUM(K13:S13)</f>
        <v>0</v>
      </c>
      <c r="U13" s="344">
        <f t="shared" ref="U13:U44" si="1">T13*I13</f>
        <v>0</v>
      </c>
      <c r="V13" s="277">
        <f t="shared" ref="V13:V44" si="2">U13*$S$6</f>
        <v>0</v>
      </c>
      <c r="W13" s="1977" t="s">
        <v>115</v>
      </c>
      <c r="X13" s="1978"/>
      <c r="Y13" s="343"/>
      <c r="Z13" s="324"/>
      <c r="AA13" s="324"/>
      <c r="AB13" s="324"/>
      <c r="AC13" s="324"/>
      <c r="AD13" s="332"/>
    </row>
    <row r="14" spans="1:30" ht="19.5" customHeight="1" x14ac:dyDescent="0.25">
      <c r="B14" s="1371">
        <v>10703640928</v>
      </c>
      <c r="C14" s="1372" t="s">
        <v>1297</v>
      </c>
      <c r="D14" s="1373">
        <v>2</v>
      </c>
      <c r="E14" s="1374">
        <v>1</v>
      </c>
      <c r="F14" s="947" t="s">
        <v>233</v>
      </c>
      <c r="G14" s="1374">
        <v>32.81</v>
      </c>
      <c r="H14" s="1374">
        <v>173</v>
      </c>
      <c r="I14" s="1374">
        <v>18.759999999999899</v>
      </c>
      <c r="J14" s="1375">
        <v>26.45</v>
      </c>
      <c r="K14" s="1399"/>
      <c r="L14" s="1400"/>
      <c r="M14" s="1400"/>
      <c r="N14" s="1400"/>
      <c r="O14" s="1400"/>
      <c r="P14" s="1400"/>
      <c r="Q14" s="1400"/>
      <c r="R14" s="1400"/>
      <c r="S14" s="1401"/>
      <c r="T14" s="468">
        <f t="shared" si="0"/>
        <v>0</v>
      </c>
      <c r="U14" s="275">
        <f t="shared" si="1"/>
        <v>0</v>
      </c>
      <c r="V14" s="276">
        <f t="shared" si="2"/>
        <v>0</v>
      </c>
      <c r="W14" s="1977"/>
      <c r="X14" s="1978"/>
      <c r="Y14" s="343"/>
      <c r="Z14" s="324"/>
      <c r="AA14" s="324"/>
      <c r="AB14" s="324"/>
      <c r="AC14" s="324"/>
      <c r="AD14" s="332"/>
    </row>
    <row r="15" spans="1:30" ht="19.5" customHeight="1" x14ac:dyDescent="0.25">
      <c r="B15" s="1371">
        <v>10703680928</v>
      </c>
      <c r="C15" s="1372" t="s">
        <v>1296</v>
      </c>
      <c r="D15" s="1373">
        <v>2</v>
      </c>
      <c r="E15" s="1374">
        <v>1</v>
      </c>
      <c r="F15" s="947" t="s">
        <v>233</v>
      </c>
      <c r="G15" s="1374">
        <v>32.79</v>
      </c>
      <c r="H15" s="1374">
        <v>156</v>
      </c>
      <c r="I15" s="1374">
        <v>15.37</v>
      </c>
      <c r="J15" s="1375">
        <v>21.67</v>
      </c>
      <c r="K15" s="1399"/>
      <c r="L15" s="1400"/>
      <c r="M15" s="1400"/>
      <c r="N15" s="1400"/>
      <c r="O15" s="1400"/>
      <c r="P15" s="1400"/>
      <c r="Q15" s="1400"/>
      <c r="R15" s="1400"/>
      <c r="S15" s="1401"/>
      <c r="T15" s="468">
        <f t="shared" si="0"/>
        <v>0</v>
      </c>
      <c r="U15" s="275">
        <f t="shared" si="1"/>
        <v>0</v>
      </c>
      <c r="V15" s="276">
        <f t="shared" si="2"/>
        <v>0</v>
      </c>
      <c r="W15" s="1977"/>
      <c r="X15" s="1978"/>
      <c r="Y15" s="343"/>
      <c r="Z15" s="324"/>
      <c r="AA15" s="324"/>
      <c r="AB15" s="324"/>
      <c r="AC15" s="324"/>
      <c r="AD15" s="332"/>
    </row>
    <row r="16" spans="1:30" ht="19.5" customHeight="1" x14ac:dyDescent="0.25">
      <c r="B16" s="1371">
        <v>10703140928</v>
      </c>
      <c r="C16" s="1372" t="s">
        <v>1295</v>
      </c>
      <c r="D16" s="1373">
        <v>2</v>
      </c>
      <c r="E16" s="1374">
        <v>1</v>
      </c>
      <c r="F16" s="947" t="s">
        <v>233</v>
      </c>
      <c r="G16" s="1374">
        <v>32.82</v>
      </c>
      <c r="H16" s="1374">
        <v>175</v>
      </c>
      <c r="I16" s="1374">
        <v>17.13</v>
      </c>
      <c r="J16" s="1375">
        <v>24.15</v>
      </c>
      <c r="K16" s="1399"/>
      <c r="L16" s="1400"/>
      <c r="M16" s="1400"/>
      <c r="N16" s="1400"/>
      <c r="O16" s="1400"/>
      <c r="P16" s="1400"/>
      <c r="Q16" s="1400"/>
      <c r="R16" s="1400"/>
      <c r="S16" s="1401"/>
      <c r="T16" s="468">
        <f t="shared" si="0"/>
        <v>0</v>
      </c>
      <c r="U16" s="275">
        <f t="shared" si="1"/>
        <v>0</v>
      </c>
      <c r="V16" s="276">
        <f t="shared" si="2"/>
        <v>0</v>
      </c>
      <c r="W16" s="1977"/>
      <c r="X16" s="1978"/>
      <c r="Y16" s="343"/>
      <c r="Z16" s="324"/>
      <c r="AA16" s="324"/>
      <c r="AB16" s="324"/>
      <c r="AC16" s="324"/>
      <c r="AD16" s="332"/>
    </row>
    <row r="17" spans="2:30" ht="19.5" customHeight="1" x14ac:dyDescent="0.25">
      <c r="B17" s="1371">
        <v>10021550928</v>
      </c>
      <c r="C17" s="1372" t="s">
        <v>1294</v>
      </c>
      <c r="D17" s="1373">
        <v>2</v>
      </c>
      <c r="E17" s="1374">
        <v>1</v>
      </c>
      <c r="F17" s="947" t="s">
        <v>233</v>
      </c>
      <c r="G17" s="1374">
        <v>28.35</v>
      </c>
      <c r="H17" s="1374">
        <v>137</v>
      </c>
      <c r="I17" s="1374">
        <v>13.48</v>
      </c>
      <c r="J17" s="1375">
        <v>19</v>
      </c>
      <c r="K17" s="1399"/>
      <c r="L17" s="1400"/>
      <c r="M17" s="1400"/>
      <c r="N17" s="1400"/>
      <c r="O17" s="1400"/>
      <c r="P17" s="1400"/>
      <c r="Q17" s="1400"/>
      <c r="R17" s="1400"/>
      <c r="S17" s="1401"/>
      <c r="T17" s="468">
        <f t="shared" si="0"/>
        <v>0</v>
      </c>
      <c r="U17" s="275">
        <f t="shared" si="1"/>
        <v>0</v>
      </c>
      <c r="V17" s="276">
        <f t="shared" si="2"/>
        <v>0</v>
      </c>
      <c r="W17" s="1977"/>
      <c r="X17" s="1978"/>
      <c r="Y17" s="343"/>
      <c r="Z17" s="324"/>
      <c r="AA17" s="324"/>
      <c r="AB17" s="324"/>
      <c r="AC17" s="324"/>
      <c r="AD17" s="332"/>
    </row>
    <row r="18" spans="2:30" ht="19.5" customHeight="1" x14ac:dyDescent="0.25">
      <c r="B18" s="1371">
        <v>10703340928</v>
      </c>
      <c r="C18" s="1372" t="s">
        <v>1293</v>
      </c>
      <c r="D18" s="1373">
        <v>2</v>
      </c>
      <c r="E18" s="1374">
        <v>1</v>
      </c>
      <c r="F18" s="947" t="s">
        <v>233</v>
      </c>
      <c r="G18" s="1374">
        <v>31.86</v>
      </c>
      <c r="H18" s="1374">
        <v>150</v>
      </c>
      <c r="I18" s="1374">
        <v>14.94</v>
      </c>
      <c r="J18" s="1375">
        <v>21.07</v>
      </c>
      <c r="K18" s="1399"/>
      <c r="L18" s="1400"/>
      <c r="M18" s="1400"/>
      <c r="N18" s="1400"/>
      <c r="O18" s="1400"/>
      <c r="P18" s="1400"/>
      <c r="Q18" s="1400"/>
      <c r="R18" s="1400"/>
      <c r="S18" s="1401"/>
      <c r="T18" s="468">
        <f t="shared" si="0"/>
        <v>0</v>
      </c>
      <c r="U18" s="275">
        <f t="shared" si="1"/>
        <v>0</v>
      </c>
      <c r="V18" s="276">
        <f t="shared" si="2"/>
        <v>0</v>
      </c>
      <c r="W18" s="1977"/>
      <c r="X18" s="1978"/>
      <c r="Y18" s="343"/>
      <c r="Z18" s="324"/>
      <c r="AA18" s="324"/>
      <c r="AB18" s="324"/>
      <c r="AC18" s="324"/>
      <c r="AD18" s="332"/>
    </row>
    <row r="19" spans="2:30" ht="19.5" customHeight="1" x14ac:dyDescent="0.25">
      <c r="B19" s="1371">
        <v>10021540928</v>
      </c>
      <c r="C19" s="1372" t="s">
        <v>1292</v>
      </c>
      <c r="D19" s="1373">
        <v>2</v>
      </c>
      <c r="E19" s="1374">
        <v>1</v>
      </c>
      <c r="F19" s="947" t="s">
        <v>233</v>
      </c>
      <c r="G19" s="1374">
        <v>30.8</v>
      </c>
      <c r="H19" s="1374">
        <v>150</v>
      </c>
      <c r="I19" s="1374">
        <v>14.65</v>
      </c>
      <c r="J19" s="1375">
        <v>20.65</v>
      </c>
      <c r="K19" s="1399"/>
      <c r="L19" s="1400"/>
      <c r="M19" s="1400"/>
      <c r="N19" s="1400"/>
      <c r="O19" s="1400"/>
      <c r="P19" s="1400"/>
      <c r="Q19" s="1400"/>
      <c r="R19" s="1400"/>
      <c r="S19" s="1401"/>
      <c r="T19" s="468">
        <f t="shared" si="0"/>
        <v>0</v>
      </c>
      <c r="U19" s="275">
        <f t="shared" si="1"/>
        <v>0</v>
      </c>
      <c r="V19" s="276">
        <f t="shared" si="2"/>
        <v>0</v>
      </c>
      <c r="W19" s="1977"/>
      <c r="X19" s="1978"/>
      <c r="Y19" s="343"/>
      <c r="Z19" s="324"/>
      <c r="AA19" s="324"/>
      <c r="AB19" s="324"/>
      <c r="AC19" s="324"/>
      <c r="AD19" s="332"/>
    </row>
    <row r="20" spans="2:30" ht="19.5" customHeight="1" x14ac:dyDescent="0.25">
      <c r="B20" s="1371">
        <v>10460120928</v>
      </c>
      <c r="C20" s="1372" t="s">
        <v>1291</v>
      </c>
      <c r="D20" s="1373">
        <v>2</v>
      </c>
      <c r="E20" s="1374">
        <v>0</v>
      </c>
      <c r="F20" s="947" t="s">
        <v>233</v>
      </c>
      <c r="G20" s="1374">
        <v>10</v>
      </c>
      <c r="H20" s="1374">
        <v>70</v>
      </c>
      <c r="I20" s="1374">
        <v>14.219999999999899</v>
      </c>
      <c r="J20" s="1375">
        <v>20.049999999999901</v>
      </c>
      <c r="K20" s="1399"/>
      <c r="L20" s="1400"/>
      <c r="M20" s="1400"/>
      <c r="N20" s="1400"/>
      <c r="O20" s="1400"/>
      <c r="P20" s="1400"/>
      <c r="Q20" s="1400"/>
      <c r="R20" s="1400"/>
      <c r="S20" s="1401"/>
      <c r="T20" s="468">
        <f t="shared" si="0"/>
        <v>0</v>
      </c>
      <c r="U20" s="275">
        <f t="shared" si="1"/>
        <v>0</v>
      </c>
      <c r="V20" s="276">
        <f t="shared" si="2"/>
        <v>0</v>
      </c>
      <c r="W20" s="1977"/>
      <c r="X20" s="1978"/>
      <c r="Y20" s="343"/>
      <c r="Z20" s="324"/>
      <c r="AA20" s="324"/>
      <c r="AB20" s="324"/>
      <c r="AC20" s="324"/>
      <c r="AD20" s="332"/>
    </row>
    <row r="21" spans="2:30" ht="19.5" customHeight="1" x14ac:dyDescent="0.25">
      <c r="B21" s="1371">
        <v>10164770928</v>
      </c>
      <c r="C21" s="1372" t="s">
        <v>1290</v>
      </c>
      <c r="D21" s="1373">
        <v>2</v>
      </c>
      <c r="E21" s="1374">
        <v>1</v>
      </c>
      <c r="F21" s="947" t="s">
        <v>233</v>
      </c>
      <c r="G21" s="1374">
        <v>30.6</v>
      </c>
      <c r="H21" s="1374">
        <v>144</v>
      </c>
      <c r="I21" s="1374">
        <v>16.09</v>
      </c>
      <c r="J21" s="1375">
        <v>22.689999999999898</v>
      </c>
      <c r="K21" s="1399"/>
      <c r="L21" s="1400"/>
      <c r="M21" s="1400"/>
      <c r="N21" s="1400"/>
      <c r="O21" s="1400"/>
      <c r="P21" s="1400"/>
      <c r="Q21" s="1400"/>
      <c r="R21" s="1400"/>
      <c r="S21" s="1401"/>
      <c r="T21" s="468">
        <f t="shared" si="0"/>
        <v>0</v>
      </c>
      <c r="U21" s="275">
        <f t="shared" si="1"/>
        <v>0</v>
      </c>
      <c r="V21" s="276">
        <f t="shared" si="2"/>
        <v>0</v>
      </c>
      <c r="W21" s="1977"/>
      <c r="X21" s="1978"/>
      <c r="Y21" s="343"/>
      <c r="Z21" s="324"/>
      <c r="AA21" s="324"/>
      <c r="AB21" s="324"/>
      <c r="AC21" s="324"/>
      <c r="AD21" s="332"/>
    </row>
    <row r="22" spans="2:30" ht="19.5" customHeight="1" x14ac:dyDescent="0.25">
      <c r="B22" s="1371">
        <v>10057780928</v>
      </c>
      <c r="C22" s="1372" t="s">
        <v>1289</v>
      </c>
      <c r="D22" s="1373">
        <v>1</v>
      </c>
      <c r="E22" s="1374">
        <v>0.25</v>
      </c>
      <c r="F22" s="947" t="s">
        <v>233</v>
      </c>
      <c r="G22" s="1374">
        <v>20</v>
      </c>
      <c r="H22" s="1374">
        <v>200</v>
      </c>
      <c r="I22" s="1374">
        <v>13.25</v>
      </c>
      <c r="J22" s="1375">
        <v>18.68</v>
      </c>
      <c r="K22" s="1399"/>
      <c r="L22" s="1400"/>
      <c r="M22" s="1400"/>
      <c r="N22" s="1400"/>
      <c r="O22" s="1400"/>
      <c r="P22" s="1400"/>
      <c r="Q22" s="1400"/>
      <c r="R22" s="1400"/>
      <c r="S22" s="1401"/>
      <c r="T22" s="468">
        <f t="shared" si="0"/>
        <v>0</v>
      </c>
      <c r="U22" s="275">
        <f t="shared" si="1"/>
        <v>0</v>
      </c>
      <c r="V22" s="276">
        <f t="shared" si="2"/>
        <v>0</v>
      </c>
      <c r="W22" s="1977"/>
      <c r="X22" s="1978"/>
      <c r="Y22" s="343"/>
      <c r="Z22" s="324"/>
      <c r="AA22" s="324"/>
      <c r="AB22" s="324"/>
      <c r="AC22" s="324"/>
      <c r="AD22" s="332"/>
    </row>
    <row r="23" spans="2:30" ht="19.5" customHeight="1" x14ac:dyDescent="0.25">
      <c r="B23" s="1371">
        <v>10703440928</v>
      </c>
      <c r="C23" s="1372" t="s">
        <v>1288</v>
      </c>
      <c r="D23" s="1373">
        <v>2</v>
      </c>
      <c r="E23" s="1374">
        <v>1</v>
      </c>
      <c r="F23" s="947" t="s">
        <v>233</v>
      </c>
      <c r="G23" s="1374">
        <v>31.86</v>
      </c>
      <c r="H23" s="1374">
        <v>149</v>
      </c>
      <c r="I23" s="1374">
        <v>14.94</v>
      </c>
      <c r="J23" s="1375">
        <v>21.06</v>
      </c>
      <c r="K23" s="1399"/>
      <c r="L23" s="1400"/>
      <c r="M23" s="1400"/>
      <c r="N23" s="1400"/>
      <c r="O23" s="1400"/>
      <c r="P23" s="1400"/>
      <c r="Q23" s="1400"/>
      <c r="R23" s="1400"/>
      <c r="S23" s="1401"/>
      <c r="T23" s="468">
        <f t="shared" si="0"/>
        <v>0</v>
      </c>
      <c r="U23" s="275">
        <f t="shared" si="1"/>
        <v>0</v>
      </c>
      <c r="V23" s="276">
        <f t="shared" si="2"/>
        <v>0</v>
      </c>
      <c r="W23" s="1977"/>
      <c r="X23" s="1978"/>
      <c r="Y23" s="343"/>
      <c r="Z23" s="324"/>
      <c r="AA23" s="324"/>
      <c r="AB23" s="324"/>
      <c r="AC23" s="324"/>
      <c r="AD23" s="332"/>
    </row>
    <row r="24" spans="2:30" ht="19.5" customHeight="1" x14ac:dyDescent="0.25">
      <c r="B24" s="1371">
        <v>10164780928</v>
      </c>
      <c r="C24" s="1372" t="s">
        <v>1287</v>
      </c>
      <c r="D24" s="1373">
        <v>2</v>
      </c>
      <c r="E24" s="1374">
        <v>1</v>
      </c>
      <c r="F24" s="947" t="s">
        <v>233</v>
      </c>
      <c r="G24" s="1374">
        <v>30.6</v>
      </c>
      <c r="H24" s="1374">
        <v>144</v>
      </c>
      <c r="I24" s="1374">
        <v>16.09</v>
      </c>
      <c r="J24" s="1375">
        <v>22.689999999999898</v>
      </c>
      <c r="K24" s="1399"/>
      <c r="L24" s="1400"/>
      <c r="M24" s="1400"/>
      <c r="N24" s="1400"/>
      <c r="O24" s="1400"/>
      <c r="P24" s="1400"/>
      <c r="Q24" s="1400"/>
      <c r="R24" s="1400"/>
      <c r="S24" s="1401"/>
      <c r="T24" s="468">
        <f t="shared" si="0"/>
        <v>0</v>
      </c>
      <c r="U24" s="275">
        <f t="shared" si="1"/>
        <v>0</v>
      </c>
      <c r="V24" s="276">
        <f t="shared" si="2"/>
        <v>0</v>
      </c>
      <c r="W24" s="1977"/>
      <c r="X24" s="1978"/>
      <c r="Y24" s="343"/>
      <c r="Z24" s="324"/>
      <c r="AA24" s="324"/>
      <c r="AB24" s="324"/>
      <c r="AC24" s="324"/>
      <c r="AD24" s="332"/>
    </row>
    <row r="25" spans="2:30" ht="19.5" customHeight="1" x14ac:dyDescent="0.25">
      <c r="B25" s="1371">
        <v>10055670928</v>
      </c>
      <c r="C25" s="1372" t="s">
        <v>1286</v>
      </c>
      <c r="D25" s="1373">
        <v>2</v>
      </c>
      <c r="E25" s="1374">
        <v>0.75</v>
      </c>
      <c r="F25" s="947" t="s">
        <v>233</v>
      </c>
      <c r="G25" s="1374">
        <v>30.28</v>
      </c>
      <c r="H25" s="1374">
        <v>149</v>
      </c>
      <c r="I25" s="1374">
        <v>26.79</v>
      </c>
      <c r="J25" s="1375">
        <v>37.769999999999897</v>
      </c>
      <c r="K25" s="1399"/>
      <c r="L25" s="1400"/>
      <c r="M25" s="1400"/>
      <c r="N25" s="1400"/>
      <c r="O25" s="1400"/>
      <c r="P25" s="1400"/>
      <c r="Q25" s="1400"/>
      <c r="R25" s="1400"/>
      <c r="S25" s="1401"/>
      <c r="T25" s="468">
        <f t="shared" si="0"/>
        <v>0</v>
      </c>
      <c r="U25" s="275">
        <f t="shared" si="1"/>
        <v>0</v>
      </c>
      <c r="V25" s="276">
        <f t="shared" si="2"/>
        <v>0</v>
      </c>
      <c r="W25" s="1977"/>
      <c r="X25" s="1978"/>
      <c r="Y25" s="343"/>
      <c r="Z25" s="324"/>
      <c r="AA25" s="324"/>
      <c r="AB25" s="324"/>
      <c r="AC25" s="324"/>
      <c r="AD25" s="332"/>
    </row>
    <row r="26" spans="2:30" ht="19.5" customHeight="1" x14ac:dyDescent="0.25">
      <c r="B26" s="1371">
        <v>10035220928</v>
      </c>
      <c r="C26" s="1372" t="s">
        <v>1285</v>
      </c>
      <c r="D26" s="1373">
        <v>2</v>
      </c>
      <c r="E26" s="1374">
        <v>0</v>
      </c>
      <c r="F26" s="947" t="s">
        <v>233</v>
      </c>
      <c r="G26" s="1374">
        <v>30</v>
      </c>
      <c r="H26" s="1374">
        <v>171</v>
      </c>
      <c r="I26" s="1374">
        <v>41.24</v>
      </c>
      <c r="J26" s="1375">
        <v>58.14</v>
      </c>
      <c r="K26" s="1399"/>
      <c r="L26" s="1400"/>
      <c r="M26" s="1400"/>
      <c r="N26" s="1400"/>
      <c r="O26" s="1400"/>
      <c r="P26" s="1400"/>
      <c r="Q26" s="1400"/>
      <c r="R26" s="1400"/>
      <c r="S26" s="1401"/>
      <c r="T26" s="468">
        <f t="shared" si="0"/>
        <v>0</v>
      </c>
      <c r="U26" s="275">
        <f t="shared" si="1"/>
        <v>0</v>
      </c>
      <c r="V26" s="276">
        <f t="shared" si="2"/>
        <v>0</v>
      </c>
      <c r="W26" s="1977"/>
      <c r="X26" s="1978"/>
      <c r="Y26" s="343"/>
      <c r="Z26" s="324"/>
      <c r="AA26" s="324"/>
      <c r="AB26" s="324"/>
      <c r="AC26" s="324"/>
      <c r="AD26" s="332"/>
    </row>
    <row r="27" spans="2:30" ht="19.5" customHeight="1" x14ac:dyDescent="0.25">
      <c r="B27" s="1371">
        <v>10038590928</v>
      </c>
      <c r="C27" s="1372" t="s">
        <v>1284</v>
      </c>
      <c r="D27" s="1373">
        <v>2</v>
      </c>
      <c r="E27" s="1374">
        <v>1</v>
      </c>
      <c r="F27" s="947" t="s">
        <v>233</v>
      </c>
      <c r="G27" s="1374">
        <v>31.86</v>
      </c>
      <c r="H27" s="1374">
        <v>142</v>
      </c>
      <c r="I27" s="1374">
        <v>19.66</v>
      </c>
      <c r="J27" s="1375">
        <v>27.72</v>
      </c>
      <c r="K27" s="1399"/>
      <c r="L27" s="1400"/>
      <c r="M27" s="1400"/>
      <c r="N27" s="1400"/>
      <c r="O27" s="1400"/>
      <c r="P27" s="1400"/>
      <c r="Q27" s="1400"/>
      <c r="R27" s="1400"/>
      <c r="S27" s="1401"/>
      <c r="T27" s="468">
        <f t="shared" si="0"/>
        <v>0</v>
      </c>
      <c r="U27" s="275">
        <f t="shared" si="1"/>
        <v>0</v>
      </c>
      <c r="V27" s="276">
        <f t="shared" si="2"/>
        <v>0</v>
      </c>
      <c r="W27" s="1977"/>
      <c r="X27" s="1978"/>
      <c r="Y27" s="343"/>
      <c r="Z27" s="324"/>
      <c r="AA27" s="324"/>
      <c r="AB27" s="324"/>
      <c r="AC27" s="324"/>
      <c r="AD27" s="332"/>
    </row>
    <row r="28" spans="2:30" ht="19.5" customHeight="1" x14ac:dyDescent="0.25">
      <c r="B28" s="1371">
        <v>10365230928</v>
      </c>
      <c r="C28" s="1372" t="s">
        <v>1283</v>
      </c>
      <c r="D28" s="1373">
        <v>1</v>
      </c>
      <c r="E28" s="1374">
        <v>1.9</v>
      </c>
      <c r="F28" s="947" t="s">
        <v>233</v>
      </c>
      <c r="G28" s="1374">
        <v>21.8</v>
      </c>
      <c r="H28" s="1374">
        <v>100</v>
      </c>
      <c r="I28" s="1374">
        <v>6.62</v>
      </c>
      <c r="J28" s="1375">
        <v>9.34</v>
      </c>
      <c r="K28" s="1399"/>
      <c r="L28" s="1400"/>
      <c r="M28" s="1400"/>
      <c r="N28" s="1400"/>
      <c r="O28" s="1400"/>
      <c r="P28" s="1400"/>
      <c r="Q28" s="1400"/>
      <c r="R28" s="1400"/>
      <c r="S28" s="1401"/>
      <c r="T28" s="468">
        <f t="shared" si="0"/>
        <v>0</v>
      </c>
      <c r="U28" s="275">
        <f t="shared" si="1"/>
        <v>0</v>
      </c>
      <c r="V28" s="276">
        <f t="shared" si="2"/>
        <v>0</v>
      </c>
      <c r="W28" s="1977"/>
      <c r="X28" s="1978"/>
      <c r="Y28" s="343"/>
      <c r="Z28" s="324"/>
      <c r="AA28" s="324"/>
      <c r="AB28" s="324"/>
      <c r="AC28" s="324"/>
      <c r="AD28" s="332"/>
    </row>
    <row r="29" spans="2:30" ht="19.5" customHeight="1" x14ac:dyDescent="0.25">
      <c r="B29" s="1371">
        <v>10037310928</v>
      </c>
      <c r="C29" s="1372" t="s">
        <v>1282</v>
      </c>
      <c r="D29" s="1373">
        <v>2</v>
      </c>
      <c r="E29" s="1374">
        <v>1</v>
      </c>
      <c r="F29" s="947" t="s">
        <v>233</v>
      </c>
      <c r="G29" s="1374">
        <v>26.25</v>
      </c>
      <c r="H29" s="1374">
        <v>103</v>
      </c>
      <c r="I29" s="1374">
        <v>28.21</v>
      </c>
      <c r="J29" s="1375">
        <v>39.769999999999897</v>
      </c>
      <c r="K29" s="1399"/>
      <c r="L29" s="1400"/>
      <c r="M29" s="1400"/>
      <c r="N29" s="1400"/>
      <c r="O29" s="1400"/>
      <c r="P29" s="1400"/>
      <c r="Q29" s="1400"/>
      <c r="R29" s="1400"/>
      <c r="S29" s="1401"/>
      <c r="T29" s="468">
        <f t="shared" si="0"/>
        <v>0</v>
      </c>
      <c r="U29" s="275">
        <f t="shared" si="1"/>
        <v>0</v>
      </c>
      <c r="V29" s="276">
        <f t="shared" si="2"/>
        <v>0</v>
      </c>
      <c r="W29" s="1977"/>
      <c r="X29" s="1978"/>
      <c r="Y29" s="343"/>
      <c r="Z29" s="324"/>
      <c r="AA29" s="324"/>
      <c r="AB29" s="324"/>
      <c r="AC29" s="324"/>
      <c r="AD29" s="332"/>
    </row>
    <row r="30" spans="2:30" ht="19.5" customHeight="1" x14ac:dyDescent="0.25">
      <c r="B30" s="1371">
        <v>10460210928</v>
      </c>
      <c r="C30" s="1372" t="s">
        <v>1281</v>
      </c>
      <c r="D30" s="1373">
        <v>2</v>
      </c>
      <c r="E30" s="1374">
        <v>0</v>
      </c>
      <c r="F30" s="947" t="s">
        <v>233</v>
      </c>
      <c r="G30" s="1374">
        <v>10</v>
      </c>
      <c r="H30" s="1374">
        <v>73</v>
      </c>
      <c r="I30" s="1374">
        <v>14.21</v>
      </c>
      <c r="J30" s="1375">
        <v>20.04</v>
      </c>
      <c r="K30" s="1399"/>
      <c r="L30" s="1400"/>
      <c r="M30" s="1400"/>
      <c r="N30" s="1400"/>
      <c r="O30" s="1400"/>
      <c r="P30" s="1400"/>
      <c r="Q30" s="1400"/>
      <c r="R30" s="1400"/>
      <c r="S30" s="1401"/>
      <c r="T30" s="468">
        <f t="shared" si="0"/>
        <v>0</v>
      </c>
      <c r="U30" s="275">
        <f t="shared" si="1"/>
        <v>0</v>
      </c>
      <c r="V30" s="276">
        <f t="shared" si="2"/>
        <v>0</v>
      </c>
      <c r="W30" s="1977"/>
      <c r="X30" s="1978"/>
      <c r="Y30" s="343"/>
      <c r="Z30" s="324"/>
      <c r="AA30" s="324"/>
      <c r="AB30" s="324"/>
      <c r="AC30" s="324"/>
      <c r="AD30" s="332"/>
    </row>
    <row r="31" spans="2:30" ht="19.5" customHeight="1" x14ac:dyDescent="0.25">
      <c r="B31" s="1371">
        <v>10703670928</v>
      </c>
      <c r="C31" s="1372" t="s">
        <v>1280</v>
      </c>
      <c r="D31" s="1373">
        <v>2</v>
      </c>
      <c r="E31" s="1374">
        <v>1</v>
      </c>
      <c r="F31" s="947" t="s">
        <v>233</v>
      </c>
      <c r="G31" s="1374">
        <v>31.5</v>
      </c>
      <c r="H31" s="1374">
        <v>147</v>
      </c>
      <c r="I31" s="1374">
        <v>14.77</v>
      </c>
      <c r="J31" s="1375">
        <v>20.82</v>
      </c>
      <c r="K31" s="1399"/>
      <c r="L31" s="1400"/>
      <c r="M31" s="1400"/>
      <c r="N31" s="1400"/>
      <c r="O31" s="1400"/>
      <c r="P31" s="1400"/>
      <c r="Q31" s="1400"/>
      <c r="R31" s="1400"/>
      <c r="S31" s="1401"/>
      <c r="T31" s="468">
        <f t="shared" si="0"/>
        <v>0</v>
      </c>
      <c r="U31" s="275">
        <f t="shared" si="1"/>
        <v>0</v>
      </c>
      <c r="V31" s="276">
        <f t="shared" si="2"/>
        <v>0</v>
      </c>
      <c r="W31" s="1977"/>
      <c r="X31" s="1978"/>
      <c r="Y31" s="343"/>
      <c r="Z31" s="324"/>
      <c r="AA31" s="324"/>
      <c r="AB31" s="324"/>
      <c r="AC31" s="324"/>
      <c r="AD31" s="332"/>
    </row>
    <row r="32" spans="2:30" ht="19.5" customHeight="1" x14ac:dyDescent="0.25">
      <c r="B32" s="1371">
        <v>10299010928</v>
      </c>
      <c r="C32" s="1372" t="s">
        <v>1279</v>
      </c>
      <c r="D32" s="1373">
        <v>2</v>
      </c>
      <c r="E32" s="1374">
        <v>0</v>
      </c>
      <c r="F32" s="947" t="s">
        <v>233</v>
      </c>
      <c r="G32" s="1374">
        <v>30</v>
      </c>
      <c r="H32" s="1374">
        <v>192</v>
      </c>
      <c r="I32" s="1374">
        <v>39.299999999999997</v>
      </c>
      <c r="J32" s="1375">
        <v>55.41</v>
      </c>
      <c r="K32" s="1399"/>
      <c r="L32" s="1400"/>
      <c r="M32" s="1400"/>
      <c r="N32" s="1400"/>
      <c r="O32" s="1400"/>
      <c r="P32" s="1400"/>
      <c r="Q32" s="1400"/>
      <c r="R32" s="1400"/>
      <c r="S32" s="1401"/>
      <c r="T32" s="468">
        <f t="shared" si="0"/>
        <v>0</v>
      </c>
      <c r="U32" s="275">
        <f t="shared" si="1"/>
        <v>0</v>
      </c>
      <c r="V32" s="276">
        <f t="shared" si="2"/>
        <v>0</v>
      </c>
      <c r="W32" s="1977"/>
      <c r="X32" s="1978"/>
      <c r="Y32" s="343"/>
      <c r="Z32" s="324"/>
      <c r="AA32" s="324"/>
      <c r="AB32" s="324"/>
      <c r="AC32" s="324"/>
      <c r="AD32" s="332"/>
    </row>
    <row r="33" spans="2:30" ht="19.5" customHeight="1" x14ac:dyDescent="0.25">
      <c r="B33" s="1371">
        <v>10703780928</v>
      </c>
      <c r="C33" s="1372" t="s">
        <v>1278</v>
      </c>
      <c r="D33" s="1373">
        <v>2</v>
      </c>
      <c r="E33" s="1374">
        <v>1</v>
      </c>
      <c r="F33" s="947" t="s">
        <v>233</v>
      </c>
      <c r="G33" s="1374">
        <v>32.79</v>
      </c>
      <c r="H33" s="1374">
        <v>159</v>
      </c>
      <c r="I33" s="1374">
        <v>15.37</v>
      </c>
      <c r="J33" s="1375">
        <v>21.68</v>
      </c>
      <c r="K33" s="1399"/>
      <c r="L33" s="1400"/>
      <c r="M33" s="1400"/>
      <c r="N33" s="1400"/>
      <c r="O33" s="1400"/>
      <c r="P33" s="1400"/>
      <c r="Q33" s="1400"/>
      <c r="R33" s="1400"/>
      <c r="S33" s="1401"/>
      <c r="T33" s="468">
        <f t="shared" si="0"/>
        <v>0</v>
      </c>
      <c r="U33" s="275">
        <f t="shared" si="1"/>
        <v>0</v>
      </c>
      <c r="V33" s="276">
        <f t="shared" si="2"/>
        <v>0</v>
      </c>
      <c r="W33" s="1977"/>
      <c r="X33" s="1978"/>
      <c r="Y33" s="343"/>
      <c r="Z33" s="324"/>
      <c r="AA33" s="324"/>
      <c r="AB33" s="324"/>
      <c r="AC33" s="324"/>
      <c r="AD33" s="332"/>
    </row>
    <row r="34" spans="2:30" ht="19.5" customHeight="1" x14ac:dyDescent="0.25">
      <c r="B34" s="1371">
        <v>10029400928</v>
      </c>
      <c r="C34" s="1372" t="s">
        <v>1277</v>
      </c>
      <c r="D34" s="1373">
        <v>2</v>
      </c>
      <c r="E34" s="1374">
        <v>1</v>
      </c>
      <c r="F34" s="947" t="s">
        <v>233</v>
      </c>
      <c r="G34" s="1374">
        <v>30</v>
      </c>
      <c r="H34" s="1374">
        <v>125</v>
      </c>
      <c r="I34" s="1374">
        <v>25.17</v>
      </c>
      <c r="J34" s="1375">
        <v>35.479999999999997</v>
      </c>
      <c r="K34" s="1399"/>
      <c r="L34" s="1400"/>
      <c r="M34" s="1400"/>
      <c r="N34" s="1400"/>
      <c r="O34" s="1400"/>
      <c r="P34" s="1400"/>
      <c r="Q34" s="1400"/>
      <c r="R34" s="1400"/>
      <c r="S34" s="1401"/>
      <c r="T34" s="468">
        <f t="shared" si="0"/>
        <v>0</v>
      </c>
      <c r="U34" s="275">
        <f t="shared" si="1"/>
        <v>0</v>
      </c>
      <c r="V34" s="276">
        <f t="shared" si="2"/>
        <v>0</v>
      </c>
      <c r="W34" s="1977"/>
      <c r="X34" s="1978"/>
      <c r="Y34" s="343"/>
      <c r="Z34" s="324"/>
      <c r="AA34" s="324"/>
      <c r="AB34" s="324"/>
      <c r="AC34" s="324"/>
      <c r="AD34" s="332"/>
    </row>
    <row r="35" spans="2:30" ht="19.5" customHeight="1" x14ac:dyDescent="0.25">
      <c r="B35" s="1369">
        <v>10037320928</v>
      </c>
      <c r="C35" s="1376" t="s">
        <v>1276</v>
      </c>
      <c r="D35" s="1377">
        <v>2</v>
      </c>
      <c r="E35" s="1378">
        <v>1</v>
      </c>
      <c r="F35" s="947" t="s">
        <v>233</v>
      </c>
      <c r="G35" s="1378">
        <v>26.42</v>
      </c>
      <c r="H35" s="1378">
        <v>107</v>
      </c>
      <c r="I35" s="1378">
        <v>28.02</v>
      </c>
      <c r="J35" s="1379">
        <v>39.51</v>
      </c>
      <c r="K35" s="1402"/>
      <c r="L35" s="1403"/>
      <c r="M35" s="1403"/>
      <c r="N35" s="1403"/>
      <c r="O35" s="1403"/>
      <c r="P35" s="1403"/>
      <c r="Q35" s="1403"/>
      <c r="R35" s="1403"/>
      <c r="S35" s="1404"/>
      <c r="T35" s="468">
        <f t="shared" si="0"/>
        <v>0</v>
      </c>
      <c r="U35" s="275">
        <f t="shared" si="1"/>
        <v>0</v>
      </c>
      <c r="V35" s="276">
        <f t="shared" si="2"/>
        <v>0</v>
      </c>
      <c r="W35" s="1979"/>
      <c r="X35" s="1980"/>
      <c r="Y35" s="343"/>
      <c r="Z35" s="324"/>
      <c r="AA35" s="324"/>
      <c r="AB35" s="324"/>
      <c r="AC35" s="324"/>
      <c r="AD35" s="332"/>
    </row>
    <row r="36" spans="2:30" ht="19.5" customHeight="1" x14ac:dyDescent="0.25">
      <c r="B36" s="1368">
        <v>10038570928</v>
      </c>
      <c r="C36" s="1376" t="s">
        <v>1275</v>
      </c>
      <c r="D36" s="1377">
        <v>2</v>
      </c>
      <c r="E36" s="1378">
        <v>1</v>
      </c>
      <c r="F36" s="947" t="s">
        <v>233</v>
      </c>
      <c r="G36" s="1378">
        <v>31.05</v>
      </c>
      <c r="H36" s="1378">
        <v>141</v>
      </c>
      <c r="I36" s="1378">
        <v>19.190000000000001</v>
      </c>
      <c r="J36" s="1379">
        <v>27.049999999999901</v>
      </c>
      <c r="K36" s="1402"/>
      <c r="L36" s="1403"/>
      <c r="M36" s="1403"/>
      <c r="N36" s="1403"/>
      <c r="O36" s="1403"/>
      <c r="P36" s="1403"/>
      <c r="Q36" s="1403"/>
      <c r="R36" s="1403"/>
      <c r="S36" s="1404"/>
      <c r="T36" s="468">
        <f t="shared" si="0"/>
        <v>0</v>
      </c>
      <c r="U36" s="275">
        <f t="shared" si="1"/>
        <v>0</v>
      </c>
      <c r="V36" s="276">
        <f t="shared" si="2"/>
        <v>0</v>
      </c>
      <c r="W36" s="1979"/>
      <c r="X36" s="1980"/>
      <c r="Y36" s="343"/>
      <c r="Z36" s="324"/>
      <c r="AA36" s="324"/>
      <c r="AB36" s="324"/>
      <c r="AC36" s="324"/>
      <c r="AD36" s="332"/>
    </row>
    <row r="37" spans="2:30" ht="19.5" customHeight="1" x14ac:dyDescent="0.25">
      <c r="B37" s="1369">
        <v>10218790928</v>
      </c>
      <c r="C37" s="1376" t="s">
        <v>1274</v>
      </c>
      <c r="D37" s="1377" t="s">
        <v>1273</v>
      </c>
      <c r="E37" s="1378" t="s">
        <v>1273</v>
      </c>
      <c r="F37" s="947" t="s">
        <v>233</v>
      </c>
      <c r="G37" s="1378">
        <v>23.08</v>
      </c>
      <c r="H37" s="1378">
        <v>78</v>
      </c>
      <c r="I37" s="1378">
        <v>19.2</v>
      </c>
      <c r="J37" s="1379">
        <v>27.07</v>
      </c>
      <c r="K37" s="1402"/>
      <c r="L37" s="1403"/>
      <c r="M37" s="1403"/>
      <c r="N37" s="1403"/>
      <c r="O37" s="1403"/>
      <c r="P37" s="1403"/>
      <c r="Q37" s="1403"/>
      <c r="R37" s="1403"/>
      <c r="S37" s="1404"/>
      <c r="T37" s="468">
        <f t="shared" si="0"/>
        <v>0</v>
      </c>
      <c r="U37" s="275">
        <f t="shared" si="1"/>
        <v>0</v>
      </c>
      <c r="V37" s="276">
        <f t="shared" si="2"/>
        <v>0</v>
      </c>
      <c r="W37" s="1979"/>
      <c r="X37" s="1980"/>
      <c r="Y37" s="343"/>
      <c r="Z37" s="324"/>
      <c r="AA37" s="324"/>
      <c r="AB37" s="324"/>
      <c r="AC37" s="324"/>
      <c r="AD37" s="332"/>
    </row>
    <row r="38" spans="2:30" ht="19.5" customHeight="1" x14ac:dyDescent="0.25">
      <c r="B38" s="1369">
        <v>10336050928</v>
      </c>
      <c r="C38" s="1376" t="s">
        <v>1272</v>
      </c>
      <c r="D38" s="1377">
        <v>2.25</v>
      </c>
      <c r="E38" s="1378">
        <v>2</v>
      </c>
      <c r="F38" s="947" t="s">
        <v>233</v>
      </c>
      <c r="G38" s="1378">
        <v>23.9</v>
      </c>
      <c r="H38" s="1378">
        <v>80</v>
      </c>
      <c r="I38" s="1378">
        <v>13.62</v>
      </c>
      <c r="J38" s="1379">
        <v>19.2</v>
      </c>
      <c r="K38" s="1402"/>
      <c r="L38" s="1403"/>
      <c r="M38" s="1403"/>
      <c r="N38" s="1403"/>
      <c r="O38" s="1403"/>
      <c r="P38" s="1403"/>
      <c r="Q38" s="1403"/>
      <c r="R38" s="1403"/>
      <c r="S38" s="1404"/>
      <c r="T38" s="468">
        <f t="shared" si="0"/>
        <v>0</v>
      </c>
      <c r="U38" s="275">
        <f t="shared" si="1"/>
        <v>0</v>
      </c>
      <c r="V38" s="276">
        <f t="shared" si="2"/>
        <v>0</v>
      </c>
      <c r="W38" s="1979"/>
      <c r="X38" s="1980"/>
      <c r="Y38" s="343"/>
      <c r="Z38" s="324"/>
      <c r="AA38" s="324"/>
      <c r="AB38" s="324"/>
      <c r="AC38" s="324"/>
      <c r="AD38" s="332"/>
    </row>
    <row r="39" spans="2:30" ht="19.5" customHeight="1" x14ac:dyDescent="0.25">
      <c r="B39" s="1369">
        <v>10336070928</v>
      </c>
      <c r="C39" s="1376" t="s">
        <v>1271</v>
      </c>
      <c r="D39" s="1377">
        <v>2</v>
      </c>
      <c r="E39" s="1378">
        <v>0.5</v>
      </c>
      <c r="F39" s="947" t="s">
        <v>233</v>
      </c>
      <c r="G39" s="1378">
        <v>27</v>
      </c>
      <c r="H39" s="1378">
        <v>80</v>
      </c>
      <c r="I39" s="1378">
        <v>10.6</v>
      </c>
      <c r="J39" s="1379">
        <v>14.95</v>
      </c>
      <c r="K39" s="1402"/>
      <c r="L39" s="1403"/>
      <c r="M39" s="1403"/>
      <c r="N39" s="1403"/>
      <c r="O39" s="1403"/>
      <c r="P39" s="1403"/>
      <c r="Q39" s="1403"/>
      <c r="R39" s="1403"/>
      <c r="S39" s="1404"/>
      <c r="T39" s="468">
        <f t="shared" si="0"/>
        <v>0</v>
      </c>
      <c r="U39" s="275">
        <f t="shared" si="1"/>
        <v>0</v>
      </c>
      <c r="V39" s="276">
        <f t="shared" si="2"/>
        <v>0</v>
      </c>
      <c r="W39" s="1979"/>
      <c r="X39" s="1980"/>
      <c r="Y39" s="343"/>
      <c r="Z39" s="324"/>
      <c r="AA39" s="324"/>
      <c r="AB39" s="324"/>
      <c r="AC39" s="324"/>
      <c r="AD39" s="332"/>
    </row>
    <row r="40" spans="2:30" ht="19.5" customHeight="1" thickBot="1" x14ac:dyDescent="0.3">
      <c r="B40" s="1380">
        <v>16660000928</v>
      </c>
      <c r="C40" s="1381" t="s">
        <v>1270</v>
      </c>
      <c r="D40" s="1382" t="s">
        <v>1269</v>
      </c>
      <c r="E40" s="1383" t="s">
        <v>1269</v>
      </c>
      <c r="F40" s="987" t="s">
        <v>233</v>
      </c>
      <c r="G40" s="1383">
        <v>29.64</v>
      </c>
      <c r="H40" s="1383">
        <v>82</v>
      </c>
      <c r="I40" s="1383">
        <v>23.29</v>
      </c>
      <c r="J40" s="1384">
        <v>32.83</v>
      </c>
      <c r="K40" s="1405"/>
      <c r="L40" s="1406"/>
      <c r="M40" s="1406"/>
      <c r="N40" s="1406"/>
      <c r="O40" s="1406"/>
      <c r="P40" s="1406"/>
      <c r="Q40" s="1406"/>
      <c r="R40" s="1406"/>
      <c r="S40" s="1407"/>
      <c r="T40" s="470">
        <f t="shared" si="0"/>
        <v>0</v>
      </c>
      <c r="U40" s="471">
        <f t="shared" si="1"/>
        <v>0</v>
      </c>
      <c r="V40" s="472">
        <f t="shared" si="2"/>
        <v>0</v>
      </c>
      <c r="W40" s="1981"/>
      <c r="X40" s="1982"/>
      <c r="Y40" s="343"/>
      <c r="Z40" s="324"/>
      <c r="AA40" s="324"/>
      <c r="AB40" s="324"/>
      <c r="AC40" s="324"/>
      <c r="AD40" s="332"/>
    </row>
    <row r="41" spans="2:30" ht="19.5" customHeight="1" thickBot="1" x14ac:dyDescent="0.35">
      <c r="B41" s="1964" t="s">
        <v>407</v>
      </c>
      <c r="C41" s="1965"/>
      <c r="D41" s="1965"/>
      <c r="E41" s="1965"/>
      <c r="F41" s="1965"/>
      <c r="G41" s="1965"/>
      <c r="H41" s="1965"/>
      <c r="I41" s="1965"/>
      <c r="J41" s="1965"/>
      <c r="K41" s="1965"/>
      <c r="L41" s="1965"/>
      <c r="M41" s="1965"/>
      <c r="N41" s="1965"/>
      <c r="O41" s="1965"/>
      <c r="P41" s="1965"/>
      <c r="Q41" s="1965"/>
      <c r="R41" s="1965"/>
      <c r="S41" s="1965"/>
      <c r="T41" s="1965">
        <f t="shared" si="0"/>
        <v>0</v>
      </c>
      <c r="U41" s="1965">
        <f t="shared" si="1"/>
        <v>0</v>
      </c>
      <c r="V41" s="1965">
        <f t="shared" si="2"/>
        <v>0</v>
      </c>
      <c r="W41" s="1965" t="s">
        <v>115</v>
      </c>
      <c r="X41" s="1966"/>
      <c r="Y41" s="301" t="s">
        <v>1324</v>
      </c>
      <c r="Z41" s="324"/>
      <c r="AA41" s="324"/>
      <c r="AB41" s="324"/>
      <c r="AC41" s="324"/>
      <c r="AD41" s="324"/>
    </row>
    <row r="42" spans="2:30" ht="19.5" customHeight="1" x14ac:dyDescent="0.25">
      <c r="B42" s="1371">
        <v>10703320928</v>
      </c>
      <c r="C42" s="1372" t="s">
        <v>1268</v>
      </c>
      <c r="D42" s="1385">
        <v>2</v>
      </c>
      <c r="E42" s="1374">
        <v>1</v>
      </c>
      <c r="F42" s="1374" t="s">
        <v>233</v>
      </c>
      <c r="G42" s="1374">
        <v>30.99</v>
      </c>
      <c r="H42" s="1374">
        <v>120</v>
      </c>
      <c r="I42" s="1374">
        <v>34.29</v>
      </c>
      <c r="J42" s="1375">
        <v>48.35</v>
      </c>
      <c r="K42" s="1399"/>
      <c r="L42" s="1400"/>
      <c r="M42" s="1400"/>
      <c r="N42" s="1400"/>
      <c r="O42" s="1400"/>
      <c r="P42" s="1400"/>
      <c r="Q42" s="1400"/>
      <c r="R42" s="1400"/>
      <c r="S42" s="1401"/>
      <c r="T42" s="469">
        <f t="shared" si="0"/>
        <v>0</v>
      </c>
      <c r="U42" s="344">
        <f t="shared" si="1"/>
        <v>0</v>
      </c>
      <c r="V42" s="277">
        <f t="shared" si="2"/>
        <v>0</v>
      </c>
      <c r="W42" s="1967" t="s">
        <v>115</v>
      </c>
      <c r="X42" s="1968"/>
      <c r="Y42" s="313" t="str">
        <f>IF($J$94="","",$J$94/I42)</f>
        <v/>
      </c>
    </row>
    <row r="43" spans="2:30" ht="19.5" customHeight="1" x14ac:dyDescent="0.25">
      <c r="B43" s="1371">
        <v>10703020928</v>
      </c>
      <c r="C43" s="1372" t="s">
        <v>1267</v>
      </c>
      <c r="D43" s="1385">
        <v>2</v>
      </c>
      <c r="E43" s="1374">
        <v>1</v>
      </c>
      <c r="F43" s="1374" t="s">
        <v>233</v>
      </c>
      <c r="G43" s="1374">
        <v>30.94</v>
      </c>
      <c r="H43" s="1374">
        <v>132</v>
      </c>
      <c r="I43" s="1374">
        <v>33.74</v>
      </c>
      <c r="J43" s="1375">
        <v>47.57</v>
      </c>
      <c r="K43" s="1399"/>
      <c r="L43" s="1400"/>
      <c r="M43" s="1400"/>
      <c r="N43" s="1400"/>
      <c r="O43" s="1400"/>
      <c r="P43" s="1400"/>
      <c r="Q43" s="1400"/>
      <c r="R43" s="1400"/>
      <c r="S43" s="1401"/>
      <c r="T43" s="468">
        <f t="shared" si="0"/>
        <v>0</v>
      </c>
      <c r="U43" s="275">
        <f t="shared" si="1"/>
        <v>0</v>
      </c>
      <c r="V43" s="276">
        <f t="shared" si="2"/>
        <v>0</v>
      </c>
      <c r="W43" s="1967"/>
      <c r="X43" s="1968"/>
      <c r="Y43" s="315" t="str">
        <f t="shared" ref="Y43:Y66" si="3">IF($J$94="","",$J$94/I43)</f>
        <v/>
      </c>
    </row>
    <row r="44" spans="2:30" ht="19.5" customHeight="1" x14ac:dyDescent="0.25">
      <c r="B44" s="1371">
        <v>10703120928</v>
      </c>
      <c r="C44" s="1372" t="s">
        <v>1266</v>
      </c>
      <c r="D44" s="1385">
        <v>2</v>
      </c>
      <c r="E44" s="1374">
        <v>1</v>
      </c>
      <c r="F44" s="1374" t="s">
        <v>233</v>
      </c>
      <c r="G44" s="1374">
        <v>30.94</v>
      </c>
      <c r="H44" s="1374">
        <v>132</v>
      </c>
      <c r="I44" s="1374">
        <v>33.74</v>
      </c>
      <c r="J44" s="1375">
        <v>47.57</v>
      </c>
      <c r="K44" s="1399"/>
      <c r="L44" s="1400"/>
      <c r="M44" s="1400"/>
      <c r="N44" s="1400"/>
      <c r="O44" s="1400"/>
      <c r="P44" s="1400"/>
      <c r="Q44" s="1400"/>
      <c r="R44" s="1400"/>
      <c r="S44" s="1401"/>
      <c r="T44" s="468">
        <f t="shared" si="0"/>
        <v>0</v>
      </c>
      <c r="U44" s="275">
        <f t="shared" si="1"/>
        <v>0</v>
      </c>
      <c r="V44" s="276">
        <f t="shared" si="2"/>
        <v>0</v>
      </c>
      <c r="W44" s="1967"/>
      <c r="X44" s="1968"/>
      <c r="Y44" s="315" t="str">
        <f t="shared" si="3"/>
        <v/>
      </c>
    </row>
    <row r="45" spans="2:30" ht="19.5" customHeight="1" x14ac:dyDescent="0.25">
      <c r="B45" s="1371">
        <v>17033220928</v>
      </c>
      <c r="C45" s="1372" t="s">
        <v>1265</v>
      </c>
      <c r="D45" s="1385">
        <v>2</v>
      </c>
      <c r="E45" s="1374">
        <v>1</v>
      </c>
      <c r="F45" s="1374" t="s">
        <v>233</v>
      </c>
      <c r="G45" s="1374">
        <v>30.9</v>
      </c>
      <c r="H45" s="1374">
        <v>110</v>
      </c>
      <c r="I45" s="1374">
        <v>32.630000000000003</v>
      </c>
      <c r="J45" s="1375">
        <v>46.01</v>
      </c>
      <c r="K45" s="1399"/>
      <c r="L45" s="1400"/>
      <c r="M45" s="1400"/>
      <c r="N45" s="1400"/>
      <c r="O45" s="1400"/>
      <c r="P45" s="1400"/>
      <c r="Q45" s="1400"/>
      <c r="R45" s="1400"/>
      <c r="S45" s="1401"/>
      <c r="T45" s="468">
        <f t="shared" ref="T45:T76" si="4">SUM(K45:S45)</f>
        <v>0</v>
      </c>
      <c r="U45" s="275">
        <f t="shared" ref="U45:U76" si="5">T45*I45</f>
        <v>0</v>
      </c>
      <c r="V45" s="276">
        <f t="shared" ref="V45:V76" si="6">U45*$S$6</f>
        <v>0</v>
      </c>
      <c r="W45" s="1967"/>
      <c r="X45" s="1968"/>
      <c r="Y45" s="315" t="str">
        <f t="shared" si="3"/>
        <v/>
      </c>
    </row>
    <row r="46" spans="2:30" ht="19.5" customHeight="1" x14ac:dyDescent="0.25">
      <c r="B46" s="1371">
        <v>10703420928</v>
      </c>
      <c r="C46" s="1372" t="s">
        <v>1264</v>
      </c>
      <c r="D46" s="1385">
        <v>2</v>
      </c>
      <c r="E46" s="1374">
        <v>1</v>
      </c>
      <c r="F46" s="1374" t="s">
        <v>233</v>
      </c>
      <c r="G46" s="1374">
        <v>30.995999999999999</v>
      </c>
      <c r="H46" s="1374">
        <v>121</v>
      </c>
      <c r="I46" s="1374">
        <v>34.29</v>
      </c>
      <c r="J46" s="1375">
        <v>48.35</v>
      </c>
      <c r="K46" s="1399"/>
      <c r="L46" s="1400"/>
      <c r="M46" s="1400"/>
      <c r="N46" s="1400"/>
      <c r="O46" s="1400"/>
      <c r="P46" s="1400"/>
      <c r="Q46" s="1400"/>
      <c r="R46" s="1400"/>
      <c r="S46" s="1401"/>
      <c r="T46" s="468">
        <f t="shared" si="4"/>
        <v>0</v>
      </c>
      <c r="U46" s="275">
        <f t="shared" si="5"/>
        <v>0</v>
      </c>
      <c r="V46" s="276">
        <f t="shared" si="6"/>
        <v>0</v>
      </c>
      <c r="W46" s="1967"/>
      <c r="X46" s="1968"/>
      <c r="Y46" s="315" t="str">
        <f t="shared" si="3"/>
        <v/>
      </c>
    </row>
    <row r="47" spans="2:30" ht="19.5" customHeight="1" x14ac:dyDescent="0.25">
      <c r="B47" s="1371">
        <v>10061470928</v>
      </c>
      <c r="C47" s="1372" t="s">
        <v>1263</v>
      </c>
      <c r="D47" s="1385">
        <v>2</v>
      </c>
      <c r="E47" s="1374">
        <v>1</v>
      </c>
      <c r="F47" s="1374" t="s">
        <v>233</v>
      </c>
      <c r="G47" s="1374">
        <v>28.5</v>
      </c>
      <c r="H47" s="1374">
        <v>88</v>
      </c>
      <c r="I47" s="1374">
        <v>22.66</v>
      </c>
      <c r="J47" s="1375">
        <v>31.95</v>
      </c>
      <c r="K47" s="1399"/>
      <c r="L47" s="1400"/>
      <c r="M47" s="1400"/>
      <c r="N47" s="1400"/>
      <c r="O47" s="1400"/>
      <c r="P47" s="1400"/>
      <c r="Q47" s="1400"/>
      <c r="R47" s="1400"/>
      <c r="S47" s="1401"/>
      <c r="T47" s="468">
        <f t="shared" si="4"/>
        <v>0</v>
      </c>
      <c r="U47" s="275">
        <f t="shared" si="5"/>
        <v>0</v>
      </c>
      <c r="V47" s="276">
        <f t="shared" si="6"/>
        <v>0</v>
      </c>
      <c r="W47" s="1967"/>
      <c r="X47" s="1968"/>
      <c r="Y47" s="315" t="str">
        <f t="shared" si="3"/>
        <v/>
      </c>
    </row>
    <row r="48" spans="2:30" ht="19.5" customHeight="1" x14ac:dyDescent="0.25">
      <c r="B48" s="1371">
        <v>10703620928</v>
      </c>
      <c r="C48" s="1372" t="s">
        <v>1262</v>
      </c>
      <c r="D48" s="1385">
        <v>2</v>
      </c>
      <c r="E48" s="1374">
        <v>1</v>
      </c>
      <c r="F48" s="1374" t="s">
        <v>233</v>
      </c>
      <c r="G48" s="1374">
        <v>30</v>
      </c>
      <c r="H48" s="1374">
        <v>122</v>
      </c>
      <c r="I48" s="1374">
        <v>32.74</v>
      </c>
      <c r="J48" s="1375">
        <v>46.16</v>
      </c>
      <c r="K48" s="1399"/>
      <c r="L48" s="1400"/>
      <c r="M48" s="1400"/>
      <c r="N48" s="1400"/>
      <c r="O48" s="1400"/>
      <c r="P48" s="1400"/>
      <c r="Q48" s="1400"/>
      <c r="R48" s="1400"/>
      <c r="S48" s="1401"/>
      <c r="T48" s="468">
        <f t="shared" si="4"/>
        <v>0</v>
      </c>
      <c r="U48" s="275">
        <f t="shared" si="5"/>
        <v>0</v>
      </c>
      <c r="V48" s="276">
        <f t="shared" si="6"/>
        <v>0</v>
      </c>
      <c r="W48" s="1967"/>
      <c r="X48" s="1968"/>
      <c r="Y48" s="315" t="str">
        <f t="shared" si="3"/>
        <v/>
      </c>
    </row>
    <row r="49" spans="2:25" ht="19.5" customHeight="1" x14ac:dyDescent="0.25">
      <c r="B49" s="1371">
        <v>10000038479</v>
      </c>
      <c r="C49" s="1372" t="s">
        <v>1261</v>
      </c>
      <c r="D49" s="1385">
        <v>2</v>
      </c>
      <c r="E49" s="1374">
        <v>1</v>
      </c>
      <c r="F49" s="1374" t="s">
        <v>233</v>
      </c>
      <c r="G49" s="1374">
        <v>30.6</v>
      </c>
      <c r="H49" s="1374">
        <v>105</v>
      </c>
      <c r="I49" s="1374">
        <v>26.65</v>
      </c>
      <c r="J49" s="1375">
        <v>37.57</v>
      </c>
      <c r="K49" s="1399"/>
      <c r="L49" s="1400"/>
      <c r="M49" s="1400"/>
      <c r="N49" s="1400"/>
      <c r="O49" s="1400"/>
      <c r="P49" s="1400"/>
      <c r="Q49" s="1400"/>
      <c r="R49" s="1400"/>
      <c r="S49" s="1401"/>
      <c r="T49" s="468">
        <f t="shared" si="4"/>
        <v>0</v>
      </c>
      <c r="U49" s="275">
        <f t="shared" si="5"/>
        <v>0</v>
      </c>
      <c r="V49" s="276">
        <f t="shared" si="6"/>
        <v>0</v>
      </c>
      <c r="W49" s="1967"/>
      <c r="X49" s="1968"/>
      <c r="Y49" s="315" t="str">
        <f t="shared" si="3"/>
        <v/>
      </c>
    </row>
    <row r="50" spans="2:25" ht="19.5" customHeight="1" x14ac:dyDescent="0.25">
      <c r="B50" s="1371">
        <v>10383500928</v>
      </c>
      <c r="C50" s="1372" t="s">
        <v>1260</v>
      </c>
      <c r="D50" s="1385">
        <v>2</v>
      </c>
      <c r="E50" s="1374">
        <v>0</v>
      </c>
      <c r="F50" s="1374" t="s">
        <v>233</v>
      </c>
      <c r="G50" s="1374">
        <v>10</v>
      </c>
      <c r="H50" s="1374">
        <v>54</v>
      </c>
      <c r="I50" s="1374">
        <v>13.75</v>
      </c>
      <c r="J50" s="1375">
        <v>19.39</v>
      </c>
      <c r="K50" s="1399"/>
      <c r="L50" s="1400"/>
      <c r="M50" s="1400"/>
      <c r="N50" s="1400"/>
      <c r="O50" s="1400"/>
      <c r="P50" s="1400"/>
      <c r="Q50" s="1400"/>
      <c r="R50" s="1400"/>
      <c r="S50" s="1401"/>
      <c r="T50" s="468">
        <f t="shared" si="4"/>
        <v>0</v>
      </c>
      <c r="U50" s="275">
        <f t="shared" si="5"/>
        <v>0</v>
      </c>
      <c r="V50" s="276">
        <f t="shared" si="6"/>
        <v>0</v>
      </c>
      <c r="W50" s="1967"/>
      <c r="X50" s="1968"/>
      <c r="Y50" s="315" t="str">
        <f t="shared" si="3"/>
        <v/>
      </c>
    </row>
    <row r="51" spans="2:25" ht="34.5" customHeight="1" x14ac:dyDescent="0.25">
      <c r="B51" s="1371">
        <v>10269760928</v>
      </c>
      <c r="C51" s="1386" t="s">
        <v>1259</v>
      </c>
      <c r="D51" s="1385">
        <v>2</v>
      </c>
      <c r="E51" s="1374">
        <v>1</v>
      </c>
      <c r="F51" s="1374" t="s">
        <v>233</v>
      </c>
      <c r="G51" s="1374">
        <v>30.26</v>
      </c>
      <c r="H51" s="1374">
        <v>113</v>
      </c>
      <c r="I51" s="1374">
        <v>32.840000000000003</v>
      </c>
      <c r="J51" s="1375">
        <v>46.3</v>
      </c>
      <c r="K51" s="1399"/>
      <c r="L51" s="1400"/>
      <c r="M51" s="1400"/>
      <c r="N51" s="1400"/>
      <c r="O51" s="1400"/>
      <c r="P51" s="1400"/>
      <c r="Q51" s="1400"/>
      <c r="R51" s="1400"/>
      <c r="S51" s="1401"/>
      <c r="T51" s="468">
        <f t="shared" si="4"/>
        <v>0</v>
      </c>
      <c r="U51" s="275">
        <f t="shared" si="5"/>
        <v>0</v>
      </c>
      <c r="V51" s="276">
        <f t="shared" si="6"/>
        <v>0</v>
      </c>
      <c r="W51" s="1967"/>
      <c r="X51" s="1968"/>
      <c r="Y51" s="315" t="str">
        <f t="shared" si="3"/>
        <v/>
      </c>
    </row>
    <row r="52" spans="2:25" ht="19.5" customHeight="1" x14ac:dyDescent="0.25">
      <c r="B52" s="1371">
        <v>10368640928</v>
      </c>
      <c r="C52" s="1372" t="s">
        <v>1258</v>
      </c>
      <c r="D52" s="1385">
        <v>2.5</v>
      </c>
      <c r="E52" s="1374">
        <v>1</v>
      </c>
      <c r="F52" s="1374" t="s">
        <v>233</v>
      </c>
      <c r="G52" s="1374">
        <v>30</v>
      </c>
      <c r="H52" s="1374">
        <v>107</v>
      </c>
      <c r="I52" s="1374">
        <v>34.07</v>
      </c>
      <c r="J52" s="1375">
        <v>48.04</v>
      </c>
      <c r="K52" s="1399"/>
      <c r="L52" s="1400"/>
      <c r="M52" s="1400"/>
      <c r="N52" s="1400"/>
      <c r="O52" s="1400"/>
      <c r="P52" s="1400"/>
      <c r="Q52" s="1400"/>
      <c r="R52" s="1400"/>
      <c r="S52" s="1401"/>
      <c r="T52" s="468">
        <f t="shared" si="4"/>
        <v>0</v>
      </c>
      <c r="U52" s="275">
        <f t="shared" si="5"/>
        <v>0</v>
      </c>
      <c r="V52" s="276">
        <f t="shared" si="6"/>
        <v>0</v>
      </c>
      <c r="W52" s="1967"/>
      <c r="X52" s="1968"/>
      <c r="Y52" s="315" t="str">
        <f t="shared" si="3"/>
        <v/>
      </c>
    </row>
    <row r="53" spans="2:25" ht="19.5" customHeight="1" x14ac:dyDescent="0.25">
      <c r="B53" s="1371">
        <v>10346960928</v>
      </c>
      <c r="C53" s="1372" t="s">
        <v>1257</v>
      </c>
      <c r="D53" s="1385">
        <v>2</v>
      </c>
      <c r="E53" s="1374">
        <v>0</v>
      </c>
      <c r="F53" s="1374" t="s">
        <v>233</v>
      </c>
      <c r="G53" s="1374">
        <v>30</v>
      </c>
      <c r="H53" s="1374">
        <v>89</v>
      </c>
      <c r="I53" s="1374">
        <v>26.39</v>
      </c>
      <c r="J53" s="1375">
        <v>37.21</v>
      </c>
      <c r="K53" s="1399"/>
      <c r="L53" s="1400"/>
      <c r="M53" s="1400"/>
      <c r="N53" s="1400"/>
      <c r="O53" s="1400"/>
      <c r="P53" s="1400"/>
      <c r="Q53" s="1400"/>
      <c r="R53" s="1400"/>
      <c r="S53" s="1401"/>
      <c r="T53" s="468">
        <f t="shared" si="4"/>
        <v>0</v>
      </c>
      <c r="U53" s="275">
        <f t="shared" si="5"/>
        <v>0</v>
      </c>
      <c r="V53" s="276">
        <f t="shared" si="6"/>
        <v>0</v>
      </c>
      <c r="W53" s="1967"/>
      <c r="X53" s="1968"/>
      <c r="Y53" s="315" t="str">
        <f t="shared" si="3"/>
        <v/>
      </c>
    </row>
    <row r="54" spans="2:25" ht="19.5" customHeight="1" x14ac:dyDescent="0.25">
      <c r="B54" s="1371">
        <v>10221780928</v>
      </c>
      <c r="C54" s="1372" t="s">
        <v>1256</v>
      </c>
      <c r="D54" s="1385">
        <v>2</v>
      </c>
      <c r="E54" s="1374">
        <v>1</v>
      </c>
      <c r="F54" s="1374" t="s">
        <v>233</v>
      </c>
      <c r="G54" s="1374">
        <v>23.12</v>
      </c>
      <c r="H54" s="1374">
        <v>98</v>
      </c>
      <c r="I54" s="1374">
        <v>17.91</v>
      </c>
      <c r="J54" s="1375">
        <v>25.25</v>
      </c>
      <c r="K54" s="1399"/>
      <c r="L54" s="1400"/>
      <c r="M54" s="1400"/>
      <c r="N54" s="1400"/>
      <c r="O54" s="1400"/>
      <c r="P54" s="1400"/>
      <c r="Q54" s="1400"/>
      <c r="R54" s="1400"/>
      <c r="S54" s="1401"/>
      <c r="T54" s="468">
        <f t="shared" si="4"/>
        <v>0</v>
      </c>
      <c r="U54" s="275">
        <f t="shared" si="5"/>
        <v>0</v>
      </c>
      <c r="V54" s="276">
        <f t="shared" si="6"/>
        <v>0</v>
      </c>
      <c r="W54" s="1967"/>
      <c r="X54" s="1968"/>
      <c r="Y54" s="315" t="str">
        <f t="shared" si="3"/>
        <v/>
      </c>
    </row>
    <row r="55" spans="2:25" ht="19.5" customHeight="1" x14ac:dyDescent="0.25">
      <c r="B55" s="1371">
        <v>10703220928</v>
      </c>
      <c r="C55" s="1372" t="s">
        <v>1255</v>
      </c>
      <c r="D55" s="1385">
        <v>2</v>
      </c>
      <c r="E55" s="1374">
        <v>0</v>
      </c>
      <c r="F55" s="1374" t="s">
        <v>233</v>
      </c>
      <c r="G55" s="1374">
        <v>30.39</v>
      </c>
      <c r="H55" s="1374">
        <v>215</v>
      </c>
      <c r="I55" s="1374">
        <v>40.78</v>
      </c>
      <c r="J55" s="1375">
        <v>57.5</v>
      </c>
      <c r="K55" s="1399"/>
      <c r="L55" s="1400"/>
      <c r="M55" s="1400"/>
      <c r="N55" s="1400"/>
      <c r="O55" s="1400"/>
      <c r="P55" s="1400"/>
      <c r="Q55" s="1400"/>
      <c r="R55" s="1400"/>
      <c r="S55" s="1401"/>
      <c r="T55" s="468">
        <f t="shared" si="4"/>
        <v>0</v>
      </c>
      <c r="U55" s="275">
        <f t="shared" si="5"/>
        <v>0</v>
      </c>
      <c r="V55" s="276">
        <f t="shared" si="6"/>
        <v>0</v>
      </c>
      <c r="W55" s="1967"/>
      <c r="X55" s="1968"/>
      <c r="Y55" s="315" t="str">
        <f t="shared" si="3"/>
        <v/>
      </c>
    </row>
    <row r="56" spans="2:25" ht="34.5" customHeight="1" x14ac:dyDescent="0.25">
      <c r="B56" s="1371">
        <v>10703720928</v>
      </c>
      <c r="C56" s="1386" t="s">
        <v>1254</v>
      </c>
      <c r="D56" s="1385">
        <v>2</v>
      </c>
      <c r="E56" s="1374">
        <v>1</v>
      </c>
      <c r="F56" s="1374" t="s">
        <v>233</v>
      </c>
      <c r="G56" s="1374">
        <v>30</v>
      </c>
      <c r="H56" s="1374">
        <v>126</v>
      </c>
      <c r="I56" s="1374">
        <v>32.74</v>
      </c>
      <c r="J56" s="1375">
        <v>46.16</v>
      </c>
      <c r="K56" s="1399"/>
      <c r="L56" s="1400"/>
      <c r="M56" s="1400"/>
      <c r="N56" s="1400"/>
      <c r="O56" s="1400"/>
      <c r="P56" s="1400"/>
      <c r="Q56" s="1400"/>
      <c r="R56" s="1400"/>
      <c r="S56" s="1401"/>
      <c r="T56" s="468">
        <f t="shared" si="4"/>
        <v>0</v>
      </c>
      <c r="U56" s="275">
        <f t="shared" si="5"/>
        <v>0</v>
      </c>
      <c r="V56" s="276">
        <f t="shared" si="6"/>
        <v>0</v>
      </c>
      <c r="W56" s="1967"/>
      <c r="X56" s="1968"/>
      <c r="Y56" s="315" t="str">
        <f t="shared" si="3"/>
        <v/>
      </c>
    </row>
    <row r="57" spans="2:25" ht="36" customHeight="1" x14ac:dyDescent="0.25">
      <c r="B57" s="1371">
        <v>10286860928</v>
      </c>
      <c r="C57" s="1386" t="s">
        <v>1253</v>
      </c>
      <c r="D57" s="1385">
        <v>2</v>
      </c>
      <c r="E57" s="1374">
        <v>1</v>
      </c>
      <c r="F57" s="1374" t="s">
        <v>233</v>
      </c>
      <c r="G57" s="1374">
        <v>31.5</v>
      </c>
      <c r="H57" s="1374">
        <v>112</v>
      </c>
      <c r="I57" s="1374">
        <v>27.42</v>
      </c>
      <c r="J57" s="1375">
        <v>38.659999999999997</v>
      </c>
      <c r="K57" s="1399"/>
      <c r="L57" s="1400"/>
      <c r="M57" s="1400"/>
      <c r="N57" s="1400"/>
      <c r="O57" s="1400"/>
      <c r="P57" s="1400"/>
      <c r="Q57" s="1400"/>
      <c r="R57" s="1400"/>
      <c r="S57" s="1401"/>
      <c r="T57" s="468">
        <f t="shared" si="4"/>
        <v>0</v>
      </c>
      <c r="U57" s="275">
        <f t="shared" si="5"/>
        <v>0</v>
      </c>
      <c r="V57" s="276">
        <f t="shared" si="6"/>
        <v>0</v>
      </c>
      <c r="W57" s="1967"/>
      <c r="X57" s="1968"/>
      <c r="Y57" s="315" t="str">
        <f t="shared" si="3"/>
        <v/>
      </c>
    </row>
    <row r="58" spans="2:25" ht="19.5" customHeight="1" x14ac:dyDescent="0.25">
      <c r="B58" s="1371">
        <v>10364760928</v>
      </c>
      <c r="C58" s="1372" t="s">
        <v>1252</v>
      </c>
      <c r="D58" s="1385">
        <v>2</v>
      </c>
      <c r="E58" s="1374">
        <v>1</v>
      </c>
      <c r="F58" s="1374" t="s">
        <v>233</v>
      </c>
      <c r="G58" s="1374">
        <v>30.24</v>
      </c>
      <c r="H58" s="1374">
        <v>128</v>
      </c>
      <c r="I58" s="1374">
        <v>32.43</v>
      </c>
      <c r="J58" s="1375">
        <v>45.72</v>
      </c>
      <c r="K58" s="1399"/>
      <c r="L58" s="1400"/>
      <c r="M58" s="1400"/>
      <c r="N58" s="1400"/>
      <c r="O58" s="1400"/>
      <c r="P58" s="1400"/>
      <c r="Q58" s="1400"/>
      <c r="R58" s="1400"/>
      <c r="S58" s="1401"/>
      <c r="T58" s="468">
        <f t="shared" si="4"/>
        <v>0</v>
      </c>
      <c r="U58" s="275">
        <f t="shared" si="5"/>
        <v>0</v>
      </c>
      <c r="V58" s="276">
        <f t="shared" si="6"/>
        <v>0</v>
      </c>
      <c r="W58" s="1967"/>
      <c r="X58" s="1968"/>
      <c r="Y58" s="315" t="str">
        <f t="shared" si="3"/>
        <v/>
      </c>
    </row>
    <row r="59" spans="2:25" ht="19.5" customHeight="1" x14ac:dyDescent="0.25">
      <c r="B59" s="1371">
        <v>10000038942</v>
      </c>
      <c r="C59" s="1372" t="s">
        <v>1251</v>
      </c>
      <c r="D59" s="1385">
        <v>2</v>
      </c>
      <c r="E59" s="1374">
        <v>0</v>
      </c>
      <c r="F59" s="1374" t="s">
        <v>233</v>
      </c>
      <c r="G59" s="1374">
        <v>30</v>
      </c>
      <c r="H59" s="1374">
        <v>89</v>
      </c>
      <c r="I59" s="1374">
        <v>24.13</v>
      </c>
      <c r="J59" s="1375">
        <v>34.020000000000003</v>
      </c>
      <c r="K59" s="1399"/>
      <c r="L59" s="1400"/>
      <c r="M59" s="1400"/>
      <c r="N59" s="1400"/>
      <c r="O59" s="1400"/>
      <c r="P59" s="1400"/>
      <c r="Q59" s="1400"/>
      <c r="R59" s="1400"/>
      <c r="S59" s="1401"/>
      <c r="T59" s="468">
        <f t="shared" si="4"/>
        <v>0</v>
      </c>
      <c r="U59" s="275">
        <f t="shared" si="5"/>
        <v>0</v>
      </c>
      <c r="V59" s="276">
        <f t="shared" si="6"/>
        <v>0</v>
      </c>
      <c r="W59" s="1967"/>
      <c r="X59" s="1968"/>
      <c r="Y59" s="315" t="str">
        <f t="shared" si="3"/>
        <v/>
      </c>
    </row>
    <row r="60" spans="2:25" ht="19.5" customHeight="1" x14ac:dyDescent="0.25">
      <c r="B60" s="1371">
        <v>10000051698</v>
      </c>
      <c r="C60" s="1372" t="s">
        <v>1250</v>
      </c>
      <c r="D60" s="1385">
        <v>2</v>
      </c>
      <c r="E60" s="1374">
        <v>1</v>
      </c>
      <c r="F60" s="1374" t="s">
        <v>233</v>
      </c>
      <c r="G60" s="1374">
        <v>30.24</v>
      </c>
      <c r="H60" s="1374">
        <v>128</v>
      </c>
      <c r="I60" s="1374">
        <v>32.43</v>
      </c>
      <c r="J60" s="1375">
        <v>45.72</v>
      </c>
      <c r="K60" s="1399"/>
      <c r="L60" s="1400"/>
      <c r="M60" s="1400"/>
      <c r="N60" s="1400"/>
      <c r="O60" s="1400"/>
      <c r="P60" s="1400"/>
      <c r="Q60" s="1400"/>
      <c r="R60" s="1400"/>
      <c r="S60" s="1401"/>
      <c r="T60" s="468">
        <f t="shared" si="4"/>
        <v>0</v>
      </c>
      <c r="U60" s="275">
        <f t="shared" si="5"/>
        <v>0</v>
      </c>
      <c r="V60" s="276">
        <f t="shared" si="6"/>
        <v>0</v>
      </c>
      <c r="W60" s="1967"/>
      <c r="X60" s="1968"/>
      <c r="Y60" s="315" t="str">
        <f t="shared" si="3"/>
        <v/>
      </c>
    </row>
    <row r="61" spans="2:25" ht="19.5" customHeight="1" x14ac:dyDescent="0.25">
      <c r="B61" s="1371">
        <v>10000060843</v>
      </c>
      <c r="C61" s="1372" t="s">
        <v>1249</v>
      </c>
      <c r="D61" s="1385">
        <v>2</v>
      </c>
      <c r="E61" s="1374">
        <v>1</v>
      </c>
      <c r="F61" s="1374" t="s">
        <v>233</v>
      </c>
      <c r="G61" s="1374">
        <v>30.26</v>
      </c>
      <c r="H61" s="1374">
        <v>113</v>
      </c>
      <c r="I61" s="1374">
        <v>32.840000000000003</v>
      </c>
      <c r="J61" s="1375">
        <v>46.3</v>
      </c>
      <c r="K61" s="1399"/>
      <c r="L61" s="1400"/>
      <c r="M61" s="1400"/>
      <c r="N61" s="1400"/>
      <c r="O61" s="1400"/>
      <c r="P61" s="1400"/>
      <c r="Q61" s="1400"/>
      <c r="R61" s="1400"/>
      <c r="S61" s="1401"/>
      <c r="T61" s="468">
        <f t="shared" si="4"/>
        <v>0</v>
      </c>
      <c r="U61" s="275">
        <f t="shared" si="5"/>
        <v>0</v>
      </c>
      <c r="V61" s="276">
        <f t="shared" si="6"/>
        <v>0</v>
      </c>
      <c r="W61" s="1967"/>
      <c r="X61" s="1968"/>
      <c r="Y61" s="315" t="str">
        <f t="shared" si="3"/>
        <v/>
      </c>
    </row>
    <row r="62" spans="2:25" ht="32.25" customHeight="1" x14ac:dyDescent="0.25">
      <c r="B62" s="1371">
        <v>10214220928</v>
      </c>
      <c r="C62" s="1386" t="s">
        <v>1248</v>
      </c>
      <c r="D62" s="1385">
        <v>2</v>
      </c>
      <c r="E62" s="1374">
        <v>1</v>
      </c>
      <c r="F62" s="1374" t="s">
        <v>233</v>
      </c>
      <c r="G62" s="1374">
        <v>10</v>
      </c>
      <c r="H62" s="1374">
        <v>31</v>
      </c>
      <c r="I62" s="1374">
        <v>10.46</v>
      </c>
      <c r="J62" s="1375">
        <v>14.75</v>
      </c>
      <c r="K62" s="1399"/>
      <c r="L62" s="1400"/>
      <c r="M62" s="1400"/>
      <c r="N62" s="1400"/>
      <c r="O62" s="1400"/>
      <c r="P62" s="1400"/>
      <c r="Q62" s="1400"/>
      <c r="R62" s="1400"/>
      <c r="S62" s="1401"/>
      <c r="T62" s="468">
        <f t="shared" si="4"/>
        <v>0</v>
      </c>
      <c r="U62" s="275">
        <f t="shared" si="5"/>
        <v>0</v>
      </c>
      <c r="V62" s="276">
        <f t="shared" si="6"/>
        <v>0</v>
      </c>
      <c r="W62" s="1967"/>
      <c r="X62" s="1968"/>
      <c r="Y62" s="315" t="str">
        <f t="shared" si="3"/>
        <v/>
      </c>
    </row>
    <row r="63" spans="2:25" ht="34.5" customHeight="1" x14ac:dyDescent="0.25">
      <c r="B63" s="1371">
        <v>10294940928</v>
      </c>
      <c r="C63" s="1386" t="s">
        <v>1247</v>
      </c>
      <c r="D63" s="1385">
        <v>1</v>
      </c>
      <c r="E63" s="1374">
        <v>1</v>
      </c>
      <c r="F63" s="1374" t="s">
        <v>233</v>
      </c>
      <c r="G63" s="1374">
        <v>30.26</v>
      </c>
      <c r="H63" s="1374">
        <v>149</v>
      </c>
      <c r="I63" s="1374">
        <v>25.02</v>
      </c>
      <c r="J63" s="1375">
        <v>35.28</v>
      </c>
      <c r="K63" s="1399"/>
      <c r="L63" s="1400"/>
      <c r="M63" s="1400"/>
      <c r="N63" s="1400"/>
      <c r="O63" s="1400"/>
      <c r="P63" s="1400"/>
      <c r="Q63" s="1400"/>
      <c r="R63" s="1400"/>
      <c r="S63" s="1401"/>
      <c r="T63" s="468">
        <f t="shared" si="4"/>
        <v>0</v>
      </c>
      <c r="U63" s="275">
        <f t="shared" si="5"/>
        <v>0</v>
      </c>
      <c r="V63" s="276">
        <f t="shared" si="6"/>
        <v>0</v>
      </c>
      <c r="W63" s="1967"/>
      <c r="X63" s="1968"/>
      <c r="Y63" s="315" t="str">
        <f t="shared" si="3"/>
        <v/>
      </c>
    </row>
    <row r="64" spans="2:25" ht="19.5" customHeight="1" x14ac:dyDescent="0.25">
      <c r="B64" s="1371">
        <v>10703000928</v>
      </c>
      <c r="C64" s="1372" t="s">
        <v>1246</v>
      </c>
      <c r="D64" s="1385">
        <v>2</v>
      </c>
      <c r="E64" s="1374">
        <v>1</v>
      </c>
      <c r="F64" s="1374" t="s">
        <v>233</v>
      </c>
      <c r="G64" s="1374">
        <v>30</v>
      </c>
      <c r="H64" s="1374">
        <v>120</v>
      </c>
      <c r="I64" s="1374">
        <v>30.95</v>
      </c>
      <c r="J64" s="1375">
        <v>43.64</v>
      </c>
      <c r="K64" s="1399"/>
      <c r="L64" s="1400"/>
      <c r="M64" s="1400"/>
      <c r="N64" s="1400"/>
      <c r="O64" s="1400"/>
      <c r="P64" s="1400"/>
      <c r="Q64" s="1400"/>
      <c r="R64" s="1400"/>
      <c r="S64" s="1401"/>
      <c r="T64" s="468">
        <f t="shared" si="4"/>
        <v>0</v>
      </c>
      <c r="U64" s="275">
        <f t="shared" si="5"/>
        <v>0</v>
      </c>
      <c r="V64" s="276">
        <f t="shared" si="6"/>
        <v>0</v>
      </c>
      <c r="W64" s="1967"/>
      <c r="X64" s="1968"/>
      <c r="Y64" s="315" t="str">
        <f t="shared" si="3"/>
        <v/>
      </c>
    </row>
    <row r="65" spans="2:25" ht="19.5" customHeight="1" x14ac:dyDescent="0.25">
      <c r="B65" s="1371">
        <v>10703030928</v>
      </c>
      <c r="C65" s="1372" t="s">
        <v>1245</v>
      </c>
      <c r="D65" s="1385">
        <v>1</v>
      </c>
      <c r="E65" s="1374">
        <v>0.5</v>
      </c>
      <c r="F65" s="1374" t="s">
        <v>233</v>
      </c>
      <c r="G65" s="1374">
        <v>30</v>
      </c>
      <c r="H65" s="1374">
        <v>226</v>
      </c>
      <c r="I65" s="1374">
        <v>31.84</v>
      </c>
      <c r="J65" s="1375">
        <v>44.89</v>
      </c>
      <c r="K65" s="1399"/>
      <c r="L65" s="1400"/>
      <c r="M65" s="1400"/>
      <c r="N65" s="1400"/>
      <c r="O65" s="1400"/>
      <c r="P65" s="1400"/>
      <c r="Q65" s="1400"/>
      <c r="R65" s="1400"/>
      <c r="S65" s="1401"/>
      <c r="T65" s="468">
        <f t="shared" si="4"/>
        <v>0</v>
      </c>
      <c r="U65" s="275">
        <f t="shared" si="5"/>
        <v>0</v>
      </c>
      <c r="V65" s="276">
        <f t="shared" si="6"/>
        <v>0</v>
      </c>
      <c r="W65" s="1967"/>
      <c r="X65" s="1968"/>
      <c r="Y65" s="315" t="str">
        <f t="shared" si="3"/>
        <v/>
      </c>
    </row>
    <row r="66" spans="2:25" ht="19.5" customHeight="1" thickBot="1" x14ac:dyDescent="0.3">
      <c r="B66" s="1387">
        <v>10703100928</v>
      </c>
      <c r="C66" s="1388" t="s">
        <v>1244</v>
      </c>
      <c r="D66" s="1389">
        <v>2</v>
      </c>
      <c r="E66" s="1390">
        <v>1</v>
      </c>
      <c r="F66" s="1390" t="s">
        <v>233</v>
      </c>
      <c r="G66" s="1390">
        <v>30</v>
      </c>
      <c r="H66" s="1390">
        <v>120</v>
      </c>
      <c r="I66" s="1390">
        <v>30.95</v>
      </c>
      <c r="J66" s="1418">
        <v>43.64</v>
      </c>
      <c r="K66" s="1408"/>
      <c r="L66" s="1409"/>
      <c r="M66" s="1409"/>
      <c r="N66" s="1409"/>
      <c r="O66" s="1409"/>
      <c r="P66" s="1409"/>
      <c r="Q66" s="1409"/>
      <c r="R66" s="1409"/>
      <c r="S66" s="1410"/>
      <c r="T66" s="470">
        <f t="shared" si="4"/>
        <v>0</v>
      </c>
      <c r="U66" s="471">
        <f t="shared" si="5"/>
        <v>0</v>
      </c>
      <c r="V66" s="472">
        <f t="shared" si="6"/>
        <v>0</v>
      </c>
      <c r="W66" s="1967"/>
      <c r="X66" s="1968"/>
      <c r="Y66" s="314" t="str">
        <f t="shared" si="3"/>
        <v/>
      </c>
    </row>
    <row r="67" spans="2:25" ht="19.5" customHeight="1" thickBot="1" x14ac:dyDescent="0.3">
      <c r="B67" s="1969" t="s">
        <v>404</v>
      </c>
      <c r="C67" s="1970"/>
      <c r="D67" s="1970"/>
      <c r="E67" s="1970"/>
      <c r="F67" s="1970"/>
      <c r="G67" s="1970"/>
      <c r="H67" s="1970"/>
      <c r="I67" s="1970"/>
      <c r="J67" s="1970"/>
      <c r="K67" s="1970"/>
      <c r="L67" s="1970"/>
      <c r="M67" s="1970"/>
      <c r="N67" s="1970"/>
      <c r="O67" s="1970"/>
      <c r="P67" s="1970"/>
      <c r="Q67" s="1970"/>
      <c r="R67" s="1970"/>
      <c r="S67" s="1970"/>
      <c r="T67" s="1970">
        <f t="shared" si="4"/>
        <v>0</v>
      </c>
      <c r="U67" s="1970">
        <f t="shared" si="5"/>
        <v>0</v>
      </c>
      <c r="V67" s="1970">
        <f t="shared" si="6"/>
        <v>0</v>
      </c>
      <c r="W67" s="1970"/>
      <c r="X67" s="1971"/>
      <c r="Y67" s="312"/>
    </row>
    <row r="68" spans="2:25" ht="19.5" customHeight="1" x14ac:dyDescent="0.25">
      <c r="B68" s="1391">
        <v>16660100928</v>
      </c>
      <c r="C68" s="1392" t="s">
        <v>1243</v>
      </c>
      <c r="D68" s="1393">
        <v>2</v>
      </c>
      <c r="E68" s="1394">
        <v>0.75</v>
      </c>
      <c r="F68" s="1394" t="s">
        <v>233</v>
      </c>
      <c r="G68" s="1394">
        <v>29.64</v>
      </c>
      <c r="H68" s="1394">
        <v>92</v>
      </c>
      <c r="I68" s="1394">
        <v>23.72</v>
      </c>
      <c r="J68" s="1419">
        <v>33.44</v>
      </c>
      <c r="K68" s="1411"/>
      <c r="L68" s="1412"/>
      <c r="M68" s="1412"/>
      <c r="N68" s="1412"/>
      <c r="O68" s="1412"/>
      <c r="P68" s="1412"/>
      <c r="Q68" s="1412"/>
      <c r="R68" s="1412"/>
      <c r="S68" s="1413"/>
      <c r="T68" s="473">
        <f t="shared" si="4"/>
        <v>0</v>
      </c>
      <c r="U68" s="474">
        <f t="shared" si="5"/>
        <v>0</v>
      </c>
      <c r="V68" s="475">
        <f t="shared" si="6"/>
        <v>0</v>
      </c>
      <c r="W68" s="1972" t="s">
        <v>115</v>
      </c>
      <c r="X68" s="1973"/>
      <c r="Y68" s="313" t="str">
        <f>IF($J$95="","",$J$95/I68)</f>
        <v/>
      </c>
    </row>
    <row r="69" spans="2:25" ht="19.5" customHeight="1" x14ac:dyDescent="0.25">
      <c r="B69" s="1371">
        <v>10270240928</v>
      </c>
      <c r="C69" s="1372" t="s">
        <v>1242</v>
      </c>
      <c r="D69" s="1385">
        <v>2</v>
      </c>
      <c r="E69" s="1374">
        <v>2</v>
      </c>
      <c r="F69" s="1374" t="s">
        <v>233</v>
      </c>
      <c r="G69" s="1374">
        <v>30.15</v>
      </c>
      <c r="H69" s="1374">
        <v>120</v>
      </c>
      <c r="I69" s="1374">
        <v>19.14</v>
      </c>
      <c r="J69" s="1375">
        <v>26.99</v>
      </c>
      <c r="K69" s="1399"/>
      <c r="L69" s="1400"/>
      <c r="M69" s="1400"/>
      <c r="N69" s="1400"/>
      <c r="O69" s="1400"/>
      <c r="P69" s="1400"/>
      <c r="Q69" s="1400"/>
      <c r="R69" s="1400"/>
      <c r="S69" s="1401"/>
      <c r="T69" s="468">
        <f t="shared" si="4"/>
        <v>0</v>
      </c>
      <c r="U69" s="275">
        <f t="shared" si="5"/>
        <v>0</v>
      </c>
      <c r="V69" s="276">
        <f t="shared" si="6"/>
        <v>0</v>
      </c>
      <c r="W69" s="1974"/>
      <c r="X69" s="1968"/>
      <c r="Y69" s="315" t="str">
        <f t="shared" ref="Y69:Y84" si="7">IF($J$95="","",$J$95/I69)</f>
        <v/>
      </c>
    </row>
    <row r="70" spans="2:25" ht="19.5" customHeight="1" x14ac:dyDescent="0.25">
      <c r="B70" s="1371">
        <v>10046210928</v>
      </c>
      <c r="C70" s="1372" t="s">
        <v>1241</v>
      </c>
      <c r="D70" s="1385">
        <v>2</v>
      </c>
      <c r="E70" s="1374">
        <v>0</v>
      </c>
      <c r="F70" s="1374" t="s">
        <v>233</v>
      </c>
      <c r="G70" s="1374">
        <v>30</v>
      </c>
      <c r="H70" s="1374">
        <v>160</v>
      </c>
      <c r="I70" s="1374">
        <v>45.84</v>
      </c>
      <c r="J70" s="1375">
        <v>64.63</v>
      </c>
      <c r="K70" s="1399"/>
      <c r="L70" s="1400"/>
      <c r="M70" s="1400"/>
      <c r="N70" s="1400"/>
      <c r="O70" s="1400"/>
      <c r="P70" s="1400"/>
      <c r="Q70" s="1400"/>
      <c r="R70" s="1400"/>
      <c r="S70" s="1401"/>
      <c r="T70" s="468">
        <f t="shared" si="4"/>
        <v>0</v>
      </c>
      <c r="U70" s="275">
        <f t="shared" si="5"/>
        <v>0</v>
      </c>
      <c r="V70" s="276">
        <f t="shared" si="6"/>
        <v>0</v>
      </c>
      <c r="W70" s="1974"/>
      <c r="X70" s="1968"/>
      <c r="Y70" s="315" t="str">
        <f t="shared" si="7"/>
        <v/>
      </c>
    </row>
    <row r="71" spans="2:25" ht="19.5" customHeight="1" x14ac:dyDescent="0.25">
      <c r="B71" s="1371">
        <v>10174430928</v>
      </c>
      <c r="C71" s="1372" t="s">
        <v>1240</v>
      </c>
      <c r="D71" s="1385">
        <v>1</v>
      </c>
      <c r="E71" s="1374">
        <v>0</v>
      </c>
      <c r="F71" s="1374" t="s">
        <v>233</v>
      </c>
      <c r="G71" s="1374">
        <v>30.07</v>
      </c>
      <c r="H71" s="1374">
        <v>336</v>
      </c>
      <c r="I71" s="1374">
        <v>44.75</v>
      </c>
      <c r="J71" s="1375">
        <v>63.09</v>
      </c>
      <c r="K71" s="1399"/>
      <c r="L71" s="1400"/>
      <c r="M71" s="1400"/>
      <c r="N71" s="1400"/>
      <c r="O71" s="1400"/>
      <c r="P71" s="1400"/>
      <c r="Q71" s="1400"/>
      <c r="R71" s="1400"/>
      <c r="S71" s="1401"/>
      <c r="T71" s="468">
        <f t="shared" si="4"/>
        <v>0</v>
      </c>
      <c r="U71" s="275">
        <f t="shared" si="5"/>
        <v>0</v>
      </c>
      <c r="V71" s="276">
        <f t="shared" si="6"/>
        <v>0</v>
      </c>
      <c r="W71" s="1974"/>
      <c r="X71" s="1968"/>
      <c r="Y71" s="315" t="str">
        <f t="shared" si="7"/>
        <v/>
      </c>
    </row>
    <row r="72" spans="2:25" ht="19.5" customHeight="1" x14ac:dyDescent="0.25">
      <c r="B72" s="1371">
        <v>10110260328</v>
      </c>
      <c r="C72" s="1372" t="s">
        <v>1239</v>
      </c>
      <c r="D72" s="1385">
        <v>2</v>
      </c>
      <c r="E72" s="1374">
        <v>0</v>
      </c>
      <c r="F72" s="1374" t="s">
        <v>233</v>
      </c>
      <c r="G72" s="1374">
        <v>10</v>
      </c>
      <c r="H72" s="1374">
        <v>59</v>
      </c>
      <c r="I72" s="1374">
        <v>12.47</v>
      </c>
      <c r="J72" s="1375">
        <v>17.579999999999998</v>
      </c>
      <c r="K72" s="1399"/>
      <c r="L72" s="1400"/>
      <c r="M72" s="1400"/>
      <c r="N72" s="1400"/>
      <c r="O72" s="1400"/>
      <c r="P72" s="1400"/>
      <c r="Q72" s="1400"/>
      <c r="R72" s="1400"/>
      <c r="S72" s="1401"/>
      <c r="T72" s="468">
        <f t="shared" si="4"/>
        <v>0</v>
      </c>
      <c r="U72" s="275">
        <f t="shared" si="5"/>
        <v>0</v>
      </c>
      <c r="V72" s="276">
        <f t="shared" si="6"/>
        <v>0</v>
      </c>
      <c r="W72" s="1974"/>
      <c r="X72" s="1968"/>
      <c r="Y72" s="315" t="str">
        <f t="shared" si="7"/>
        <v/>
      </c>
    </row>
    <row r="73" spans="2:25" ht="19.5" customHeight="1" x14ac:dyDescent="0.25">
      <c r="B73" s="1371">
        <v>10264360928</v>
      </c>
      <c r="C73" s="1372" t="s">
        <v>1236</v>
      </c>
      <c r="D73" s="1385">
        <v>2.5</v>
      </c>
      <c r="E73" s="1374">
        <v>0</v>
      </c>
      <c r="F73" s="1374" t="s">
        <v>233</v>
      </c>
      <c r="G73" s="1374">
        <v>30</v>
      </c>
      <c r="H73" s="1374">
        <v>95</v>
      </c>
      <c r="I73" s="1374">
        <v>24.9</v>
      </c>
      <c r="J73" s="1375">
        <v>35.11</v>
      </c>
      <c r="K73" s="1399"/>
      <c r="L73" s="1400"/>
      <c r="M73" s="1400"/>
      <c r="N73" s="1400"/>
      <c r="O73" s="1400"/>
      <c r="P73" s="1400"/>
      <c r="Q73" s="1400"/>
      <c r="R73" s="1400"/>
      <c r="S73" s="1401"/>
      <c r="T73" s="468">
        <f t="shared" si="4"/>
        <v>0</v>
      </c>
      <c r="U73" s="275">
        <f t="shared" si="5"/>
        <v>0</v>
      </c>
      <c r="V73" s="276">
        <f t="shared" si="6"/>
        <v>0</v>
      </c>
      <c r="W73" s="1974"/>
      <c r="X73" s="1968"/>
      <c r="Y73" s="315" t="str">
        <f t="shared" si="7"/>
        <v/>
      </c>
    </row>
    <row r="74" spans="2:25" ht="19.5" customHeight="1" x14ac:dyDescent="0.25">
      <c r="B74" s="1371">
        <v>10363650928</v>
      </c>
      <c r="C74" s="1372" t="s">
        <v>1238</v>
      </c>
      <c r="D74" s="1385">
        <v>2</v>
      </c>
      <c r="E74" s="1374">
        <v>2</v>
      </c>
      <c r="F74" s="1374" t="s">
        <v>233</v>
      </c>
      <c r="G74" s="1374">
        <v>12</v>
      </c>
      <c r="H74" s="1374">
        <v>48</v>
      </c>
      <c r="I74" s="1374">
        <v>7.55</v>
      </c>
      <c r="J74" s="1375">
        <v>10.64</v>
      </c>
      <c r="K74" s="1399"/>
      <c r="L74" s="1400"/>
      <c r="M74" s="1400"/>
      <c r="N74" s="1400"/>
      <c r="O74" s="1400"/>
      <c r="P74" s="1400"/>
      <c r="Q74" s="1400"/>
      <c r="R74" s="1400"/>
      <c r="S74" s="1401"/>
      <c r="T74" s="468">
        <f t="shared" si="4"/>
        <v>0</v>
      </c>
      <c r="U74" s="275">
        <f t="shared" si="5"/>
        <v>0</v>
      </c>
      <c r="V74" s="276">
        <f t="shared" si="6"/>
        <v>0</v>
      </c>
      <c r="W74" s="1974"/>
      <c r="X74" s="1968"/>
      <c r="Y74" s="315" t="str">
        <f t="shared" si="7"/>
        <v/>
      </c>
    </row>
    <row r="75" spans="2:25" ht="19.5" customHeight="1" x14ac:dyDescent="0.25">
      <c r="B75" s="1371">
        <v>10209800328</v>
      </c>
      <c r="C75" s="1372" t="s">
        <v>1237</v>
      </c>
      <c r="D75" s="1385">
        <v>2</v>
      </c>
      <c r="E75" s="1374">
        <v>0</v>
      </c>
      <c r="F75" s="1374" t="s">
        <v>233</v>
      </c>
      <c r="G75" s="1374">
        <v>12</v>
      </c>
      <c r="H75" s="1374">
        <v>55</v>
      </c>
      <c r="I75" s="1374">
        <v>17.29</v>
      </c>
      <c r="J75" s="1375">
        <v>24.38</v>
      </c>
      <c r="K75" s="1399"/>
      <c r="L75" s="1400"/>
      <c r="M75" s="1400"/>
      <c r="N75" s="1400"/>
      <c r="O75" s="1400"/>
      <c r="P75" s="1400"/>
      <c r="Q75" s="1400"/>
      <c r="R75" s="1400"/>
      <c r="S75" s="1401"/>
      <c r="T75" s="468">
        <f t="shared" si="4"/>
        <v>0</v>
      </c>
      <c r="U75" s="275">
        <f t="shared" si="5"/>
        <v>0</v>
      </c>
      <c r="V75" s="276">
        <f t="shared" si="6"/>
        <v>0</v>
      </c>
      <c r="W75" s="1974"/>
      <c r="X75" s="1968"/>
      <c r="Y75" s="315" t="str">
        <f t="shared" si="7"/>
        <v/>
      </c>
    </row>
    <row r="76" spans="2:25" ht="19.5" customHeight="1" x14ac:dyDescent="0.25">
      <c r="B76" s="1371">
        <v>10264350928</v>
      </c>
      <c r="C76" s="1372" t="s">
        <v>1236</v>
      </c>
      <c r="D76" s="1385">
        <v>2.5</v>
      </c>
      <c r="E76" s="1374">
        <v>0</v>
      </c>
      <c r="F76" s="1374" t="s">
        <v>233</v>
      </c>
      <c r="G76" s="1374">
        <v>30</v>
      </c>
      <c r="H76" s="1374">
        <v>95</v>
      </c>
      <c r="I76" s="1374">
        <v>24.79</v>
      </c>
      <c r="J76" s="1375">
        <v>34.950000000000003</v>
      </c>
      <c r="K76" s="1399"/>
      <c r="L76" s="1400"/>
      <c r="M76" s="1400"/>
      <c r="N76" s="1400"/>
      <c r="O76" s="1400"/>
      <c r="P76" s="1400"/>
      <c r="Q76" s="1400"/>
      <c r="R76" s="1400"/>
      <c r="S76" s="1401"/>
      <c r="T76" s="468">
        <f t="shared" si="4"/>
        <v>0</v>
      </c>
      <c r="U76" s="275">
        <f t="shared" si="5"/>
        <v>0</v>
      </c>
      <c r="V76" s="276">
        <f t="shared" si="6"/>
        <v>0</v>
      </c>
      <c r="W76" s="1974"/>
      <c r="X76" s="1968"/>
      <c r="Y76" s="315" t="str">
        <f t="shared" si="7"/>
        <v/>
      </c>
    </row>
    <row r="77" spans="2:25" ht="19.5" customHeight="1" x14ac:dyDescent="0.25">
      <c r="B77" s="1371">
        <v>10197770328</v>
      </c>
      <c r="C77" s="1372" t="s">
        <v>1235</v>
      </c>
      <c r="D77" s="1385">
        <v>2</v>
      </c>
      <c r="E77" s="1374">
        <v>0</v>
      </c>
      <c r="F77" s="1374" t="s">
        <v>233</v>
      </c>
      <c r="G77" s="1374">
        <v>10</v>
      </c>
      <c r="H77" s="1374">
        <v>58</v>
      </c>
      <c r="I77" s="1374">
        <v>11.13</v>
      </c>
      <c r="J77" s="1375">
        <v>15.69</v>
      </c>
      <c r="K77" s="1399"/>
      <c r="L77" s="1400"/>
      <c r="M77" s="1400"/>
      <c r="N77" s="1400"/>
      <c r="O77" s="1400"/>
      <c r="P77" s="1400"/>
      <c r="Q77" s="1400"/>
      <c r="R77" s="1400"/>
      <c r="S77" s="1401"/>
      <c r="T77" s="468">
        <f t="shared" ref="T77:T84" si="8">SUM(K77:S77)</f>
        <v>0</v>
      </c>
      <c r="U77" s="275">
        <f t="shared" ref="U77:U84" si="9">T77*I77</f>
        <v>0</v>
      </c>
      <c r="V77" s="276">
        <f t="shared" ref="V77:V84" si="10">U77*$S$6</f>
        <v>0</v>
      </c>
      <c r="W77" s="1974"/>
      <c r="X77" s="1968"/>
      <c r="Y77" s="315" t="str">
        <f t="shared" si="7"/>
        <v/>
      </c>
    </row>
    <row r="78" spans="2:25" ht="19.5" customHeight="1" x14ac:dyDescent="0.25">
      <c r="B78" s="1371">
        <v>10195430928</v>
      </c>
      <c r="C78" s="1372" t="s">
        <v>1234</v>
      </c>
      <c r="D78" s="1385">
        <v>1</v>
      </c>
      <c r="E78" s="1374">
        <v>1</v>
      </c>
      <c r="F78" s="1374" t="s">
        <v>233</v>
      </c>
      <c r="G78" s="1374">
        <v>30</v>
      </c>
      <c r="H78" s="1374">
        <v>163</v>
      </c>
      <c r="I78" s="1374">
        <v>22.95</v>
      </c>
      <c r="J78" s="1375">
        <v>32.36</v>
      </c>
      <c r="K78" s="1399"/>
      <c r="L78" s="1400"/>
      <c r="M78" s="1400"/>
      <c r="N78" s="1400"/>
      <c r="O78" s="1400"/>
      <c r="P78" s="1400"/>
      <c r="Q78" s="1400"/>
      <c r="R78" s="1400"/>
      <c r="S78" s="1401"/>
      <c r="T78" s="468">
        <f t="shared" si="8"/>
        <v>0</v>
      </c>
      <c r="U78" s="275">
        <f t="shared" si="9"/>
        <v>0</v>
      </c>
      <c r="V78" s="276">
        <f t="shared" si="10"/>
        <v>0</v>
      </c>
      <c r="W78" s="1974"/>
      <c r="X78" s="1968"/>
      <c r="Y78" s="315" t="str">
        <f t="shared" si="7"/>
        <v/>
      </c>
    </row>
    <row r="79" spans="2:25" ht="19.5" customHeight="1" x14ac:dyDescent="0.25">
      <c r="B79" s="1371">
        <v>10000043537</v>
      </c>
      <c r="C79" s="1372" t="s">
        <v>1233</v>
      </c>
      <c r="D79" s="1385">
        <v>2</v>
      </c>
      <c r="E79" s="1374">
        <v>0</v>
      </c>
      <c r="F79" s="1374" t="s">
        <v>233</v>
      </c>
      <c r="G79" s="1374">
        <v>30</v>
      </c>
      <c r="H79" s="1374">
        <v>240</v>
      </c>
      <c r="I79" s="1374">
        <v>39.58</v>
      </c>
      <c r="J79" s="1375">
        <v>55.8</v>
      </c>
      <c r="K79" s="1399"/>
      <c r="L79" s="1400"/>
      <c r="M79" s="1400"/>
      <c r="N79" s="1400"/>
      <c r="O79" s="1400"/>
      <c r="P79" s="1400"/>
      <c r="Q79" s="1400"/>
      <c r="R79" s="1400"/>
      <c r="S79" s="1401"/>
      <c r="T79" s="468">
        <f t="shared" si="8"/>
        <v>0</v>
      </c>
      <c r="U79" s="275">
        <f t="shared" si="9"/>
        <v>0</v>
      </c>
      <c r="V79" s="276">
        <f t="shared" si="10"/>
        <v>0</v>
      </c>
      <c r="W79" s="1974"/>
      <c r="X79" s="1968"/>
      <c r="Y79" s="315" t="str">
        <f t="shared" si="7"/>
        <v/>
      </c>
    </row>
    <row r="80" spans="2:25" ht="19.5" customHeight="1" x14ac:dyDescent="0.25">
      <c r="B80" s="1371">
        <v>10000044195</v>
      </c>
      <c r="C80" s="1372" t="s">
        <v>1232</v>
      </c>
      <c r="D80" s="1385">
        <v>3.25</v>
      </c>
      <c r="E80" s="1374">
        <v>1.25</v>
      </c>
      <c r="F80" s="1374" t="s">
        <v>233</v>
      </c>
      <c r="G80" s="1374">
        <v>29.64</v>
      </c>
      <c r="H80" s="1374">
        <v>78</v>
      </c>
      <c r="I80" s="1374">
        <v>23.27</v>
      </c>
      <c r="J80" s="1375">
        <v>32.81</v>
      </c>
      <c r="K80" s="1399"/>
      <c r="L80" s="1400"/>
      <c r="M80" s="1400"/>
      <c r="N80" s="1400"/>
      <c r="O80" s="1400"/>
      <c r="P80" s="1400"/>
      <c r="Q80" s="1400"/>
      <c r="R80" s="1400"/>
      <c r="S80" s="1401"/>
      <c r="T80" s="468">
        <f t="shared" si="8"/>
        <v>0</v>
      </c>
      <c r="U80" s="275">
        <f t="shared" si="9"/>
        <v>0</v>
      </c>
      <c r="V80" s="276">
        <f t="shared" si="10"/>
        <v>0</v>
      </c>
      <c r="W80" s="1974"/>
      <c r="X80" s="1968"/>
      <c r="Y80" s="315" t="str">
        <f t="shared" si="7"/>
        <v/>
      </c>
    </row>
    <row r="81" spans="2:25" ht="19.5" customHeight="1" x14ac:dyDescent="0.25">
      <c r="B81" s="1371">
        <v>10000044196</v>
      </c>
      <c r="C81" s="1372" t="s">
        <v>1231</v>
      </c>
      <c r="D81" s="1385">
        <v>3.25</v>
      </c>
      <c r="E81" s="1374">
        <v>0</v>
      </c>
      <c r="F81" s="1374" t="s">
        <v>233</v>
      </c>
      <c r="G81" s="1374">
        <v>23.08</v>
      </c>
      <c r="H81" s="1374">
        <v>78</v>
      </c>
      <c r="I81" s="1374">
        <v>19.190000000000001</v>
      </c>
      <c r="J81" s="1375">
        <v>27.06</v>
      </c>
      <c r="K81" s="1399"/>
      <c r="L81" s="1400"/>
      <c r="M81" s="1400"/>
      <c r="N81" s="1400"/>
      <c r="O81" s="1400"/>
      <c r="P81" s="1400"/>
      <c r="Q81" s="1400"/>
      <c r="R81" s="1400"/>
      <c r="S81" s="1401"/>
      <c r="T81" s="468">
        <f t="shared" si="8"/>
        <v>0</v>
      </c>
      <c r="U81" s="275">
        <f t="shared" si="9"/>
        <v>0</v>
      </c>
      <c r="V81" s="276">
        <f t="shared" si="10"/>
        <v>0</v>
      </c>
      <c r="W81" s="1974"/>
      <c r="X81" s="1968"/>
      <c r="Y81" s="315" t="str">
        <f t="shared" si="7"/>
        <v/>
      </c>
    </row>
    <row r="82" spans="2:25" ht="19.5" customHeight="1" x14ac:dyDescent="0.25">
      <c r="B82" s="1371">
        <v>10000052436</v>
      </c>
      <c r="C82" s="1372" t="s">
        <v>1230</v>
      </c>
      <c r="D82" s="1385">
        <v>2.5</v>
      </c>
      <c r="E82" s="1374">
        <v>0</v>
      </c>
      <c r="F82" s="1374" t="s">
        <v>233</v>
      </c>
      <c r="G82" s="1374">
        <v>31.25</v>
      </c>
      <c r="H82" s="1374">
        <v>89</v>
      </c>
      <c r="I82" s="1374">
        <v>21.58</v>
      </c>
      <c r="J82" s="1375">
        <v>30.43</v>
      </c>
      <c r="K82" s="1399"/>
      <c r="L82" s="1400"/>
      <c r="M82" s="1400"/>
      <c r="N82" s="1400"/>
      <c r="O82" s="1400"/>
      <c r="P82" s="1400"/>
      <c r="Q82" s="1400"/>
      <c r="R82" s="1400"/>
      <c r="S82" s="1401"/>
      <c r="T82" s="468">
        <f t="shared" si="8"/>
        <v>0</v>
      </c>
      <c r="U82" s="275">
        <f t="shared" si="9"/>
        <v>0</v>
      </c>
      <c r="V82" s="276">
        <f t="shared" si="10"/>
        <v>0</v>
      </c>
      <c r="W82" s="1974"/>
      <c r="X82" s="1968"/>
      <c r="Y82" s="315" t="str">
        <f t="shared" si="7"/>
        <v/>
      </c>
    </row>
    <row r="83" spans="2:25" ht="19.5" customHeight="1" x14ac:dyDescent="0.25">
      <c r="B83" s="1371">
        <v>10167020928</v>
      </c>
      <c r="C83" s="1372" t="s">
        <v>1229</v>
      </c>
      <c r="D83" s="1385">
        <v>2</v>
      </c>
      <c r="E83" s="1374">
        <v>0</v>
      </c>
      <c r="F83" s="1374" t="s">
        <v>233</v>
      </c>
      <c r="G83" s="1374">
        <v>30</v>
      </c>
      <c r="H83" s="1374">
        <v>168</v>
      </c>
      <c r="I83" s="1374">
        <v>45.84</v>
      </c>
      <c r="J83" s="1375">
        <v>64.63</v>
      </c>
      <c r="K83" s="1399"/>
      <c r="L83" s="1400"/>
      <c r="M83" s="1400"/>
      <c r="N83" s="1400"/>
      <c r="O83" s="1400"/>
      <c r="P83" s="1400"/>
      <c r="Q83" s="1400"/>
      <c r="R83" s="1400"/>
      <c r="S83" s="1401"/>
      <c r="T83" s="468">
        <f t="shared" si="8"/>
        <v>0</v>
      </c>
      <c r="U83" s="275">
        <f t="shared" si="9"/>
        <v>0</v>
      </c>
      <c r="V83" s="276">
        <f t="shared" si="10"/>
        <v>0</v>
      </c>
      <c r="W83" s="1974"/>
      <c r="X83" s="1968"/>
      <c r="Y83" s="315" t="str">
        <f t="shared" si="7"/>
        <v/>
      </c>
    </row>
    <row r="84" spans="2:25" ht="19.5" customHeight="1" thickBot="1" x14ac:dyDescent="0.3">
      <c r="B84" s="1395">
        <v>10342600928</v>
      </c>
      <c r="C84" s="1396" t="s">
        <v>1228</v>
      </c>
      <c r="D84" s="1397">
        <v>2</v>
      </c>
      <c r="E84" s="1398">
        <v>2</v>
      </c>
      <c r="F84" s="1398" t="s">
        <v>233</v>
      </c>
      <c r="G84" s="1398">
        <v>14.68</v>
      </c>
      <c r="H84" s="1398">
        <v>45</v>
      </c>
      <c r="I84" s="1398">
        <v>8.11</v>
      </c>
      <c r="J84" s="1420">
        <v>11.43</v>
      </c>
      <c r="K84" s="1414"/>
      <c r="L84" s="1415"/>
      <c r="M84" s="1415"/>
      <c r="N84" s="1415"/>
      <c r="O84" s="1415"/>
      <c r="P84" s="1415"/>
      <c r="Q84" s="1415"/>
      <c r="R84" s="1415"/>
      <c r="S84" s="1416"/>
      <c r="T84" s="476">
        <f t="shared" si="8"/>
        <v>0</v>
      </c>
      <c r="U84" s="477">
        <f t="shared" si="9"/>
        <v>0</v>
      </c>
      <c r="V84" s="478">
        <f t="shared" si="10"/>
        <v>0</v>
      </c>
      <c r="W84" s="1975"/>
      <c r="X84" s="1976"/>
      <c r="Y84" s="314" t="str">
        <f t="shared" si="7"/>
        <v/>
      </c>
    </row>
    <row r="85" spans="2:25" ht="23.85" customHeight="1" x14ac:dyDescent="0.25">
      <c r="B85" s="1773" t="s">
        <v>403</v>
      </c>
      <c r="C85" s="1774"/>
      <c r="D85" s="1774"/>
      <c r="E85" s="1774"/>
      <c r="F85" s="1774"/>
      <c r="G85" s="1774"/>
      <c r="H85" s="1774"/>
      <c r="I85" s="1774"/>
      <c r="J85" s="1774"/>
      <c r="K85" s="1774"/>
      <c r="L85" s="1774"/>
      <c r="M85" s="1774"/>
      <c r="N85" s="1774"/>
      <c r="O85" s="1774"/>
      <c r="P85" s="1774"/>
      <c r="Q85" s="1774"/>
      <c r="R85" s="1774" t="s">
        <v>402</v>
      </c>
      <c r="S85" s="1774"/>
      <c r="T85" s="1774"/>
      <c r="U85" s="1774"/>
      <c r="V85" s="1774"/>
      <c r="W85" s="1774"/>
      <c r="X85" s="1775"/>
    </row>
    <row r="86" spans="2:25" ht="23.85" customHeight="1" x14ac:dyDescent="0.25">
      <c r="B86" s="1773"/>
      <c r="C86" s="1791"/>
      <c r="D86" s="1791"/>
      <c r="E86" s="1791"/>
      <c r="F86" s="1791"/>
      <c r="G86" s="1791"/>
      <c r="H86" s="1791"/>
      <c r="I86" s="1791"/>
      <c r="J86" s="1791"/>
      <c r="K86" s="1791"/>
      <c r="L86" s="1791"/>
      <c r="M86" s="1791"/>
      <c r="N86" s="1791"/>
      <c r="O86" s="1791"/>
      <c r="P86" s="1791"/>
      <c r="Q86" s="1791"/>
      <c r="R86" s="1791"/>
      <c r="S86" s="1791"/>
      <c r="T86" s="1791"/>
      <c r="U86" s="1791"/>
      <c r="V86" s="1791"/>
      <c r="W86" s="1791"/>
      <c r="X86" s="1775"/>
    </row>
    <row r="87" spans="2:25" ht="0.75" customHeight="1" x14ac:dyDescent="0.25">
      <c r="B87" s="187"/>
      <c r="C87" s="186"/>
      <c r="D87" s="186"/>
      <c r="E87" s="186"/>
      <c r="F87" s="186"/>
      <c r="G87" s="186"/>
      <c r="H87" s="186"/>
      <c r="I87" s="186"/>
      <c r="J87" s="186"/>
      <c r="K87" s="186"/>
      <c r="L87" s="186"/>
      <c r="M87" s="186"/>
      <c r="N87" s="186"/>
      <c r="O87" s="186"/>
      <c r="P87" s="186"/>
      <c r="Q87" s="186"/>
      <c r="R87" s="186"/>
      <c r="S87" s="186"/>
      <c r="T87" s="186"/>
      <c r="U87" s="186"/>
      <c r="V87" s="186"/>
      <c r="W87" s="186"/>
      <c r="X87" s="185"/>
    </row>
    <row r="88" spans="2:25" ht="33.75" customHeight="1" thickBot="1" x14ac:dyDescent="0.3">
      <c r="B88" s="1762"/>
      <c r="C88" s="1763"/>
      <c r="D88" s="1763"/>
      <c r="E88" s="1763"/>
      <c r="F88" s="1763"/>
      <c r="G88" s="1763"/>
      <c r="H88" s="1763"/>
      <c r="I88" s="1763"/>
      <c r="J88" s="1763"/>
      <c r="K88" s="1763"/>
      <c r="L88" s="1763"/>
      <c r="M88" s="1763"/>
      <c r="N88" s="1763"/>
      <c r="O88" s="1763"/>
      <c r="P88" s="1763"/>
      <c r="Q88" s="1763"/>
      <c r="R88" s="1763"/>
      <c r="S88" s="1763"/>
      <c r="T88" s="1763"/>
      <c r="U88" s="1763"/>
      <c r="V88" s="1763"/>
      <c r="W88" s="1763"/>
      <c r="X88" s="1764"/>
    </row>
    <row r="89" spans="2:25" ht="17.45" customHeight="1" thickTop="1" thickBot="1" x14ac:dyDescent="0.3">
      <c r="B89" s="1790"/>
      <c r="C89" s="1790"/>
      <c r="D89" s="1790"/>
      <c r="E89" s="1790"/>
      <c r="F89" s="1790"/>
      <c r="G89" s="1790"/>
      <c r="H89" s="1790"/>
      <c r="I89" s="1790"/>
      <c r="J89" s="1790"/>
      <c r="K89" s="1790"/>
      <c r="L89" s="1790"/>
      <c r="M89" s="1790"/>
      <c r="N89" s="1790"/>
      <c r="O89" s="1790"/>
      <c r="P89" s="1790"/>
      <c r="Q89" s="1790"/>
      <c r="R89" s="1790"/>
      <c r="S89" s="1790"/>
      <c r="T89" s="1790"/>
      <c r="U89" s="1790"/>
      <c r="V89" s="1790"/>
      <c r="W89" s="1790"/>
      <c r="X89" s="1790"/>
    </row>
    <row r="90" spans="2:25" ht="39.75" customHeight="1" thickBot="1" x14ac:dyDescent="0.3">
      <c r="C90" s="286" t="s">
        <v>1318</v>
      </c>
      <c r="D90" s="287" t="s">
        <v>1319</v>
      </c>
      <c r="E90" s="287" t="s">
        <v>1320</v>
      </c>
      <c r="F90" s="287" t="s">
        <v>1321</v>
      </c>
      <c r="G90" s="1813"/>
      <c r="H90" s="1813"/>
      <c r="I90" s="1813"/>
      <c r="J90" s="1813"/>
      <c r="K90" s="1814"/>
    </row>
    <row r="91" spans="2:25" ht="23.25" x14ac:dyDescent="0.35">
      <c r="C91" s="288" t="s">
        <v>1322</v>
      </c>
      <c r="D91" s="289">
        <v>0.6</v>
      </c>
      <c r="E91" s="290" t="str">
        <f>IF(SUM(F91:F92)=0,"",F91/SUM(F91:F92))</f>
        <v/>
      </c>
      <c r="F91" s="291">
        <f>SUM(U42:U66)</f>
        <v>0</v>
      </c>
      <c r="G91" s="1815" t="str">
        <f>IF(SUM(F91:F92)=0,"",IF(AND(E91&lt;D91+0.08,E91&gt;D91-0.08),"Balanced","Unbalanced"))</f>
        <v/>
      </c>
      <c r="H91" s="1816"/>
      <c r="I91" s="1816"/>
      <c r="J91" s="1816"/>
      <c r="K91" s="1817"/>
    </row>
    <row r="92" spans="2:25" ht="21.75" thickBot="1" x14ac:dyDescent="0.4">
      <c r="C92" s="292" t="s">
        <v>1323</v>
      </c>
      <c r="D92" s="293">
        <v>0.4</v>
      </c>
      <c r="E92" s="294" t="str">
        <f>IF(SUM(F91:F92)=0,"",F92/SUM(F91:F92))</f>
        <v/>
      </c>
      <c r="F92" s="295">
        <f>SUM(U68:U84)</f>
        <v>0</v>
      </c>
      <c r="G92" s="1818" t="str">
        <f>IF(G91="","",IF(AND(G91="Unbalanced",E91&lt;D91-0.08),"Increase White Meat or decrease Dark Meat",IF(AND(G91="Unbalanced",E91&gt;D91+0.08),"Increase Dark Meat or decrease White Meat","")))</f>
        <v/>
      </c>
      <c r="H92" s="1819"/>
      <c r="I92" s="1819"/>
      <c r="J92" s="1819"/>
      <c r="K92" s="1820"/>
    </row>
    <row r="93" spans="2:25" x14ac:dyDescent="0.25">
      <c r="G93" s="99"/>
      <c r="H93" s="99"/>
      <c r="I93" s="99"/>
      <c r="J93" s="99"/>
      <c r="K93" s="99"/>
    </row>
    <row r="94" spans="2:25" x14ac:dyDescent="0.25">
      <c r="G94" s="324"/>
      <c r="H94" s="325" t="str">
        <f>IF(G91&lt;&gt;"Unbalanced","","lbs needed to balance:")</f>
        <v/>
      </c>
      <c r="I94" s="324" t="str">
        <f>IF(G91&lt;&gt;"Unbalanced","","White meat")</f>
        <v/>
      </c>
      <c r="J94" s="326" t="str">
        <f>IF(G91&lt;&gt;"Unbalanced","",((D91/D92)*F92)-F91)</f>
        <v/>
      </c>
      <c r="K94" s="327" t="str">
        <f>IF(G91&lt;&gt;"Unbalanced","","lbs")</f>
        <v/>
      </c>
    </row>
    <row r="95" spans="2:25" x14ac:dyDescent="0.25">
      <c r="H95" s="324"/>
      <c r="I95" s="324" t="str">
        <f>IF(G91&lt;&gt;"Unbalanced","","Dark meat")</f>
        <v/>
      </c>
      <c r="J95" s="326" t="str">
        <f>IF(G91&lt;&gt;"Unbalanced","",((D92/D91)*F91)-F92)</f>
        <v/>
      </c>
      <c r="K95" s="327" t="str">
        <f>IF(G91&lt;&gt;"Unbalanced","","lbs")</f>
        <v/>
      </c>
    </row>
    <row r="96" spans="2:25" ht="15.75" thickBot="1" x14ac:dyDescent="0.3"/>
    <row r="97" spans="3:7" ht="23.25" x14ac:dyDescent="0.35">
      <c r="C97" s="930" t="s">
        <v>157</v>
      </c>
      <c r="D97" s="931"/>
      <c r="E97" s="931"/>
      <c r="F97" s="931"/>
      <c r="G97" s="932"/>
    </row>
    <row r="98" spans="3:7" x14ac:dyDescent="0.25">
      <c r="C98" s="933"/>
      <c r="D98" s="1081"/>
      <c r="E98" s="1081"/>
      <c r="F98" s="1081"/>
      <c r="G98" s="934"/>
    </row>
    <row r="99" spans="3:7" x14ac:dyDescent="0.25">
      <c r="C99" s="933"/>
      <c r="D99" s="1081"/>
      <c r="E99" s="1081"/>
      <c r="F99" s="1081"/>
      <c r="G99" s="1417"/>
    </row>
    <row r="100" spans="3:7" x14ac:dyDescent="0.25">
      <c r="C100" s="933"/>
      <c r="D100" s="1081"/>
      <c r="E100" s="1081"/>
      <c r="F100" s="1081"/>
      <c r="G100" s="934"/>
    </row>
    <row r="101" spans="3:7" x14ac:dyDescent="0.25">
      <c r="C101" s="933"/>
      <c r="D101" s="1081"/>
      <c r="E101" s="1081"/>
      <c r="F101" s="1081"/>
      <c r="G101" s="934"/>
    </row>
    <row r="102" spans="3:7" ht="15.75" thickBot="1" x14ac:dyDescent="0.3">
      <c r="C102" s="935"/>
      <c r="D102" s="936"/>
      <c r="E102" s="936"/>
      <c r="F102" s="936"/>
      <c r="G102" s="937"/>
    </row>
  </sheetData>
  <sheetProtection password="D140" sheet="1" selectLockedCells="1"/>
  <mergeCells count="41">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9:X9"/>
    <mergeCell ref="B10:X10"/>
    <mergeCell ref="W13:X40"/>
    <mergeCell ref="B12:X12"/>
    <mergeCell ref="B85:Q86"/>
    <mergeCell ref="R85:X86"/>
    <mergeCell ref="G90:K90"/>
    <mergeCell ref="G91:K91"/>
    <mergeCell ref="G92:K92"/>
    <mergeCell ref="Y10:AB10"/>
    <mergeCell ref="Y11:Y12"/>
    <mergeCell ref="Z11:Z12"/>
    <mergeCell ref="AA11:AA12"/>
    <mergeCell ref="AB11:AB12"/>
    <mergeCell ref="B89:X89"/>
    <mergeCell ref="B41:X41"/>
    <mergeCell ref="W42:X66"/>
    <mergeCell ref="B67:X67"/>
    <mergeCell ref="W68:X84"/>
    <mergeCell ref="B88:Q88"/>
    <mergeCell ref="R88:X88"/>
  </mergeCells>
  <conditionalFormatting sqref="B1:B1048576">
    <cfRule type="duplicateValues" dxfId="5" priority="5"/>
  </conditionalFormatting>
  <conditionalFormatting sqref="G91:K92">
    <cfRule type="expression" dxfId="4" priority="1">
      <formula>$G$91="Unbalanced"</formula>
    </cfRule>
    <cfRule type="expression" dxfId="3" priority="2">
      <formula>$G$91="Balanced"</formula>
    </cfRule>
  </conditionalFormatting>
  <pageMargins left="0.7" right="0.7" top="0.75" bottom="0.75" header="0.3" footer="0.3"/>
  <pageSetup orientation="portrait" r:id="rId1"/>
  <ignoredErrors>
    <ignoredError sqref="T13:T40 T42:T66 T68:T84" formulaRange="1"/>
  </ignoredError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Y37"/>
  <sheetViews>
    <sheetView showGridLines="0" zoomScale="60" zoomScaleNormal="60" workbookViewId="0">
      <selection activeCell="K13" sqref="K13"/>
    </sheetView>
  </sheetViews>
  <sheetFormatPr defaultColWidth="9.140625" defaultRowHeight="15" x14ac:dyDescent="0.25"/>
  <cols>
    <col min="1" max="1" width="2.7109375" style="41" customWidth="1"/>
    <col min="2" max="2" width="24.5703125" style="41" customWidth="1"/>
    <col min="3" max="3" width="67.42578125" style="41" customWidth="1"/>
    <col min="4" max="10" width="10.140625" style="41" customWidth="1"/>
    <col min="11" max="13" width="12" style="41" customWidth="1"/>
    <col min="14" max="14" width="15.85546875" style="41" customWidth="1"/>
    <col min="15" max="17" width="12" style="41" customWidth="1"/>
    <col min="18" max="18" width="18.42578125" style="41" customWidth="1"/>
    <col min="19" max="19" width="12" style="41" customWidth="1"/>
    <col min="20" max="21" width="12.85546875" style="41" customWidth="1"/>
    <col min="22" max="22" width="18"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100193</v>
      </c>
      <c r="L6" s="1755" t="s">
        <v>94</v>
      </c>
      <c r="M6" s="1755"/>
      <c r="N6" s="1755"/>
      <c r="O6" s="1756" t="s">
        <v>1350</v>
      </c>
      <c r="P6" s="1756"/>
      <c r="Q6" s="1756"/>
      <c r="R6" s="1756"/>
      <c r="S6" s="938">
        <v>1.4044000000000001</v>
      </c>
      <c r="T6" s="1755" t="s">
        <v>96</v>
      </c>
      <c r="U6" s="1755"/>
      <c r="V6" s="1755"/>
      <c r="W6" s="1755"/>
      <c r="X6" s="1757"/>
    </row>
    <row r="7" spans="1:25" ht="27" customHeight="1" thickTop="1" thickBot="1" x14ac:dyDescent="0.35">
      <c r="A7" s="73"/>
      <c r="B7" s="1936" t="s">
        <v>149</v>
      </c>
      <c r="C7" s="860" t="s">
        <v>1368</v>
      </c>
      <c r="D7" s="74"/>
      <c r="E7" s="1938" t="s">
        <v>1367</v>
      </c>
      <c r="F7" s="1938"/>
      <c r="G7" s="1938"/>
      <c r="H7" s="1938"/>
      <c r="I7" s="1938"/>
      <c r="J7" s="1938"/>
      <c r="K7" s="74"/>
      <c r="L7" s="1938" t="s">
        <v>1365</v>
      </c>
      <c r="M7" s="1938"/>
      <c r="N7" s="1938"/>
      <c r="O7" s="1938"/>
      <c r="P7" s="1938"/>
      <c r="Q7" s="1938"/>
      <c r="R7" s="160"/>
      <c r="S7" s="1928" t="s">
        <v>1366</v>
      </c>
      <c r="T7" s="1928"/>
      <c r="U7" s="1928"/>
      <c r="V7" s="1928"/>
      <c r="W7" s="1928"/>
      <c r="X7" s="1929"/>
    </row>
    <row r="8" spans="1:25" ht="45" customHeight="1" thickBot="1" x14ac:dyDescent="0.3">
      <c r="A8" s="75"/>
      <c r="B8" s="1937"/>
      <c r="C8" s="346">
        <f>SUM(U13:U15)</f>
        <v>0</v>
      </c>
      <c r="D8" s="76" t="s">
        <v>150</v>
      </c>
      <c r="E8" s="1952"/>
      <c r="F8" s="1952"/>
      <c r="G8" s="1952"/>
      <c r="H8" s="1952"/>
      <c r="I8" s="1952"/>
      <c r="J8" s="1952"/>
      <c r="K8" s="76" t="s">
        <v>151</v>
      </c>
      <c r="L8" s="1780">
        <f>C8+E8</f>
        <v>0</v>
      </c>
      <c r="M8" s="1780"/>
      <c r="N8" s="1780"/>
      <c r="O8" s="1780"/>
      <c r="P8" s="1780"/>
      <c r="Q8" s="1780"/>
      <c r="R8" s="76" t="s">
        <v>151</v>
      </c>
      <c r="S8" s="1758">
        <f>L8*S6</f>
        <v>0</v>
      </c>
      <c r="T8" s="1758"/>
      <c r="U8" s="1758"/>
      <c r="V8" s="1758"/>
      <c r="W8" s="1758"/>
      <c r="X8" s="1759"/>
    </row>
    <row r="9" spans="1:25" ht="42.75" customHeight="1" thickTop="1" thickBot="1" x14ac:dyDescent="0.3">
      <c r="A9" s="75"/>
      <c r="B9" s="1986" t="s">
        <v>152</v>
      </c>
      <c r="C9" s="1987"/>
      <c r="D9" s="1987"/>
      <c r="E9" s="1987"/>
      <c r="F9" s="1987"/>
      <c r="G9" s="1987"/>
      <c r="H9" s="1987"/>
      <c r="I9" s="1987"/>
      <c r="J9" s="1987"/>
      <c r="K9" s="1987"/>
      <c r="L9" s="1987"/>
      <c r="M9" s="1987"/>
      <c r="N9" s="1987"/>
      <c r="O9" s="1987"/>
      <c r="P9" s="1987"/>
      <c r="Q9" s="1987"/>
      <c r="R9" s="1987"/>
      <c r="S9" s="1987"/>
      <c r="T9" s="1987"/>
      <c r="U9" s="1987"/>
      <c r="V9" s="1987"/>
      <c r="W9" s="1987"/>
      <c r="X9" s="1988"/>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36.75" customHeight="1" x14ac:dyDescent="0.25">
      <c r="B13" s="968">
        <v>10000013717</v>
      </c>
      <c r="C13" s="1147" t="s">
        <v>1219</v>
      </c>
      <c r="D13" s="941">
        <v>2</v>
      </c>
      <c r="E13" s="942">
        <v>0</v>
      </c>
      <c r="F13" s="942" t="s">
        <v>233</v>
      </c>
      <c r="G13" s="942">
        <v>20.309999999999999</v>
      </c>
      <c r="H13" s="942">
        <v>100</v>
      </c>
      <c r="I13" s="942">
        <v>12.35</v>
      </c>
      <c r="J13" s="264">
        <v>17.34</v>
      </c>
      <c r="K13" s="910"/>
      <c r="L13" s="727"/>
      <c r="M13" s="727"/>
      <c r="N13" s="727"/>
      <c r="O13" s="727"/>
      <c r="P13" s="727"/>
      <c r="Q13" s="727"/>
      <c r="R13" s="727"/>
      <c r="S13" s="753"/>
      <c r="T13" s="447">
        <f>SUM(K13:S13)</f>
        <v>0</v>
      </c>
      <c r="U13" s="87">
        <f>T13*I13</f>
        <v>0</v>
      </c>
      <c r="V13" s="428">
        <f>U13*$S$6</f>
        <v>0</v>
      </c>
      <c r="W13" s="1804" t="s">
        <v>115</v>
      </c>
      <c r="X13" s="1805"/>
    </row>
    <row r="14" spans="1:25" ht="19.5" customHeight="1" x14ac:dyDescent="0.25">
      <c r="B14" s="949">
        <v>10000016904</v>
      </c>
      <c r="C14" s="945" t="s">
        <v>1218</v>
      </c>
      <c r="D14" s="946">
        <v>2</v>
      </c>
      <c r="E14" s="947">
        <v>1</v>
      </c>
      <c r="F14" s="947" t="s">
        <v>233</v>
      </c>
      <c r="G14" s="947">
        <v>20.45</v>
      </c>
      <c r="H14" s="947">
        <v>85</v>
      </c>
      <c r="I14" s="947">
        <v>17.37</v>
      </c>
      <c r="J14" s="265">
        <v>24.39</v>
      </c>
      <c r="K14" s="911"/>
      <c r="L14" s="690"/>
      <c r="M14" s="690"/>
      <c r="N14" s="690"/>
      <c r="O14" s="690"/>
      <c r="P14" s="690"/>
      <c r="Q14" s="690"/>
      <c r="R14" s="690"/>
      <c r="S14" s="717"/>
      <c r="T14" s="240">
        <f>SUM(K14:S14)</f>
        <v>0</v>
      </c>
      <c r="U14" s="89">
        <f>T14*I14</f>
        <v>0</v>
      </c>
      <c r="V14" s="112">
        <f>U14*$S$6</f>
        <v>0</v>
      </c>
      <c r="W14" s="1794"/>
      <c r="X14" s="1795"/>
    </row>
    <row r="15" spans="1:25" ht="19.5" customHeight="1" thickBot="1" x14ac:dyDescent="0.3">
      <c r="B15" s="950">
        <v>10000029467</v>
      </c>
      <c r="C15" s="951" t="s">
        <v>1217</v>
      </c>
      <c r="D15" s="952">
        <v>1</v>
      </c>
      <c r="E15" s="953">
        <v>0</v>
      </c>
      <c r="F15" s="953" t="s">
        <v>233</v>
      </c>
      <c r="G15" s="953">
        <v>18.75</v>
      </c>
      <c r="H15" s="953">
        <v>250</v>
      </c>
      <c r="I15" s="953">
        <v>22.83</v>
      </c>
      <c r="J15" s="266">
        <v>32.06</v>
      </c>
      <c r="K15" s="912"/>
      <c r="L15" s="913"/>
      <c r="M15" s="913"/>
      <c r="N15" s="913"/>
      <c r="O15" s="913"/>
      <c r="P15" s="913"/>
      <c r="Q15" s="913"/>
      <c r="R15" s="913"/>
      <c r="S15" s="914"/>
      <c r="T15" s="410">
        <f>SUM(K15:S15)</f>
        <v>0</v>
      </c>
      <c r="U15" s="90">
        <f>T15*I15</f>
        <v>0</v>
      </c>
      <c r="V15" s="409">
        <f>U15*$S$6</f>
        <v>0</v>
      </c>
      <c r="W15" s="1796"/>
      <c r="X15" s="1797"/>
    </row>
    <row r="16" spans="1:25" ht="19.5" customHeight="1" x14ac:dyDescent="0.25">
      <c r="B16" s="1773" t="s">
        <v>156</v>
      </c>
      <c r="C16" s="1791"/>
      <c r="D16" s="1791"/>
      <c r="E16" s="1791"/>
      <c r="F16" s="1791"/>
      <c r="G16" s="1791"/>
      <c r="H16" s="1791"/>
      <c r="I16" s="1791"/>
      <c r="J16" s="1791"/>
      <c r="K16" s="1791"/>
      <c r="L16" s="1791"/>
      <c r="M16" s="1791"/>
      <c r="N16" s="1791"/>
      <c r="O16" s="1791"/>
      <c r="P16" s="1791"/>
      <c r="Q16" s="1791"/>
      <c r="R16" s="1791"/>
      <c r="S16" s="1791"/>
      <c r="T16" s="1791"/>
      <c r="U16" s="1791"/>
      <c r="V16" s="1791"/>
      <c r="W16" s="1791"/>
      <c r="X16" s="1775"/>
    </row>
    <row r="17" spans="2:24" ht="19.5" customHeight="1" x14ac:dyDescent="0.25">
      <c r="B17" s="1773"/>
      <c r="C17" s="1791"/>
      <c r="D17" s="1791"/>
      <c r="E17" s="1791"/>
      <c r="F17" s="1791"/>
      <c r="G17" s="1791"/>
      <c r="H17" s="1791"/>
      <c r="I17" s="1791"/>
      <c r="J17" s="1791"/>
      <c r="K17" s="1791"/>
      <c r="L17" s="1791"/>
      <c r="M17" s="1791"/>
      <c r="N17" s="1791"/>
      <c r="O17" s="1791"/>
      <c r="P17" s="1791"/>
      <c r="Q17" s="1791"/>
      <c r="R17" s="1791"/>
      <c r="S17" s="1791"/>
      <c r="T17" s="1791"/>
      <c r="U17" s="1791"/>
      <c r="V17" s="1791"/>
      <c r="W17" s="1791"/>
      <c r="X17" s="1775"/>
    </row>
    <row r="18" spans="2:24" ht="19.5" customHeight="1" x14ac:dyDescent="0.25">
      <c r="B18" s="1773"/>
      <c r="C18" s="1791"/>
      <c r="D18" s="1791"/>
      <c r="E18" s="1791"/>
      <c r="F18" s="1791"/>
      <c r="G18" s="1791"/>
      <c r="H18" s="1791"/>
      <c r="I18" s="1791"/>
      <c r="J18" s="1791"/>
      <c r="K18" s="1791"/>
      <c r="L18" s="1791"/>
      <c r="M18" s="1791"/>
      <c r="N18" s="1791"/>
      <c r="O18" s="1791"/>
      <c r="P18" s="1791"/>
      <c r="Q18" s="1791"/>
      <c r="R18" s="1791"/>
      <c r="S18" s="1791"/>
      <c r="T18" s="1791"/>
      <c r="U18" s="1791"/>
      <c r="V18" s="1791"/>
      <c r="W18" s="1791"/>
      <c r="X18" s="1775"/>
    </row>
    <row r="19" spans="2:24" ht="19.5" customHeight="1" thickBot="1" x14ac:dyDescent="0.3">
      <c r="B19" s="1762"/>
      <c r="C19" s="1763"/>
      <c r="D19" s="1763"/>
      <c r="E19" s="1763"/>
      <c r="F19" s="1763"/>
      <c r="G19" s="1763"/>
      <c r="H19" s="1763"/>
      <c r="I19" s="1763"/>
      <c r="J19" s="1763"/>
      <c r="K19" s="1763"/>
      <c r="L19" s="1763"/>
      <c r="M19" s="1763"/>
      <c r="N19" s="1763"/>
      <c r="O19" s="1763"/>
      <c r="P19" s="1763"/>
      <c r="Q19" s="1763"/>
      <c r="R19" s="1763"/>
      <c r="S19" s="1763"/>
      <c r="T19" s="1763"/>
      <c r="U19" s="1763"/>
      <c r="V19" s="1763"/>
      <c r="W19" s="1763"/>
      <c r="X19" s="1764"/>
    </row>
    <row r="20" spans="2:24" ht="19.5" customHeight="1" thickTop="1" thickBot="1" x14ac:dyDescent="0.3">
      <c r="B20" s="1790"/>
      <c r="C20" s="1790"/>
      <c r="D20" s="1790"/>
      <c r="E20" s="1790"/>
      <c r="F20" s="1790"/>
      <c r="G20" s="1790"/>
      <c r="H20" s="1790"/>
      <c r="I20" s="1790"/>
      <c r="J20" s="1790"/>
      <c r="K20" s="1790"/>
      <c r="L20" s="1790"/>
      <c r="M20" s="1790"/>
      <c r="N20" s="1790"/>
      <c r="O20" s="1790"/>
      <c r="P20" s="1790"/>
      <c r="Q20" s="1790"/>
      <c r="R20" s="1790"/>
      <c r="S20" s="1790"/>
      <c r="T20" s="1790"/>
      <c r="U20" s="1790"/>
      <c r="V20" s="1790"/>
      <c r="W20" s="1790"/>
      <c r="X20" s="1790"/>
    </row>
    <row r="21" spans="2:24" ht="19.5" customHeight="1" x14ac:dyDescent="0.35">
      <c r="C21" s="930" t="s">
        <v>157</v>
      </c>
      <c r="D21" s="931"/>
      <c r="E21" s="931"/>
      <c r="F21" s="931"/>
      <c r="G21" s="932"/>
    </row>
    <row r="22" spans="2:24" ht="19.5" customHeight="1" x14ac:dyDescent="0.25">
      <c r="C22" s="933"/>
      <c r="D22" s="1"/>
      <c r="E22" s="1"/>
      <c r="F22" s="1"/>
      <c r="G22" s="934"/>
    </row>
    <row r="23" spans="2:24" ht="19.5" customHeight="1" x14ac:dyDescent="0.25">
      <c r="C23" s="933"/>
      <c r="D23" s="1"/>
      <c r="E23" s="1"/>
      <c r="F23" s="1"/>
      <c r="G23" s="934"/>
    </row>
    <row r="24" spans="2:24" ht="19.5" customHeight="1" x14ac:dyDescent="0.25">
      <c r="C24" s="933"/>
      <c r="D24" s="1"/>
      <c r="E24" s="1"/>
      <c r="F24" s="1"/>
      <c r="G24" s="934"/>
    </row>
    <row r="25" spans="2:24" ht="19.5" customHeight="1" thickBot="1" x14ac:dyDescent="0.3">
      <c r="C25" s="935"/>
      <c r="D25" s="936"/>
      <c r="E25" s="936"/>
      <c r="F25" s="936"/>
      <c r="G25" s="937"/>
    </row>
    <row r="26" spans="2:24" ht="19.5" customHeight="1" x14ac:dyDescent="0.25"/>
    <row r="27" spans="2:24" ht="19.5" customHeight="1" x14ac:dyDescent="0.25"/>
    <row r="28" spans="2:24" ht="19.5" customHeight="1" x14ac:dyDescent="0.25"/>
    <row r="29" spans="2:24" ht="19.5" customHeight="1" x14ac:dyDescent="0.25"/>
    <row r="30" spans="2:24" ht="19.5" customHeight="1" x14ac:dyDescent="0.25"/>
    <row r="31" spans="2:24" ht="19.5" customHeight="1" x14ac:dyDescent="0.25"/>
    <row r="32" spans="2:24" ht="19.5" customHeight="1" x14ac:dyDescent="0.25"/>
    <row r="33" ht="23.85" customHeight="1" x14ac:dyDescent="0.25"/>
    <row r="34" ht="23.85" customHeight="1" x14ac:dyDescent="0.25"/>
    <row r="35" ht="0.75" customHeight="1" x14ac:dyDescent="0.25"/>
    <row r="36" ht="33.75" customHeight="1" x14ac:dyDescent="0.25"/>
    <row r="37" ht="58.5" customHeight="1" x14ac:dyDescent="0.25"/>
  </sheetData>
  <sheetProtection password="D140" sheet="1" selectLockedCells="1"/>
  <mergeCells count="26">
    <mergeCell ref="B1:P1"/>
    <mergeCell ref="Q1:X3"/>
    <mergeCell ref="B2:P2"/>
    <mergeCell ref="B3:C3"/>
    <mergeCell ref="D3:J3"/>
    <mergeCell ref="K3:M3"/>
    <mergeCell ref="N3:P3"/>
    <mergeCell ref="S7:X7"/>
    <mergeCell ref="S8:X8"/>
    <mergeCell ref="B4:X4"/>
    <mergeCell ref="B5:X5"/>
    <mergeCell ref="B6:J6"/>
    <mergeCell ref="L6:N6"/>
    <mergeCell ref="O6:R6"/>
    <mergeCell ref="T6:X6"/>
    <mergeCell ref="B7:B8"/>
    <mergeCell ref="E7:J7"/>
    <mergeCell ref="L7:Q7"/>
    <mergeCell ref="E8:J8"/>
    <mergeCell ref="L8:Q8"/>
    <mergeCell ref="B20:X20"/>
    <mergeCell ref="B9:X9"/>
    <mergeCell ref="B10:X10"/>
    <mergeCell ref="B16:X17"/>
    <mergeCell ref="B18:X19"/>
    <mergeCell ref="W13:X15"/>
  </mergeCells>
  <conditionalFormatting sqref="B1:B1048576">
    <cfRule type="duplicateValues" dxfId="2" priority="3"/>
  </conditionalFormatting>
  <pageMargins left="0.25" right="0.25" top="0.75" bottom="0.75" header="0.3" footer="0.3"/>
  <pageSetup scale="50" fitToHeight="0" orientation="landscape" r:id="rId1"/>
  <ignoredErrors>
    <ignoredError sqref="T13:T15" formulaRange="1"/>
  </ignoredError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B1:Y24"/>
  <sheetViews>
    <sheetView showGridLines="0" zoomScale="60" zoomScaleNormal="60" workbookViewId="0">
      <selection activeCell="K9" sqref="K9"/>
    </sheetView>
  </sheetViews>
  <sheetFormatPr defaultColWidth="9.140625" defaultRowHeight="15" x14ac:dyDescent="0.25"/>
  <cols>
    <col min="1" max="1" width="1.42578125" style="41" customWidth="1"/>
    <col min="2" max="2" width="21.140625" style="41" customWidth="1"/>
    <col min="3" max="3" width="47" style="41" customWidth="1"/>
    <col min="4" max="4" width="9.140625" style="41" customWidth="1"/>
    <col min="5" max="5" width="9.85546875" style="41" customWidth="1"/>
    <col min="6" max="6" width="20.42578125" style="41" customWidth="1"/>
    <col min="7" max="7" width="10.42578125" style="41" customWidth="1"/>
    <col min="8" max="8" width="13.85546875" style="41" bestFit="1" customWidth="1"/>
    <col min="9" max="9" width="9.140625" style="41" customWidth="1"/>
    <col min="10" max="10" width="10.5703125" style="41" bestFit="1" customWidth="1"/>
    <col min="11" max="19" width="11.140625" style="41" customWidth="1"/>
    <col min="20" max="20" width="9.85546875" style="41" customWidth="1"/>
    <col min="21" max="21" width="12" style="41" bestFit="1" customWidth="1"/>
    <col min="22" max="22" width="19.42578125" style="41" bestFit="1" customWidth="1"/>
    <col min="23" max="23" width="12.5703125" style="41" customWidth="1"/>
    <col min="24" max="24" width="12" style="41" customWidth="1"/>
    <col min="25" max="16384" width="9.140625" style="41"/>
  </cols>
  <sheetData>
    <row r="1" spans="2:25" ht="43.5" customHeight="1" thickTop="1" thickBot="1" x14ac:dyDescent="0.8">
      <c r="B1" s="1729"/>
      <c r="C1" s="1730"/>
      <c r="D1" s="1730"/>
      <c r="E1" s="1730"/>
      <c r="F1" s="1730"/>
      <c r="G1" s="1730"/>
      <c r="H1" s="1730"/>
      <c r="I1" s="1730"/>
      <c r="J1" s="1730"/>
      <c r="K1" s="1730"/>
      <c r="L1" s="1730"/>
      <c r="M1" s="1730"/>
      <c r="N1" s="1730"/>
      <c r="O1" s="1730"/>
      <c r="P1" s="1730"/>
      <c r="Q1" s="1674"/>
      <c r="R1" s="1675"/>
      <c r="S1" s="1675"/>
      <c r="T1" s="1675"/>
      <c r="U1" s="1675"/>
      <c r="V1" s="1675"/>
      <c r="W1" s="1675"/>
      <c r="X1" s="1676"/>
      <c r="Y1" s="48"/>
    </row>
    <row r="2" spans="2: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2:25" ht="41.1" customHeight="1" thickTop="1" thickBot="1" x14ac:dyDescent="0.3">
      <c r="B3" s="1685" t="s">
        <v>92</v>
      </c>
      <c r="C3" s="1686"/>
      <c r="D3" s="1732">
        <f>'Overview Sheet'!D9:E9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2: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2:25" ht="47.45" customHeight="1" thickTop="1" thickBot="1" x14ac:dyDescent="0.3">
      <c r="B5" s="1697"/>
      <c r="C5" s="1698"/>
      <c r="D5" s="1698"/>
      <c r="E5" s="1698"/>
      <c r="F5" s="1698"/>
      <c r="G5" s="1698"/>
      <c r="H5" s="1698"/>
      <c r="I5" s="1698"/>
      <c r="J5" s="1699"/>
      <c r="K5" s="876">
        <v>100113</v>
      </c>
      <c r="L5" s="1742" t="s">
        <v>94</v>
      </c>
      <c r="M5" s="1742"/>
      <c r="N5" s="1742"/>
      <c r="O5" s="1743" t="s">
        <v>1303</v>
      </c>
      <c r="P5" s="1743"/>
      <c r="Q5" s="1743"/>
      <c r="R5" s="1743"/>
      <c r="S5" s="955">
        <v>0.56240000000000001</v>
      </c>
      <c r="T5" s="1742" t="s">
        <v>96</v>
      </c>
      <c r="U5" s="1742"/>
      <c r="V5" s="1742"/>
      <c r="W5" s="1742"/>
      <c r="X5" s="1744"/>
    </row>
    <row r="6" spans="2:25" ht="66.75" customHeight="1" thickBot="1" x14ac:dyDescent="0.3">
      <c r="B6" s="49" t="s">
        <v>97</v>
      </c>
      <c r="C6" s="50" t="s">
        <v>98</v>
      </c>
      <c r="D6" s="51" t="s">
        <v>99</v>
      </c>
      <c r="E6" s="52" t="s">
        <v>100</v>
      </c>
      <c r="F6" s="52" t="s">
        <v>101</v>
      </c>
      <c r="G6" s="52" t="s">
        <v>102</v>
      </c>
      <c r="H6" s="52" t="s">
        <v>103</v>
      </c>
      <c r="I6" s="52" t="s">
        <v>104</v>
      </c>
      <c r="J6" s="114" t="s">
        <v>105</v>
      </c>
      <c r="K6" s="54" t="s">
        <v>12</v>
      </c>
      <c r="L6" s="55" t="s">
        <v>13</v>
      </c>
      <c r="M6" s="55" t="s">
        <v>14</v>
      </c>
      <c r="N6" s="55" t="s">
        <v>15</v>
      </c>
      <c r="O6" s="55" t="s">
        <v>16</v>
      </c>
      <c r="P6" s="55" t="s">
        <v>17</v>
      </c>
      <c r="Q6" s="55" t="s">
        <v>18</v>
      </c>
      <c r="R6" s="55" t="s">
        <v>19</v>
      </c>
      <c r="S6" s="56" t="s">
        <v>20</v>
      </c>
      <c r="T6" s="57" t="s">
        <v>106</v>
      </c>
      <c r="U6" s="58" t="s">
        <v>107</v>
      </c>
      <c r="V6" s="52" t="s">
        <v>108</v>
      </c>
      <c r="W6" s="52" t="s">
        <v>109</v>
      </c>
      <c r="X6" s="59" t="s">
        <v>110</v>
      </c>
    </row>
    <row r="7" spans="2:25" ht="8.25" customHeight="1" thickBot="1" x14ac:dyDescent="0.3">
      <c r="B7" s="60"/>
      <c r="C7" s="859"/>
      <c r="D7" s="61"/>
      <c r="E7" s="61"/>
      <c r="F7" s="61"/>
      <c r="G7" s="61"/>
      <c r="H7" s="61"/>
      <c r="I7" s="61"/>
      <c r="J7" s="115"/>
      <c r="K7" s="63"/>
      <c r="L7" s="63"/>
      <c r="M7" s="63"/>
      <c r="N7" s="63"/>
      <c r="O7" s="63"/>
      <c r="P7" s="63"/>
      <c r="Q7" s="63"/>
      <c r="R7" s="63"/>
      <c r="S7" s="63"/>
      <c r="T7" s="64"/>
      <c r="U7" s="61"/>
      <c r="V7" s="61"/>
      <c r="W7" s="61"/>
      <c r="X7" s="65"/>
    </row>
    <row r="8" spans="2:25" ht="15.75" thickBot="1" x14ac:dyDescent="0.3">
      <c r="B8" s="1808" t="s">
        <v>111</v>
      </c>
      <c r="C8" s="1809"/>
      <c r="D8" s="1809"/>
      <c r="E8" s="1809"/>
      <c r="F8" s="1809"/>
      <c r="G8" s="1809"/>
      <c r="H8" s="1809"/>
      <c r="I8" s="1809"/>
      <c r="J8" s="1809"/>
      <c r="K8" s="1809"/>
      <c r="L8" s="1809"/>
      <c r="M8" s="1809"/>
      <c r="N8" s="1809"/>
      <c r="O8" s="1809"/>
      <c r="P8" s="1809"/>
      <c r="Q8" s="1809"/>
      <c r="R8" s="1809"/>
      <c r="S8" s="1809"/>
      <c r="T8" s="1809"/>
      <c r="U8" s="1809"/>
      <c r="V8" s="1809"/>
      <c r="W8" s="1809"/>
      <c r="X8" s="1810"/>
    </row>
    <row r="9" spans="2:25" ht="18" customHeight="1" x14ac:dyDescent="0.25">
      <c r="B9" s="944" t="s">
        <v>1072</v>
      </c>
      <c r="C9" s="973" t="s">
        <v>1071</v>
      </c>
      <c r="D9" s="960">
        <v>2</v>
      </c>
      <c r="E9" s="947" t="s">
        <v>233</v>
      </c>
      <c r="F9" s="947" t="s">
        <v>233</v>
      </c>
      <c r="G9" s="948">
        <v>43.5</v>
      </c>
      <c r="H9" s="947">
        <v>192</v>
      </c>
      <c r="I9" s="947">
        <v>38.049999999999997</v>
      </c>
      <c r="J9" s="1274">
        <v>21.4</v>
      </c>
      <c r="K9" s="690"/>
      <c r="L9" s="690"/>
      <c r="M9" s="690"/>
      <c r="N9" s="690"/>
      <c r="O9" s="690"/>
      <c r="P9" s="690"/>
      <c r="Q9" s="690"/>
      <c r="R9" s="690"/>
      <c r="S9" s="717"/>
      <c r="T9" s="119">
        <f t="shared" ref="T9:T20" si="0">SUM(K9:S9)</f>
        <v>0</v>
      </c>
      <c r="U9" s="120">
        <f t="shared" ref="U9:U20" si="1">T9*I9</f>
        <v>0</v>
      </c>
      <c r="V9" s="383">
        <f t="shared" ref="V9:V20" si="2">U9*$S$5</f>
        <v>0</v>
      </c>
      <c r="W9" s="1804" t="s">
        <v>115</v>
      </c>
      <c r="X9" s="1805"/>
    </row>
    <row r="10" spans="2:25" ht="18" customHeight="1" x14ac:dyDescent="0.25">
      <c r="B10" s="944" t="s">
        <v>1070</v>
      </c>
      <c r="C10" s="973" t="s">
        <v>1069</v>
      </c>
      <c r="D10" s="960">
        <v>2</v>
      </c>
      <c r="E10" s="947" t="s">
        <v>233</v>
      </c>
      <c r="F10" s="947" t="s">
        <v>233</v>
      </c>
      <c r="G10" s="948">
        <v>43.5</v>
      </c>
      <c r="H10" s="947">
        <v>192</v>
      </c>
      <c r="I10" s="947">
        <v>38.049999999999997</v>
      </c>
      <c r="J10" s="1274">
        <v>21.4</v>
      </c>
      <c r="K10" s="690"/>
      <c r="L10" s="690"/>
      <c r="M10" s="690"/>
      <c r="N10" s="690"/>
      <c r="O10" s="690"/>
      <c r="P10" s="690"/>
      <c r="Q10" s="690"/>
      <c r="R10" s="690"/>
      <c r="S10" s="717"/>
      <c r="T10" s="119">
        <f t="shared" si="0"/>
        <v>0</v>
      </c>
      <c r="U10" s="120">
        <f t="shared" si="1"/>
        <v>0</v>
      </c>
      <c r="V10" s="383">
        <f t="shared" si="2"/>
        <v>0</v>
      </c>
      <c r="W10" s="1794"/>
      <c r="X10" s="1795"/>
    </row>
    <row r="11" spans="2:25" ht="18" customHeight="1" x14ac:dyDescent="0.25">
      <c r="B11" s="944" t="s">
        <v>1068</v>
      </c>
      <c r="C11" s="973" t="s">
        <v>1067</v>
      </c>
      <c r="D11" s="960">
        <v>2</v>
      </c>
      <c r="E11" s="947" t="s">
        <v>233</v>
      </c>
      <c r="F11" s="947" t="s">
        <v>233</v>
      </c>
      <c r="G11" s="948">
        <v>43.5</v>
      </c>
      <c r="H11" s="947">
        <v>192</v>
      </c>
      <c r="I11" s="947">
        <v>38.049999999999997</v>
      </c>
      <c r="J11" s="1274">
        <v>21.4</v>
      </c>
      <c r="K11" s="690"/>
      <c r="L11" s="690"/>
      <c r="M11" s="690"/>
      <c r="N11" s="690"/>
      <c r="O11" s="690"/>
      <c r="P11" s="690"/>
      <c r="Q11" s="690"/>
      <c r="R11" s="690"/>
      <c r="S11" s="717"/>
      <c r="T11" s="119">
        <f t="shared" si="0"/>
        <v>0</v>
      </c>
      <c r="U11" s="120">
        <f t="shared" si="1"/>
        <v>0</v>
      </c>
      <c r="V11" s="383">
        <f t="shared" si="2"/>
        <v>0</v>
      </c>
      <c r="W11" s="1794"/>
      <c r="X11" s="1795"/>
    </row>
    <row r="12" spans="2:25" ht="18" customHeight="1" x14ac:dyDescent="0.25">
      <c r="B12" s="944" t="s">
        <v>1066</v>
      </c>
      <c r="C12" s="973" t="s">
        <v>1065</v>
      </c>
      <c r="D12" s="960">
        <v>2</v>
      </c>
      <c r="E12" s="947" t="s">
        <v>233</v>
      </c>
      <c r="F12" s="947" t="s">
        <v>233</v>
      </c>
      <c r="G12" s="948">
        <v>42</v>
      </c>
      <c r="H12" s="947">
        <v>240</v>
      </c>
      <c r="I12" s="947">
        <v>45.92</v>
      </c>
      <c r="J12" s="1274">
        <v>25.83</v>
      </c>
      <c r="K12" s="690"/>
      <c r="L12" s="690"/>
      <c r="M12" s="690"/>
      <c r="N12" s="690"/>
      <c r="O12" s="690"/>
      <c r="P12" s="690"/>
      <c r="Q12" s="690"/>
      <c r="R12" s="690"/>
      <c r="S12" s="717"/>
      <c r="T12" s="119">
        <f t="shared" si="0"/>
        <v>0</v>
      </c>
      <c r="U12" s="120">
        <f t="shared" si="1"/>
        <v>0</v>
      </c>
      <c r="V12" s="383">
        <f t="shared" si="2"/>
        <v>0</v>
      </c>
      <c r="W12" s="1794"/>
      <c r="X12" s="1795"/>
    </row>
    <row r="13" spans="2:25" ht="18" customHeight="1" x14ac:dyDescent="0.25">
      <c r="B13" s="944" t="s">
        <v>1064</v>
      </c>
      <c r="C13" s="973" t="s">
        <v>1063</v>
      </c>
      <c r="D13" s="960">
        <v>2</v>
      </c>
      <c r="E13" s="947" t="s">
        <v>233</v>
      </c>
      <c r="F13" s="947" t="s">
        <v>233</v>
      </c>
      <c r="G13" s="948">
        <v>43.5</v>
      </c>
      <c r="H13" s="947">
        <v>192</v>
      </c>
      <c r="I13" s="947">
        <v>38.049999999999997</v>
      </c>
      <c r="J13" s="1274">
        <v>21.4</v>
      </c>
      <c r="K13" s="690"/>
      <c r="L13" s="690"/>
      <c r="M13" s="690"/>
      <c r="N13" s="690"/>
      <c r="O13" s="690"/>
      <c r="P13" s="690"/>
      <c r="Q13" s="690"/>
      <c r="R13" s="690"/>
      <c r="S13" s="717"/>
      <c r="T13" s="119">
        <f t="shared" si="0"/>
        <v>0</v>
      </c>
      <c r="U13" s="120">
        <f t="shared" si="1"/>
        <v>0</v>
      </c>
      <c r="V13" s="383">
        <f t="shared" si="2"/>
        <v>0</v>
      </c>
      <c r="W13" s="1794"/>
      <c r="X13" s="1795"/>
    </row>
    <row r="14" spans="2:25" ht="18" customHeight="1" x14ac:dyDescent="0.25">
      <c r="B14" s="944" t="s">
        <v>1062</v>
      </c>
      <c r="C14" s="973" t="s">
        <v>1061</v>
      </c>
      <c r="D14" s="960">
        <v>2</v>
      </c>
      <c r="E14" s="947" t="s">
        <v>233</v>
      </c>
      <c r="F14" s="947" t="s">
        <v>233</v>
      </c>
      <c r="G14" s="948">
        <v>42</v>
      </c>
      <c r="H14" s="947">
        <v>240</v>
      </c>
      <c r="I14" s="947">
        <v>45.92</v>
      </c>
      <c r="J14" s="1274">
        <v>25.83</v>
      </c>
      <c r="K14" s="690"/>
      <c r="L14" s="690"/>
      <c r="M14" s="690"/>
      <c r="N14" s="690"/>
      <c r="O14" s="690"/>
      <c r="P14" s="690"/>
      <c r="Q14" s="690"/>
      <c r="R14" s="690"/>
      <c r="S14" s="717"/>
      <c r="T14" s="119">
        <f t="shared" si="0"/>
        <v>0</v>
      </c>
      <c r="U14" s="120">
        <f t="shared" si="1"/>
        <v>0</v>
      </c>
      <c r="V14" s="383">
        <f t="shared" si="2"/>
        <v>0</v>
      </c>
      <c r="W14" s="1794"/>
      <c r="X14" s="1795"/>
    </row>
    <row r="15" spans="2:25" ht="18" customHeight="1" x14ac:dyDescent="0.25">
      <c r="B15" s="944" t="s">
        <v>1060</v>
      </c>
      <c r="C15" s="973" t="s">
        <v>1059</v>
      </c>
      <c r="D15" s="960">
        <v>2</v>
      </c>
      <c r="E15" s="947" t="s">
        <v>233</v>
      </c>
      <c r="F15" s="1421" t="s">
        <v>1058</v>
      </c>
      <c r="G15" s="948">
        <v>43.5</v>
      </c>
      <c r="H15" s="947">
        <v>182</v>
      </c>
      <c r="I15" s="947">
        <v>38.67</v>
      </c>
      <c r="J15" s="1274">
        <v>21.75</v>
      </c>
      <c r="K15" s="690"/>
      <c r="L15" s="690"/>
      <c r="M15" s="690"/>
      <c r="N15" s="690"/>
      <c r="O15" s="690"/>
      <c r="P15" s="690"/>
      <c r="Q15" s="690"/>
      <c r="R15" s="690"/>
      <c r="S15" s="717"/>
      <c r="T15" s="119">
        <f t="shared" si="0"/>
        <v>0</v>
      </c>
      <c r="U15" s="120">
        <f t="shared" si="1"/>
        <v>0</v>
      </c>
      <c r="V15" s="383">
        <f t="shared" si="2"/>
        <v>0</v>
      </c>
      <c r="W15" s="1794"/>
      <c r="X15" s="1795"/>
    </row>
    <row r="16" spans="2:25" ht="18" customHeight="1" x14ac:dyDescent="0.25">
      <c r="B16" s="944" t="s">
        <v>1057</v>
      </c>
      <c r="C16" s="973" t="s">
        <v>1056</v>
      </c>
      <c r="D16" s="960">
        <v>2</v>
      </c>
      <c r="E16" s="947" t="s">
        <v>233</v>
      </c>
      <c r="F16" s="947" t="s">
        <v>233</v>
      </c>
      <c r="G16" s="948">
        <v>41.25</v>
      </c>
      <c r="H16" s="947">
        <v>192</v>
      </c>
      <c r="I16" s="947">
        <v>38.049999999999997</v>
      </c>
      <c r="J16" s="1274">
        <v>21.4</v>
      </c>
      <c r="K16" s="690"/>
      <c r="L16" s="690"/>
      <c r="M16" s="690"/>
      <c r="N16" s="690"/>
      <c r="O16" s="690"/>
      <c r="P16" s="690"/>
      <c r="Q16" s="690"/>
      <c r="R16" s="690"/>
      <c r="S16" s="717"/>
      <c r="T16" s="119">
        <f t="shared" si="0"/>
        <v>0</v>
      </c>
      <c r="U16" s="120">
        <f t="shared" si="1"/>
        <v>0</v>
      </c>
      <c r="V16" s="383">
        <f t="shared" si="2"/>
        <v>0</v>
      </c>
      <c r="W16" s="1794"/>
      <c r="X16" s="1795"/>
    </row>
    <row r="17" spans="2:24" ht="18" customHeight="1" x14ac:dyDescent="0.25">
      <c r="B17" s="944" t="s">
        <v>1055</v>
      </c>
      <c r="C17" s="985" t="s">
        <v>1054</v>
      </c>
      <c r="D17" s="1015">
        <v>2</v>
      </c>
      <c r="E17" s="987" t="s">
        <v>233</v>
      </c>
      <c r="F17" s="987" t="s">
        <v>233</v>
      </c>
      <c r="G17" s="1016">
        <v>42</v>
      </c>
      <c r="H17" s="987">
        <v>240</v>
      </c>
      <c r="I17" s="987">
        <v>45.92</v>
      </c>
      <c r="J17" s="1274">
        <v>25.83</v>
      </c>
      <c r="K17" s="714"/>
      <c r="L17" s="714"/>
      <c r="M17" s="714"/>
      <c r="N17" s="714"/>
      <c r="O17" s="714"/>
      <c r="P17" s="714"/>
      <c r="Q17" s="714"/>
      <c r="R17" s="714"/>
      <c r="S17" s="713"/>
      <c r="T17" s="121">
        <f t="shared" si="0"/>
        <v>0</v>
      </c>
      <c r="U17" s="135">
        <f t="shared" si="1"/>
        <v>0</v>
      </c>
      <c r="V17" s="442">
        <f t="shared" si="2"/>
        <v>0</v>
      </c>
      <c r="W17" s="1794"/>
      <c r="X17" s="1795"/>
    </row>
    <row r="18" spans="2:24" ht="18" customHeight="1" x14ac:dyDescent="0.25">
      <c r="B18" s="944" t="s">
        <v>1053</v>
      </c>
      <c r="C18" s="985" t="s">
        <v>1052</v>
      </c>
      <c r="D18" s="1015">
        <v>2</v>
      </c>
      <c r="E18" s="987" t="s">
        <v>233</v>
      </c>
      <c r="F18" s="987" t="s">
        <v>233</v>
      </c>
      <c r="G18" s="1016">
        <v>43.5</v>
      </c>
      <c r="H18" s="987">
        <v>192</v>
      </c>
      <c r="I18" s="987">
        <v>38.049999999999997</v>
      </c>
      <c r="J18" s="1274">
        <v>21.4</v>
      </c>
      <c r="K18" s="714"/>
      <c r="L18" s="714"/>
      <c r="M18" s="714"/>
      <c r="N18" s="714"/>
      <c r="O18" s="714"/>
      <c r="P18" s="714"/>
      <c r="Q18" s="714"/>
      <c r="R18" s="714"/>
      <c r="S18" s="713"/>
      <c r="T18" s="121">
        <f t="shared" si="0"/>
        <v>0</v>
      </c>
      <c r="U18" s="135">
        <f t="shared" si="1"/>
        <v>0</v>
      </c>
      <c r="V18" s="442">
        <f t="shared" si="2"/>
        <v>0</v>
      </c>
      <c r="W18" s="1794"/>
      <c r="X18" s="1795"/>
    </row>
    <row r="19" spans="2:24" ht="18" customHeight="1" x14ac:dyDescent="0.25">
      <c r="B19" s="944" t="s">
        <v>1051</v>
      </c>
      <c r="C19" s="985" t="s">
        <v>1050</v>
      </c>
      <c r="D19" s="1015">
        <v>2</v>
      </c>
      <c r="E19" s="987" t="s">
        <v>233</v>
      </c>
      <c r="F19" s="987" t="s">
        <v>233</v>
      </c>
      <c r="G19" s="1016">
        <v>40</v>
      </c>
      <c r="H19" s="987">
        <v>320</v>
      </c>
      <c r="I19" s="987">
        <v>61.22</v>
      </c>
      <c r="J19" s="1274">
        <v>34.43</v>
      </c>
      <c r="K19" s="714"/>
      <c r="L19" s="714"/>
      <c r="M19" s="714"/>
      <c r="N19" s="714"/>
      <c r="O19" s="714"/>
      <c r="P19" s="714"/>
      <c r="Q19" s="714"/>
      <c r="R19" s="714"/>
      <c r="S19" s="713"/>
      <c r="T19" s="121">
        <f t="shared" si="0"/>
        <v>0</v>
      </c>
      <c r="U19" s="135">
        <f t="shared" si="1"/>
        <v>0</v>
      </c>
      <c r="V19" s="442">
        <f t="shared" si="2"/>
        <v>0</v>
      </c>
      <c r="W19" s="1794"/>
      <c r="X19" s="1795"/>
    </row>
    <row r="20" spans="2:24" ht="18" customHeight="1" thickBot="1" x14ac:dyDescent="0.3">
      <c r="B20" s="944" t="s">
        <v>1049</v>
      </c>
      <c r="C20" s="985" t="s">
        <v>1048</v>
      </c>
      <c r="D20" s="1015">
        <v>2</v>
      </c>
      <c r="E20" s="987" t="s">
        <v>233</v>
      </c>
      <c r="F20" s="987" t="s">
        <v>233</v>
      </c>
      <c r="G20" s="1016">
        <v>35</v>
      </c>
      <c r="H20" s="987">
        <v>224</v>
      </c>
      <c r="I20" s="987">
        <v>44.45</v>
      </c>
      <c r="J20" s="1274">
        <v>25</v>
      </c>
      <c r="K20" s="714"/>
      <c r="L20" s="714"/>
      <c r="M20" s="714"/>
      <c r="N20" s="714"/>
      <c r="O20" s="714"/>
      <c r="P20" s="714"/>
      <c r="Q20" s="714"/>
      <c r="R20" s="714"/>
      <c r="S20" s="713"/>
      <c r="T20" s="121">
        <f t="shared" si="0"/>
        <v>0</v>
      </c>
      <c r="U20" s="135">
        <f t="shared" si="1"/>
        <v>0</v>
      </c>
      <c r="V20" s="442">
        <f t="shared" si="2"/>
        <v>0</v>
      </c>
      <c r="W20" s="1796"/>
      <c r="X20" s="1797"/>
    </row>
    <row r="21" spans="2:24" ht="71.099999999999994" customHeight="1" thickBot="1" x14ac:dyDescent="0.3">
      <c r="B21" s="1036"/>
      <c r="C21" s="1037"/>
      <c r="D21" s="1038"/>
      <c r="E21" s="1038"/>
      <c r="F21" s="1038"/>
      <c r="G21" s="1038"/>
      <c r="H21" s="1038"/>
      <c r="I21" s="1038"/>
      <c r="J21" s="1077"/>
      <c r="K21" s="412"/>
      <c r="L21" s="412"/>
      <c r="M21" s="412"/>
      <c r="N21" s="412"/>
      <c r="O21" s="412"/>
      <c r="P21" s="412"/>
      <c r="Q21" s="412"/>
      <c r="R21" s="412"/>
      <c r="S21" s="412"/>
      <c r="T21" s="413"/>
      <c r="U21" s="405"/>
      <c r="V21" s="406"/>
      <c r="W21" s="406"/>
      <c r="X21" s="407"/>
    </row>
    <row r="22" spans="2:24" ht="15.75" thickTop="1" x14ac:dyDescent="0.25">
      <c r="K22" s="69">
        <f t="shared" ref="K22:S22" si="3">SUM(K9:K20)</f>
        <v>0</v>
      </c>
      <c r="L22" s="69">
        <f t="shared" si="3"/>
        <v>0</v>
      </c>
      <c r="M22" s="69">
        <f t="shared" si="3"/>
        <v>0</v>
      </c>
      <c r="N22" s="69">
        <f t="shared" si="3"/>
        <v>0</v>
      </c>
      <c r="O22" s="69">
        <f>SUM(O9:O20)</f>
        <v>0</v>
      </c>
      <c r="P22" s="69">
        <f t="shared" si="3"/>
        <v>0</v>
      </c>
      <c r="Q22" s="69">
        <f t="shared" si="3"/>
        <v>0</v>
      </c>
      <c r="R22" s="69">
        <f t="shared" si="3"/>
        <v>0</v>
      </c>
      <c r="S22" s="69">
        <f t="shared" si="3"/>
        <v>0</v>
      </c>
      <c r="T22" s="69">
        <f>SUM(T9:T20)</f>
        <v>0</v>
      </c>
      <c r="U22" s="70">
        <f>SUM(U9:U20)</f>
        <v>0</v>
      </c>
      <c r="V22" s="71">
        <f>SUM(V9:V20)</f>
        <v>0</v>
      </c>
    </row>
    <row r="24" spans="2:24" ht="21" customHeight="1" x14ac:dyDescent="0.25"/>
  </sheetData>
  <sheetProtection password="D140" sheet="1" selectLockedCells="1"/>
  <mergeCells count="14">
    <mergeCell ref="W9:X20"/>
    <mergeCell ref="B4:X4"/>
    <mergeCell ref="B5:J5"/>
    <mergeCell ref="L5:N5"/>
    <mergeCell ref="O5:R5"/>
    <mergeCell ref="T5:X5"/>
    <mergeCell ref="B8:X8"/>
    <mergeCell ref="B1:P1"/>
    <mergeCell ref="Q1:X3"/>
    <mergeCell ref="B2:P2"/>
    <mergeCell ref="B3:C3"/>
    <mergeCell ref="D3:J3"/>
    <mergeCell ref="K3:M3"/>
    <mergeCell ref="N3:P3"/>
  </mergeCells>
  <conditionalFormatting sqref="B1:B1048576">
    <cfRule type="duplicateValues" dxfId="1" priority="2"/>
  </conditionalFormatting>
  <pageMargins left="0.25" right="0.25" top="0.75" bottom="0.75" header="0.3" footer="0.3"/>
  <pageSetup scale="50" fitToHeight="0" orientation="landscape" r:id="rId1"/>
  <ignoredErrors>
    <ignoredError sqref="T9:T20" formulaRange="1"/>
  </ignoredError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Y36"/>
  <sheetViews>
    <sheetView showGridLines="0" zoomScale="60" zoomScaleNormal="60" workbookViewId="0">
      <selection activeCell="K13" sqref="K13"/>
    </sheetView>
  </sheetViews>
  <sheetFormatPr defaultColWidth="9.140625" defaultRowHeight="15" x14ac:dyDescent="0.25"/>
  <cols>
    <col min="1" max="1" width="3.42578125" style="41" customWidth="1"/>
    <col min="2" max="2" width="19.5703125" style="41" customWidth="1"/>
    <col min="3" max="3" width="50.42578125" style="41" customWidth="1"/>
    <col min="4" max="5" width="10.140625" style="41" customWidth="1"/>
    <col min="6" max="6" width="20" style="41" bestFit="1" customWidth="1"/>
    <col min="7" max="9" width="10.140625" style="41" customWidth="1"/>
    <col min="10" max="10" width="10.85546875" style="41" bestFit="1" customWidth="1"/>
    <col min="11" max="13" width="12" style="41" customWidth="1"/>
    <col min="14" max="14" width="15.85546875" style="41" customWidth="1"/>
    <col min="15" max="19" width="12" style="41" customWidth="1"/>
    <col min="20" max="21" width="12.85546875" style="41" customWidth="1"/>
    <col min="22" max="22" width="18"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87"/>
      <c r="C5" s="1788"/>
      <c r="D5" s="1788"/>
      <c r="E5" s="1788"/>
      <c r="F5" s="1788"/>
      <c r="G5" s="1788"/>
      <c r="H5" s="1788"/>
      <c r="I5" s="1788"/>
      <c r="J5" s="1788"/>
      <c r="K5" s="1788"/>
      <c r="L5" s="1788"/>
      <c r="M5" s="1788"/>
      <c r="N5" s="1788"/>
      <c r="O5" s="1788"/>
      <c r="P5" s="1788"/>
      <c r="Q5" s="1788"/>
      <c r="R5" s="1788"/>
      <c r="S5" s="1788"/>
      <c r="T5" s="1788"/>
      <c r="U5" s="1788"/>
      <c r="V5" s="1788"/>
      <c r="W5" s="1788"/>
      <c r="X5" s="1789"/>
      <c r="Y5" s="48"/>
    </row>
    <row r="6" spans="1:25" ht="34.9" customHeight="1" thickTop="1" thickBot="1" x14ac:dyDescent="0.3">
      <c r="B6" s="1753"/>
      <c r="C6" s="1754"/>
      <c r="D6" s="1754"/>
      <c r="E6" s="1754"/>
      <c r="F6" s="1754"/>
      <c r="G6" s="1754"/>
      <c r="H6" s="1754"/>
      <c r="I6" s="1754"/>
      <c r="J6" s="1754"/>
      <c r="K6" s="915">
        <v>100113</v>
      </c>
      <c r="L6" s="1755" t="s">
        <v>94</v>
      </c>
      <c r="M6" s="1755"/>
      <c r="N6" s="1755"/>
      <c r="O6" s="1756" t="s">
        <v>1303</v>
      </c>
      <c r="P6" s="1756"/>
      <c r="Q6" s="1756"/>
      <c r="R6" s="1756"/>
      <c r="S6" s="938">
        <v>0.56240000000000001</v>
      </c>
      <c r="T6" s="1755" t="s">
        <v>96</v>
      </c>
      <c r="U6" s="1755"/>
      <c r="V6" s="1755"/>
      <c r="W6" s="1755"/>
      <c r="X6" s="1757"/>
    </row>
    <row r="7" spans="1:25" ht="27" customHeight="1" thickTop="1" thickBot="1" x14ac:dyDescent="0.35">
      <c r="A7" s="73"/>
      <c r="B7" s="1936" t="s">
        <v>149</v>
      </c>
      <c r="C7" s="860" t="s">
        <v>1368</v>
      </c>
      <c r="D7" s="74"/>
      <c r="E7" s="1938" t="s">
        <v>1367</v>
      </c>
      <c r="F7" s="1938"/>
      <c r="G7" s="1938"/>
      <c r="H7" s="1938"/>
      <c r="I7" s="1938"/>
      <c r="J7" s="1938"/>
      <c r="K7" s="74"/>
      <c r="L7" s="1938" t="s">
        <v>1365</v>
      </c>
      <c r="M7" s="1938"/>
      <c r="N7" s="1938"/>
      <c r="O7" s="1938"/>
      <c r="P7" s="1938"/>
      <c r="Q7" s="1938"/>
      <c r="R7" s="160"/>
      <c r="S7" s="1928" t="s">
        <v>1366</v>
      </c>
      <c r="T7" s="1928"/>
      <c r="U7" s="1928"/>
      <c r="V7" s="1928"/>
      <c r="W7" s="1928"/>
      <c r="X7" s="1929"/>
    </row>
    <row r="8" spans="1:25" ht="45" customHeight="1" thickBot="1" x14ac:dyDescent="0.3">
      <c r="A8" s="75"/>
      <c r="B8" s="1937"/>
      <c r="C8" s="346">
        <f>SUM(U13:U26)</f>
        <v>0</v>
      </c>
      <c r="D8" s="76" t="s">
        <v>150</v>
      </c>
      <c r="E8" s="1952"/>
      <c r="F8" s="1952"/>
      <c r="G8" s="1952"/>
      <c r="H8" s="1952"/>
      <c r="I8" s="1952"/>
      <c r="J8" s="1952"/>
      <c r="K8" s="76" t="s">
        <v>151</v>
      </c>
      <c r="L8" s="1780">
        <f>C8+E8</f>
        <v>0</v>
      </c>
      <c r="M8" s="1780"/>
      <c r="N8" s="1780"/>
      <c r="O8" s="1780"/>
      <c r="P8" s="1780"/>
      <c r="Q8" s="1780"/>
      <c r="R8" s="76"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10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4"/>
      <c r="K12" s="84"/>
      <c r="L12" s="84"/>
      <c r="M12" s="84"/>
      <c r="N12" s="84"/>
      <c r="O12" s="84"/>
      <c r="P12" s="84"/>
      <c r="Q12" s="84"/>
      <c r="R12" s="84"/>
      <c r="S12" s="84"/>
      <c r="T12" s="84"/>
      <c r="U12" s="84"/>
      <c r="V12" s="84"/>
      <c r="W12" s="84"/>
      <c r="X12" s="86"/>
    </row>
    <row r="13" spans="1:25" ht="18" customHeight="1" x14ac:dyDescent="0.25">
      <c r="B13" s="968" t="s">
        <v>1072</v>
      </c>
      <c r="C13" s="971" t="s">
        <v>1071</v>
      </c>
      <c r="D13" s="958">
        <v>2</v>
      </c>
      <c r="E13" s="943" t="s">
        <v>233</v>
      </c>
      <c r="F13" s="942" t="s">
        <v>233</v>
      </c>
      <c r="G13" s="943">
        <v>43.5</v>
      </c>
      <c r="H13" s="942">
        <v>192</v>
      </c>
      <c r="I13" s="942">
        <v>38.049999999999997</v>
      </c>
      <c r="J13" s="1308">
        <v>21.4</v>
      </c>
      <c r="K13" s="910"/>
      <c r="L13" s="727"/>
      <c r="M13" s="727"/>
      <c r="N13" s="727"/>
      <c r="O13" s="727"/>
      <c r="P13" s="727"/>
      <c r="Q13" s="727"/>
      <c r="R13" s="727"/>
      <c r="S13" s="753"/>
      <c r="T13" s="447">
        <f t="shared" ref="T13:T26" si="0">SUM(K13:S13)</f>
        <v>0</v>
      </c>
      <c r="U13" s="87">
        <f t="shared" ref="U13:U26" si="1">T13*I13</f>
        <v>0</v>
      </c>
      <c r="V13" s="260">
        <f t="shared" ref="V13:V26" si="2">U13*$S$6</f>
        <v>0</v>
      </c>
      <c r="W13" s="1804" t="s">
        <v>115</v>
      </c>
      <c r="X13" s="1805"/>
    </row>
    <row r="14" spans="1:25" ht="18" customHeight="1" x14ac:dyDescent="0.25">
      <c r="B14" s="944" t="s">
        <v>1070</v>
      </c>
      <c r="C14" s="973" t="s">
        <v>1069</v>
      </c>
      <c r="D14" s="960">
        <v>2</v>
      </c>
      <c r="E14" s="948" t="s">
        <v>233</v>
      </c>
      <c r="F14" s="947" t="s">
        <v>233</v>
      </c>
      <c r="G14" s="948">
        <v>43.5</v>
      </c>
      <c r="H14" s="947">
        <v>192</v>
      </c>
      <c r="I14" s="947">
        <v>38.049999999999997</v>
      </c>
      <c r="J14" s="1310">
        <v>21.4</v>
      </c>
      <c r="K14" s="911"/>
      <c r="L14" s="690"/>
      <c r="M14" s="690"/>
      <c r="N14" s="690"/>
      <c r="O14" s="690"/>
      <c r="P14" s="690"/>
      <c r="Q14" s="690"/>
      <c r="R14" s="690"/>
      <c r="S14" s="717"/>
      <c r="T14" s="240">
        <f t="shared" si="0"/>
        <v>0</v>
      </c>
      <c r="U14" s="89">
        <f t="shared" si="1"/>
        <v>0</v>
      </c>
      <c r="V14" s="227">
        <f t="shared" si="2"/>
        <v>0</v>
      </c>
      <c r="W14" s="1794"/>
      <c r="X14" s="1795"/>
    </row>
    <row r="15" spans="1:25" ht="18" customHeight="1" x14ac:dyDescent="0.25">
      <c r="B15" s="944" t="s">
        <v>1068</v>
      </c>
      <c r="C15" s="973" t="s">
        <v>1067</v>
      </c>
      <c r="D15" s="960">
        <v>2</v>
      </c>
      <c r="E15" s="948" t="s">
        <v>233</v>
      </c>
      <c r="F15" s="947" t="s">
        <v>233</v>
      </c>
      <c r="G15" s="948">
        <v>43.5</v>
      </c>
      <c r="H15" s="947">
        <v>192</v>
      </c>
      <c r="I15" s="947">
        <v>38.049999999999997</v>
      </c>
      <c r="J15" s="1310">
        <v>21.4</v>
      </c>
      <c r="K15" s="911"/>
      <c r="L15" s="690"/>
      <c r="M15" s="690"/>
      <c r="N15" s="690"/>
      <c r="O15" s="690"/>
      <c r="P15" s="690"/>
      <c r="Q15" s="690"/>
      <c r="R15" s="690"/>
      <c r="S15" s="717"/>
      <c r="T15" s="240">
        <f t="shared" si="0"/>
        <v>0</v>
      </c>
      <c r="U15" s="89">
        <f t="shared" si="1"/>
        <v>0</v>
      </c>
      <c r="V15" s="227">
        <f t="shared" si="2"/>
        <v>0</v>
      </c>
      <c r="W15" s="1794"/>
      <c r="X15" s="1795"/>
    </row>
    <row r="16" spans="1:25" ht="18" customHeight="1" x14ac:dyDescent="0.25">
      <c r="B16" s="944" t="s">
        <v>1066</v>
      </c>
      <c r="C16" s="973" t="s">
        <v>1065</v>
      </c>
      <c r="D16" s="960">
        <v>2</v>
      </c>
      <c r="E16" s="948" t="s">
        <v>233</v>
      </c>
      <c r="F16" s="947" t="s">
        <v>233</v>
      </c>
      <c r="G16" s="948">
        <v>42</v>
      </c>
      <c r="H16" s="947">
        <v>240</v>
      </c>
      <c r="I16" s="947">
        <v>45.92</v>
      </c>
      <c r="J16" s="1310">
        <v>25.83</v>
      </c>
      <c r="K16" s="911"/>
      <c r="L16" s="690"/>
      <c r="M16" s="690"/>
      <c r="N16" s="690"/>
      <c r="O16" s="690"/>
      <c r="P16" s="690"/>
      <c r="Q16" s="690"/>
      <c r="R16" s="690"/>
      <c r="S16" s="717"/>
      <c r="T16" s="240">
        <f t="shared" si="0"/>
        <v>0</v>
      </c>
      <c r="U16" s="89">
        <f t="shared" si="1"/>
        <v>0</v>
      </c>
      <c r="V16" s="227">
        <f t="shared" si="2"/>
        <v>0</v>
      </c>
      <c r="W16" s="1794"/>
      <c r="X16" s="1795"/>
    </row>
    <row r="17" spans="2:24" ht="18" customHeight="1" x14ac:dyDescent="0.25">
      <c r="B17" s="944" t="s">
        <v>1064</v>
      </c>
      <c r="C17" s="973" t="s">
        <v>1063</v>
      </c>
      <c r="D17" s="960">
        <v>2</v>
      </c>
      <c r="E17" s="948" t="s">
        <v>233</v>
      </c>
      <c r="F17" s="947" t="s">
        <v>233</v>
      </c>
      <c r="G17" s="948">
        <v>43.5</v>
      </c>
      <c r="H17" s="947">
        <v>192</v>
      </c>
      <c r="I17" s="947">
        <v>38.049999999999997</v>
      </c>
      <c r="J17" s="1310">
        <v>21.4</v>
      </c>
      <c r="K17" s="911"/>
      <c r="L17" s="690"/>
      <c r="M17" s="690"/>
      <c r="N17" s="690"/>
      <c r="O17" s="690"/>
      <c r="P17" s="690"/>
      <c r="Q17" s="690"/>
      <c r="R17" s="690"/>
      <c r="S17" s="717"/>
      <c r="T17" s="240">
        <f t="shared" si="0"/>
        <v>0</v>
      </c>
      <c r="U17" s="89">
        <f t="shared" si="1"/>
        <v>0</v>
      </c>
      <c r="V17" s="227">
        <f t="shared" si="2"/>
        <v>0</v>
      </c>
      <c r="W17" s="1794"/>
      <c r="X17" s="1795"/>
    </row>
    <row r="18" spans="2:24" ht="18" customHeight="1" x14ac:dyDescent="0.25">
      <c r="B18" s="944" t="s">
        <v>1062</v>
      </c>
      <c r="C18" s="973" t="s">
        <v>1061</v>
      </c>
      <c r="D18" s="960">
        <v>2</v>
      </c>
      <c r="E18" s="948" t="s">
        <v>233</v>
      </c>
      <c r="F18" s="947" t="s">
        <v>233</v>
      </c>
      <c r="G18" s="948">
        <v>42</v>
      </c>
      <c r="H18" s="947">
        <v>240</v>
      </c>
      <c r="I18" s="947">
        <v>45.92</v>
      </c>
      <c r="J18" s="1310">
        <v>25.83</v>
      </c>
      <c r="K18" s="911"/>
      <c r="L18" s="690"/>
      <c r="M18" s="690"/>
      <c r="N18" s="690"/>
      <c r="O18" s="690"/>
      <c r="P18" s="690"/>
      <c r="Q18" s="690"/>
      <c r="R18" s="690"/>
      <c r="S18" s="717"/>
      <c r="T18" s="240">
        <f t="shared" si="0"/>
        <v>0</v>
      </c>
      <c r="U18" s="89">
        <f t="shared" si="1"/>
        <v>0</v>
      </c>
      <c r="V18" s="227">
        <f t="shared" si="2"/>
        <v>0</v>
      </c>
      <c r="W18" s="1794"/>
      <c r="X18" s="1795"/>
    </row>
    <row r="19" spans="2:24" ht="31.5" customHeight="1" x14ac:dyDescent="0.25">
      <c r="B19" s="944" t="s">
        <v>1060</v>
      </c>
      <c r="C19" s="973" t="s">
        <v>1059</v>
      </c>
      <c r="D19" s="960">
        <v>2</v>
      </c>
      <c r="E19" s="948" t="s">
        <v>233</v>
      </c>
      <c r="F19" s="1422" t="s">
        <v>1058</v>
      </c>
      <c r="G19" s="948">
        <v>43.5</v>
      </c>
      <c r="H19" s="947">
        <v>182</v>
      </c>
      <c r="I19" s="947">
        <v>38.67</v>
      </c>
      <c r="J19" s="1310">
        <v>21.75</v>
      </c>
      <c r="K19" s="911"/>
      <c r="L19" s="690"/>
      <c r="M19" s="690"/>
      <c r="N19" s="690"/>
      <c r="O19" s="690"/>
      <c r="P19" s="690"/>
      <c r="Q19" s="690"/>
      <c r="R19" s="690"/>
      <c r="S19" s="717"/>
      <c r="T19" s="240">
        <f t="shared" si="0"/>
        <v>0</v>
      </c>
      <c r="U19" s="89">
        <f t="shared" si="1"/>
        <v>0</v>
      </c>
      <c r="V19" s="227">
        <f t="shared" si="2"/>
        <v>0</v>
      </c>
      <c r="W19" s="1794"/>
      <c r="X19" s="1795"/>
    </row>
    <row r="20" spans="2:24" ht="18" customHeight="1" x14ac:dyDescent="0.25">
      <c r="B20" s="944" t="s">
        <v>1057</v>
      </c>
      <c r="C20" s="973" t="s">
        <v>1056</v>
      </c>
      <c r="D20" s="960">
        <v>2</v>
      </c>
      <c r="E20" s="948" t="s">
        <v>233</v>
      </c>
      <c r="F20" s="947" t="s">
        <v>233</v>
      </c>
      <c r="G20" s="948">
        <v>41.25</v>
      </c>
      <c r="H20" s="947">
        <v>192</v>
      </c>
      <c r="I20" s="947">
        <v>38.049999999999997</v>
      </c>
      <c r="J20" s="1310">
        <v>21.4</v>
      </c>
      <c r="K20" s="911"/>
      <c r="L20" s="690"/>
      <c r="M20" s="690"/>
      <c r="N20" s="690"/>
      <c r="O20" s="690"/>
      <c r="P20" s="690"/>
      <c r="Q20" s="690"/>
      <c r="R20" s="690"/>
      <c r="S20" s="717"/>
      <c r="T20" s="240">
        <f t="shared" si="0"/>
        <v>0</v>
      </c>
      <c r="U20" s="89">
        <f t="shared" si="1"/>
        <v>0</v>
      </c>
      <c r="V20" s="227">
        <f t="shared" si="2"/>
        <v>0</v>
      </c>
      <c r="W20" s="1794"/>
      <c r="X20" s="1795"/>
    </row>
    <row r="21" spans="2:24" ht="18" customHeight="1" x14ac:dyDescent="0.25">
      <c r="B21" s="944" t="s">
        <v>1055</v>
      </c>
      <c r="C21" s="985" t="s">
        <v>1054</v>
      </c>
      <c r="D21" s="1015">
        <v>2</v>
      </c>
      <c r="E21" s="1016" t="s">
        <v>233</v>
      </c>
      <c r="F21" s="987" t="s">
        <v>233</v>
      </c>
      <c r="G21" s="1016">
        <v>42</v>
      </c>
      <c r="H21" s="987">
        <v>240</v>
      </c>
      <c r="I21" s="987">
        <v>45.92</v>
      </c>
      <c r="J21" s="1310">
        <v>25.83</v>
      </c>
      <c r="K21" s="911"/>
      <c r="L21" s="690"/>
      <c r="M21" s="690"/>
      <c r="N21" s="690"/>
      <c r="O21" s="690"/>
      <c r="P21" s="690"/>
      <c r="Q21" s="690"/>
      <c r="R21" s="690"/>
      <c r="S21" s="717"/>
      <c r="T21" s="240">
        <f t="shared" si="0"/>
        <v>0</v>
      </c>
      <c r="U21" s="89">
        <f t="shared" si="1"/>
        <v>0</v>
      </c>
      <c r="V21" s="227">
        <f t="shared" si="2"/>
        <v>0</v>
      </c>
      <c r="W21" s="1794"/>
      <c r="X21" s="1795"/>
    </row>
    <row r="22" spans="2:24" ht="18" customHeight="1" x14ac:dyDescent="0.25">
      <c r="B22" s="944" t="s">
        <v>1053</v>
      </c>
      <c r="C22" s="985" t="s">
        <v>1052</v>
      </c>
      <c r="D22" s="1015">
        <v>2</v>
      </c>
      <c r="E22" s="1016" t="s">
        <v>233</v>
      </c>
      <c r="F22" s="987" t="s">
        <v>233</v>
      </c>
      <c r="G22" s="1016">
        <v>43.5</v>
      </c>
      <c r="H22" s="987">
        <v>192</v>
      </c>
      <c r="I22" s="987">
        <v>38.049999999999997</v>
      </c>
      <c r="J22" s="1310">
        <v>21.4</v>
      </c>
      <c r="K22" s="911"/>
      <c r="L22" s="690"/>
      <c r="M22" s="690"/>
      <c r="N22" s="690"/>
      <c r="O22" s="690"/>
      <c r="P22" s="690"/>
      <c r="Q22" s="690"/>
      <c r="R22" s="690"/>
      <c r="S22" s="717"/>
      <c r="T22" s="240">
        <f t="shared" si="0"/>
        <v>0</v>
      </c>
      <c r="U22" s="89">
        <f t="shared" si="1"/>
        <v>0</v>
      </c>
      <c r="V22" s="227">
        <f t="shared" si="2"/>
        <v>0</v>
      </c>
      <c r="W22" s="1794"/>
      <c r="X22" s="1795"/>
    </row>
    <row r="23" spans="2:24" ht="18" customHeight="1" x14ac:dyDescent="0.25">
      <c r="B23" s="944" t="s">
        <v>1051</v>
      </c>
      <c r="C23" s="985" t="s">
        <v>1050</v>
      </c>
      <c r="D23" s="1015">
        <v>2</v>
      </c>
      <c r="E23" s="1016" t="s">
        <v>233</v>
      </c>
      <c r="F23" s="987" t="s">
        <v>233</v>
      </c>
      <c r="G23" s="1016">
        <v>40</v>
      </c>
      <c r="H23" s="987">
        <v>320</v>
      </c>
      <c r="I23" s="987">
        <v>61.22</v>
      </c>
      <c r="J23" s="1310">
        <v>34.43</v>
      </c>
      <c r="K23" s="911"/>
      <c r="L23" s="690"/>
      <c r="M23" s="690"/>
      <c r="N23" s="690"/>
      <c r="O23" s="690"/>
      <c r="P23" s="690"/>
      <c r="Q23" s="690"/>
      <c r="R23" s="690"/>
      <c r="S23" s="717"/>
      <c r="T23" s="240">
        <f t="shared" si="0"/>
        <v>0</v>
      </c>
      <c r="U23" s="89">
        <f t="shared" si="1"/>
        <v>0</v>
      </c>
      <c r="V23" s="227">
        <f t="shared" si="2"/>
        <v>0</v>
      </c>
      <c r="W23" s="1794"/>
      <c r="X23" s="1795"/>
    </row>
    <row r="24" spans="2:24" ht="18" customHeight="1" x14ac:dyDescent="0.25">
      <c r="B24" s="944" t="s">
        <v>1049</v>
      </c>
      <c r="C24" s="985" t="s">
        <v>1048</v>
      </c>
      <c r="D24" s="1015">
        <v>2</v>
      </c>
      <c r="E24" s="1016" t="s">
        <v>233</v>
      </c>
      <c r="F24" s="987" t="s">
        <v>233</v>
      </c>
      <c r="G24" s="1016">
        <v>35</v>
      </c>
      <c r="H24" s="987">
        <v>224</v>
      </c>
      <c r="I24" s="987">
        <v>44.45</v>
      </c>
      <c r="J24" s="1310">
        <v>25</v>
      </c>
      <c r="K24" s="911"/>
      <c r="L24" s="690"/>
      <c r="M24" s="690"/>
      <c r="N24" s="690"/>
      <c r="O24" s="690"/>
      <c r="P24" s="690"/>
      <c r="Q24" s="690"/>
      <c r="R24" s="690"/>
      <c r="S24" s="717"/>
      <c r="T24" s="240">
        <f t="shared" si="0"/>
        <v>0</v>
      </c>
      <c r="U24" s="89">
        <f t="shared" si="1"/>
        <v>0</v>
      </c>
      <c r="V24" s="227">
        <f t="shared" si="2"/>
        <v>0</v>
      </c>
      <c r="W24" s="1794"/>
      <c r="X24" s="1795"/>
    </row>
    <row r="25" spans="2:24" ht="18" customHeight="1" x14ac:dyDescent="0.25">
      <c r="B25" s="944" t="s">
        <v>1302</v>
      </c>
      <c r="C25" s="985" t="s">
        <v>1301</v>
      </c>
      <c r="D25" s="1015">
        <v>2</v>
      </c>
      <c r="E25" s="1016">
        <v>2</v>
      </c>
      <c r="F25" s="987" t="s">
        <v>233</v>
      </c>
      <c r="G25" s="1016">
        <v>20.25</v>
      </c>
      <c r="H25" s="987">
        <v>36</v>
      </c>
      <c r="I25" s="987">
        <v>6.89</v>
      </c>
      <c r="J25" s="1310">
        <v>3.87</v>
      </c>
      <c r="K25" s="911"/>
      <c r="L25" s="690"/>
      <c r="M25" s="690"/>
      <c r="N25" s="690"/>
      <c r="O25" s="690"/>
      <c r="P25" s="690"/>
      <c r="Q25" s="690"/>
      <c r="R25" s="690"/>
      <c r="S25" s="717"/>
      <c r="T25" s="240">
        <f t="shared" si="0"/>
        <v>0</v>
      </c>
      <c r="U25" s="89">
        <f t="shared" si="1"/>
        <v>0</v>
      </c>
      <c r="V25" s="227">
        <f t="shared" si="2"/>
        <v>0</v>
      </c>
      <c r="W25" s="1794"/>
      <c r="X25" s="1795"/>
    </row>
    <row r="26" spans="2:24" ht="18" customHeight="1" thickBot="1" x14ac:dyDescent="0.3">
      <c r="B26" s="950" t="s">
        <v>1300</v>
      </c>
      <c r="C26" s="995" t="s">
        <v>1299</v>
      </c>
      <c r="D26" s="963">
        <v>2</v>
      </c>
      <c r="E26" s="954">
        <v>2</v>
      </c>
      <c r="F26" s="953" t="s">
        <v>233</v>
      </c>
      <c r="G26" s="954">
        <v>20.25</v>
      </c>
      <c r="H26" s="953">
        <v>36</v>
      </c>
      <c r="I26" s="953">
        <v>7.13</v>
      </c>
      <c r="J26" s="1312">
        <v>4.01</v>
      </c>
      <c r="K26" s="912"/>
      <c r="L26" s="913"/>
      <c r="M26" s="913"/>
      <c r="N26" s="913"/>
      <c r="O26" s="913"/>
      <c r="P26" s="913"/>
      <c r="Q26" s="913"/>
      <c r="R26" s="913"/>
      <c r="S26" s="914"/>
      <c r="T26" s="410">
        <f t="shared" si="0"/>
        <v>0</v>
      </c>
      <c r="U26" s="90">
        <f t="shared" si="1"/>
        <v>0</v>
      </c>
      <c r="V26" s="438">
        <f t="shared" si="2"/>
        <v>0</v>
      </c>
      <c r="W26" s="1796"/>
      <c r="X26" s="1797"/>
    </row>
    <row r="27" spans="2:24" ht="23.65" customHeight="1" x14ac:dyDescent="0.25">
      <c r="B27" s="1773" t="s">
        <v>156</v>
      </c>
      <c r="C27" s="1791"/>
      <c r="D27" s="1791"/>
      <c r="E27" s="1791"/>
      <c r="F27" s="1791"/>
      <c r="G27" s="1791"/>
      <c r="H27" s="1791"/>
      <c r="I27" s="1791"/>
      <c r="J27" s="1791"/>
      <c r="K27" s="1791"/>
      <c r="L27" s="1791"/>
      <c r="M27" s="1791"/>
      <c r="N27" s="1791"/>
      <c r="O27" s="1791"/>
      <c r="P27" s="1791"/>
      <c r="Q27" s="1791"/>
      <c r="R27" s="1791"/>
      <c r="S27" s="1791"/>
      <c r="T27" s="1791"/>
      <c r="U27" s="1791"/>
      <c r="V27" s="1791"/>
      <c r="W27" s="1791"/>
      <c r="X27" s="1775"/>
    </row>
    <row r="28" spans="2:24" ht="23.65" customHeight="1" x14ac:dyDescent="0.25">
      <c r="B28" s="1773"/>
      <c r="C28" s="1791"/>
      <c r="D28" s="1791"/>
      <c r="E28" s="1791"/>
      <c r="F28" s="1791"/>
      <c r="G28" s="1791"/>
      <c r="H28" s="1791"/>
      <c r="I28" s="1791"/>
      <c r="J28" s="1791"/>
      <c r="K28" s="1791"/>
      <c r="L28" s="1791"/>
      <c r="M28" s="1791"/>
      <c r="N28" s="1791"/>
      <c r="O28" s="1791"/>
      <c r="P28" s="1791"/>
      <c r="Q28" s="1791"/>
      <c r="R28" s="1791"/>
      <c r="S28" s="1791"/>
      <c r="T28" s="1791"/>
      <c r="U28" s="1791"/>
      <c r="V28" s="1791"/>
      <c r="W28" s="1791"/>
      <c r="X28" s="1775"/>
    </row>
    <row r="29" spans="2:24" ht="0.75" customHeight="1" x14ac:dyDescent="0.25">
      <c r="B29" s="1773"/>
      <c r="C29" s="1791"/>
      <c r="D29" s="1791"/>
      <c r="E29" s="1791"/>
      <c r="F29" s="1791"/>
      <c r="G29" s="1791"/>
      <c r="H29" s="1791"/>
      <c r="I29" s="1791"/>
      <c r="J29" s="1791"/>
      <c r="K29" s="1791"/>
      <c r="L29" s="1791"/>
      <c r="M29" s="1791"/>
      <c r="N29" s="1791"/>
      <c r="O29" s="1791"/>
      <c r="P29" s="1791"/>
      <c r="Q29" s="1791"/>
      <c r="R29" s="1791"/>
      <c r="S29" s="1791"/>
      <c r="T29" s="1791"/>
      <c r="U29" s="1791"/>
      <c r="V29" s="1791"/>
      <c r="W29" s="1791"/>
      <c r="X29" s="1775"/>
    </row>
    <row r="30" spans="2:24" ht="33.75" customHeight="1" thickBot="1" x14ac:dyDescent="0.3">
      <c r="B30" s="1762"/>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4"/>
    </row>
    <row r="31" spans="2:24" ht="58.5" customHeight="1" thickTop="1" thickBot="1" x14ac:dyDescent="0.3">
      <c r="B31" s="1790"/>
      <c r="C31" s="1790"/>
      <c r="D31" s="1790"/>
      <c r="E31" s="1790"/>
      <c r="F31" s="1790"/>
      <c r="G31" s="1790"/>
      <c r="H31" s="1790"/>
      <c r="I31" s="1790"/>
      <c r="J31" s="1790"/>
      <c r="K31" s="1790"/>
      <c r="L31" s="1790"/>
      <c r="M31" s="1790"/>
      <c r="N31" s="1790"/>
      <c r="O31" s="1790"/>
      <c r="P31" s="1790"/>
      <c r="Q31" s="1790"/>
      <c r="R31" s="1790"/>
      <c r="S31" s="1790"/>
      <c r="T31" s="1790"/>
      <c r="U31" s="1790"/>
      <c r="V31" s="1790"/>
      <c r="W31" s="1790"/>
      <c r="X31" s="1790"/>
    </row>
    <row r="32" spans="2:24" ht="23.25" x14ac:dyDescent="0.35">
      <c r="C32" s="930" t="s">
        <v>157</v>
      </c>
      <c r="D32" s="931"/>
      <c r="E32" s="931"/>
      <c r="F32" s="931"/>
      <c r="G32" s="932"/>
    </row>
    <row r="33" spans="3:7" x14ac:dyDescent="0.25">
      <c r="C33" s="933"/>
      <c r="D33" s="1"/>
      <c r="E33" s="1"/>
      <c r="F33" s="1"/>
      <c r="G33" s="934"/>
    </row>
    <row r="34" spans="3:7" x14ac:dyDescent="0.25">
      <c r="C34" s="933"/>
      <c r="D34" s="1"/>
      <c r="E34" s="1"/>
      <c r="F34" s="1"/>
      <c r="G34" s="934"/>
    </row>
    <row r="35" spans="3:7" x14ac:dyDescent="0.25">
      <c r="C35" s="933"/>
      <c r="D35" s="1"/>
      <c r="E35" s="1"/>
      <c r="F35" s="1"/>
      <c r="G35" s="934"/>
    </row>
    <row r="36" spans="3:7" ht="15.75" thickBot="1" x14ac:dyDescent="0.3">
      <c r="C36" s="935"/>
      <c r="D36" s="936"/>
      <c r="E36" s="936"/>
      <c r="F36" s="936"/>
      <c r="G36" s="937"/>
    </row>
  </sheetData>
  <sheetProtection password="D140" sheet="1" selectLockedCells="1"/>
  <mergeCells count="26">
    <mergeCell ref="S7:X7"/>
    <mergeCell ref="S8:X8"/>
    <mergeCell ref="B31:X31"/>
    <mergeCell ref="B9:X9"/>
    <mergeCell ref="B10:X10"/>
    <mergeCell ref="B27:X28"/>
    <mergeCell ref="B29:X30"/>
    <mergeCell ref="W13:X26"/>
    <mergeCell ref="B7:B8"/>
    <mergeCell ref="E7:J7"/>
    <mergeCell ref="L7:Q7"/>
    <mergeCell ref="E8:J8"/>
    <mergeCell ref="L8:Q8"/>
    <mergeCell ref="B4:X4"/>
    <mergeCell ref="B5:X5"/>
    <mergeCell ref="B6:J6"/>
    <mergeCell ref="L6:N6"/>
    <mergeCell ref="O6:R6"/>
    <mergeCell ref="T6:X6"/>
    <mergeCell ref="B1:P1"/>
    <mergeCell ref="Q1:X3"/>
    <mergeCell ref="B2:P2"/>
    <mergeCell ref="B3:C3"/>
    <mergeCell ref="D3:J3"/>
    <mergeCell ref="K3:M3"/>
    <mergeCell ref="N3:P3"/>
  </mergeCells>
  <conditionalFormatting sqref="B1:B1048576">
    <cfRule type="duplicateValues" dxfId="0" priority="3"/>
  </conditionalFormatting>
  <pageMargins left="0.25" right="0.25" top="0.75" bottom="0.75" header="0.3" footer="0.3"/>
  <pageSetup scale="50" fitToHeight="0" orientation="landscape" r:id="rId1"/>
  <ignoredErrors>
    <ignoredError sqref="T13:T26"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40"/>
  <sheetViews>
    <sheetView zoomScale="60" zoomScaleNormal="60" workbookViewId="0">
      <selection activeCell="O16" sqref="O16"/>
    </sheetView>
  </sheetViews>
  <sheetFormatPr defaultColWidth="9.140625" defaultRowHeight="15" x14ac:dyDescent="0.25"/>
  <cols>
    <col min="1" max="1" width="3.28515625" style="41" customWidth="1"/>
    <col min="2" max="2" width="18.42578125" style="41" customWidth="1"/>
    <col min="3" max="3" width="80.140625" style="41" bestFit="1" customWidth="1"/>
    <col min="4" max="9" width="10.140625" style="41" customWidth="1"/>
    <col min="10" max="10" width="10.140625" style="68" customWidth="1"/>
    <col min="11" max="13" width="12" style="41" customWidth="1"/>
    <col min="14" max="14" width="15.85546875" style="41" customWidth="1"/>
    <col min="15" max="19" width="12" style="41" customWidth="1"/>
    <col min="20" max="21" width="12.85546875" style="41" customWidth="1"/>
    <col min="22" max="22" width="16.28515625" style="41" bestFit="1" customWidth="1"/>
    <col min="23" max="24" width="12.85546875" style="41" customWidth="1"/>
    <col min="25" max="16384" width="9.140625" style="41"/>
  </cols>
  <sheetData>
    <row r="1" spans="1:25" ht="43.5" customHeight="1" thickTop="1" thickBot="1" x14ac:dyDescent="0.8">
      <c r="B1" s="1748"/>
      <c r="C1" s="1749"/>
      <c r="D1" s="1749"/>
      <c r="E1" s="1749"/>
      <c r="F1" s="1749"/>
      <c r="G1" s="1749"/>
      <c r="H1" s="1749"/>
      <c r="I1" s="1749"/>
      <c r="J1" s="1749"/>
      <c r="K1" s="1749"/>
      <c r="L1" s="1749"/>
      <c r="M1" s="1749"/>
      <c r="N1" s="1749"/>
      <c r="O1" s="1749"/>
      <c r="P1" s="1749"/>
      <c r="Q1" s="1674"/>
      <c r="R1" s="1675"/>
      <c r="S1" s="1675"/>
      <c r="T1" s="1675"/>
      <c r="U1" s="1675"/>
      <c r="V1" s="1675"/>
      <c r="W1" s="1675"/>
      <c r="X1" s="1676"/>
      <c r="Y1" s="48"/>
    </row>
    <row r="2" spans="1:25" ht="33" customHeight="1" thickTop="1" thickBot="1" x14ac:dyDescent="0.3">
      <c r="B2" s="1683"/>
      <c r="C2" s="1684"/>
      <c r="D2" s="1684"/>
      <c r="E2" s="1684"/>
      <c r="F2" s="1684"/>
      <c r="G2" s="1684"/>
      <c r="H2" s="1684"/>
      <c r="I2" s="1684"/>
      <c r="J2" s="1684"/>
      <c r="K2" s="1684"/>
      <c r="L2" s="1684"/>
      <c r="M2" s="1684"/>
      <c r="N2" s="1684"/>
      <c r="O2" s="1684"/>
      <c r="P2" s="1684"/>
      <c r="Q2" s="1677"/>
      <c r="R2" s="1731"/>
      <c r="S2" s="1731"/>
      <c r="T2" s="1731"/>
      <c r="U2" s="1731"/>
      <c r="V2" s="1731"/>
      <c r="W2" s="1731"/>
      <c r="X2" s="1679"/>
      <c r="Y2" s="48"/>
    </row>
    <row r="3" spans="1:25" ht="30" customHeight="1" thickTop="1" thickBot="1" x14ac:dyDescent="0.3">
      <c r="B3" s="1685" t="s">
        <v>92</v>
      </c>
      <c r="C3" s="1686"/>
      <c r="D3" s="1732">
        <f>'Overview Sheet'!$D$9</f>
        <v>0</v>
      </c>
      <c r="E3" s="1732"/>
      <c r="F3" s="1732"/>
      <c r="G3" s="1732"/>
      <c r="H3" s="1732"/>
      <c r="I3" s="1732"/>
      <c r="J3" s="1732"/>
      <c r="K3" s="1688" t="s">
        <v>93</v>
      </c>
      <c r="L3" s="1688"/>
      <c r="M3" s="1688"/>
      <c r="N3" s="1733">
        <f>'Overview Sheet'!$J$10</f>
        <v>0</v>
      </c>
      <c r="O3" s="1734"/>
      <c r="P3" s="1734"/>
      <c r="Q3" s="1680"/>
      <c r="R3" s="1681"/>
      <c r="S3" s="1681"/>
      <c r="T3" s="1681"/>
      <c r="U3" s="1681"/>
      <c r="V3" s="1681"/>
      <c r="W3" s="1681"/>
      <c r="X3" s="1682"/>
    </row>
    <row r="4" spans="1:25" ht="13.5" customHeight="1" thickTop="1" thickBot="1" x14ac:dyDescent="0.3">
      <c r="B4" s="1694"/>
      <c r="C4" s="1741"/>
      <c r="D4" s="1741"/>
      <c r="E4" s="1741"/>
      <c r="F4" s="1741"/>
      <c r="G4" s="1741"/>
      <c r="H4" s="1741"/>
      <c r="I4" s="1741"/>
      <c r="J4" s="1741"/>
      <c r="K4" s="1741"/>
      <c r="L4" s="1741"/>
      <c r="M4" s="1741"/>
      <c r="N4" s="1741"/>
      <c r="O4" s="1741"/>
      <c r="P4" s="1741"/>
      <c r="Q4" s="1741"/>
      <c r="R4" s="1741"/>
      <c r="S4" s="1741"/>
      <c r="T4" s="1741"/>
      <c r="U4" s="1741"/>
      <c r="V4" s="1741"/>
      <c r="W4" s="1741"/>
      <c r="X4" s="1696"/>
      <c r="Y4" s="48"/>
    </row>
    <row r="5" spans="1:25" ht="9" customHeight="1" thickBot="1" x14ac:dyDescent="0.3">
      <c r="B5" s="1750"/>
      <c r="C5" s="1751"/>
      <c r="D5" s="1751"/>
      <c r="E5" s="1751"/>
      <c r="F5" s="1751"/>
      <c r="G5" s="1751"/>
      <c r="H5" s="1751"/>
      <c r="I5" s="1751"/>
      <c r="J5" s="1751"/>
      <c r="K5" s="1751"/>
      <c r="L5" s="1751"/>
      <c r="M5" s="1751"/>
      <c r="N5" s="1751"/>
      <c r="O5" s="1751"/>
      <c r="P5" s="1751"/>
      <c r="Q5" s="1751"/>
      <c r="R5" s="1751"/>
      <c r="S5" s="1751"/>
      <c r="T5" s="1751"/>
      <c r="U5" s="1751"/>
      <c r="V5" s="1751"/>
      <c r="W5" s="1751"/>
      <c r="X5" s="1752"/>
      <c r="Y5" s="48"/>
    </row>
    <row r="6" spans="1:25" ht="34.9" customHeight="1" thickTop="1" thickBot="1" x14ac:dyDescent="0.3">
      <c r="B6" s="1753"/>
      <c r="C6" s="1754"/>
      <c r="D6" s="1754"/>
      <c r="E6" s="1754"/>
      <c r="F6" s="1754"/>
      <c r="G6" s="1754"/>
      <c r="H6" s="1754"/>
      <c r="I6" s="1754"/>
      <c r="J6" s="1754"/>
      <c r="K6" s="915">
        <v>110244</v>
      </c>
      <c r="L6" s="1755" t="s">
        <v>94</v>
      </c>
      <c r="M6" s="1755"/>
      <c r="N6" s="1755"/>
      <c r="O6" s="1756" t="s">
        <v>148</v>
      </c>
      <c r="P6" s="1756"/>
      <c r="Q6" s="1756"/>
      <c r="R6" s="1756"/>
      <c r="S6" s="916">
        <v>2.0065</v>
      </c>
      <c r="T6" s="1755" t="s">
        <v>96</v>
      </c>
      <c r="U6" s="1755"/>
      <c r="V6" s="1755"/>
      <c r="W6" s="1755"/>
      <c r="X6" s="1757"/>
    </row>
    <row r="7" spans="1:25" s="351" customFormat="1" ht="27" customHeight="1" thickTop="1" thickBot="1" x14ac:dyDescent="0.35">
      <c r="A7" s="347"/>
      <c r="B7" s="1776" t="s">
        <v>149</v>
      </c>
      <c r="C7" s="852" t="s">
        <v>1368</v>
      </c>
      <c r="D7" s="349"/>
      <c r="E7" s="1778" t="s">
        <v>1367</v>
      </c>
      <c r="F7" s="1778"/>
      <c r="G7" s="1778"/>
      <c r="H7" s="1778"/>
      <c r="I7" s="1778"/>
      <c r="J7" s="1778"/>
      <c r="K7" s="349"/>
      <c r="L7" s="1778" t="s">
        <v>1365</v>
      </c>
      <c r="M7" s="1778"/>
      <c r="N7" s="1778"/>
      <c r="O7" s="1778"/>
      <c r="P7" s="1778"/>
      <c r="Q7" s="1778"/>
      <c r="R7" s="350"/>
      <c r="S7" s="1760" t="s">
        <v>1366</v>
      </c>
      <c r="T7" s="1760"/>
      <c r="U7" s="1760"/>
      <c r="V7" s="1760"/>
      <c r="W7" s="1760"/>
      <c r="X7" s="1761"/>
    </row>
    <row r="8" spans="1:25" s="351" customFormat="1" ht="45" customHeight="1" thickBot="1" x14ac:dyDescent="0.3">
      <c r="A8" s="352"/>
      <c r="B8" s="1777"/>
      <c r="C8" s="346">
        <f>SUM(U13:U30)</f>
        <v>0</v>
      </c>
      <c r="D8" s="353" t="s">
        <v>150</v>
      </c>
      <c r="E8" s="1779"/>
      <c r="F8" s="1779"/>
      <c r="G8" s="1779"/>
      <c r="H8" s="1779"/>
      <c r="I8" s="1779"/>
      <c r="J8" s="1779"/>
      <c r="K8" s="353" t="s">
        <v>151</v>
      </c>
      <c r="L8" s="1780">
        <f>C8+E8</f>
        <v>0</v>
      </c>
      <c r="M8" s="1780"/>
      <c r="N8" s="1780"/>
      <c r="O8" s="1780"/>
      <c r="P8" s="1780"/>
      <c r="Q8" s="1780"/>
      <c r="R8" s="353" t="s">
        <v>151</v>
      </c>
      <c r="S8" s="1758">
        <f>L8*S6</f>
        <v>0</v>
      </c>
      <c r="T8" s="1758"/>
      <c r="U8" s="1758"/>
      <c r="V8" s="1758"/>
      <c r="W8" s="1758"/>
      <c r="X8" s="1759"/>
    </row>
    <row r="9" spans="1:25" ht="42.75" customHeight="1" thickTop="1" thickBot="1" x14ac:dyDescent="0.3">
      <c r="A9" s="75"/>
      <c r="B9" s="1765" t="s">
        <v>152</v>
      </c>
      <c r="C9" s="1766"/>
      <c r="D9" s="1766"/>
      <c r="E9" s="1766"/>
      <c r="F9" s="1766"/>
      <c r="G9" s="1766"/>
      <c r="H9" s="1766"/>
      <c r="I9" s="1766"/>
      <c r="J9" s="1766"/>
      <c r="K9" s="1766"/>
      <c r="L9" s="1766"/>
      <c r="M9" s="1766"/>
      <c r="N9" s="1766"/>
      <c r="O9" s="1766"/>
      <c r="P9" s="1766"/>
      <c r="Q9" s="1766"/>
      <c r="R9" s="1766"/>
      <c r="S9" s="1766"/>
      <c r="T9" s="1766"/>
      <c r="U9" s="1766"/>
      <c r="V9" s="1766"/>
      <c r="W9" s="1766"/>
      <c r="X9" s="1767"/>
    </row>
    <row r="10" spans="1:25" ht="84" customHeight="1" thickTop="1" thickBot="1" x14ac:dyDescent="0.3">
      <c r="A10" s="75"/>
      <c r="B10" s="1768" t="s">
        <v>153</v>
      </c>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70"/>
    </row>
    <row r="11" spans="1:25" ht="57" customHeight="1" thickTop="1" thickBot="1" x14ac:dyDescent="0.3">
      <c r="B11" s="77" t="s">
        <v>97</v>
      </c>
      <c r="C11" s="78" t="s">
        <v>98</v>
      </c>
      <c r="D11" s="79" t="s">
        <v>99</v>
      </c>
      <c r="E11" s="79" t="s">
        <v>100</v>
      </c>
      <c r="F11" s="79" t="s">
        <v>101</v>
      </c>
      <c r="G11" s="79" t="s">
        <v>102</v>
      </c>
      <c r="H11" s="79" t="s">
        <v>103</v>
      </c>
      <c r="I11" s="79" t="s">
        <v>104</v>
      </c>
      <c r="J11" s="80" t="s">
        <v>105</v>
      </c>
      <c r="K11" s="81" t="s">
        <v>12</v>
      </c>
      <c r="L11" s="81" t="s">
        <v>13</v>
      </c>
      <c r="M11" s="81" t="s">
        <v>14</v>
      </c>
      <c r="N11" s="81" t="s">
        <v>15</v>
      </c>
      <c r="O11" s="81" t="s">
        <v>16</v>
      </c>
      <c r="P11" s="81" t="s">
        <v>17</v>
      </c>
      <c r="Q11" s="81" t="s">
        <v>18</v>
      </c>
      <c r="R11" s="81" t="s">
        <v>19</v>
      </c>
      <c r="S11" s="81" t="s">
        <v>20</v>
      </c>
      <c r="T11" s="79" t="s">
        <v>106</v>
      </c>
      <c r="U11" s="79" t="s">
        <v>107</v>
      </c>
      <c r="V11" s="79" t="s">
        <v>108</v>
      </c>
      <c r="W11" s="79" t="s">
        <v>109</v>
      </c>
      <c r="X11" s="82" t="s">
        <v>110</v>
      </c>
    </row>
    <row r="12" spans="1:25" ht="16.5" thickTop="1" thickBot="1" x14ac:dyDescent="0.3">
      <c r="B12" s="83"/>
      <c r="C12" s="84"/>
      <c r="D12" s="84"/>
      <c r="E12" s="84"/>
      <c r="F12" s="84"/>
      <c r="G12" s="84"/>
      <c r="H12" s="84"/>
      <c r="I12" s="84"/>
      <c r="J12" s="85"/>
      <c r="K12" s="84"/>
      <c r="L12" s="84"/>
      <c r="M12" s="84"/>
      <c r="N12" s="84"/>
      <c r="O12" s="84"/>
      <c r="P12" s="84"/>
      <c r="Q12" s="84"/>
      <c r="R12" s="84"/>
      <c r="S12" s="84"/>
      <c r="T12" s="84"/>
      <c r="U12" s="84"/>
      <c r="V12" s="84"/>
      <c r="W12" s="84"/>
      <c r="X12" s="86"/>
    </row>
    <row r="13" spans="1:25" ht="19.5" thickTop="1" x14ac:dyDescent="0.3">
      <c r="B13" s="917" t="s">
        <v>112</v>
      </c>
      <c r="C13" s="918" t="s">
        <v>113</v>
      </c>
      <c r="D13" s="919">
        <v>2</v>
      </c>
      <c r="E13" s="920">
        <v>2</v>
      </c>
      <c r="F13" s="920" t="s">
        <v>114</v>
      </c>
      <c r="G13" s="920">
        <v>21.38</v>
      </c>
      <c r="H13" s="920">
        <v>72</v>
      </c>
      <c r="I13" s="920">
        <v>9</v>
      </c>
      <c r="J13" s="372">
        <f t="shared" ref="J13:J30" si="0">I13*2.0065</f>
        <v>18.058499999999999</v>
      </c>
      <c r="K13" s="910"/>
      <c r="L13" s="727"/>
      <c r="M13" s="727"/>
      <c r="N13" s="727"/>
      <c r="O13" s="727"/>
      <c r="P13" s="727"/>
      <c r="Q13" s="727"/>
      <c r="R13" s="727"/>
      <c r="S13" s="753"/>
      <c r="T13" s="254">
        <f>SUM(K13:S13)</f>
        <v>0</v>
      </c>
      <c r="U13" s="133">
        <f>T13*I13</f>
        <v>0</v>
      </c>
      <c r="V13" s="855">
        <f>U13*$S$6</f>
        <v>0</v>
      </c>
      <c r="W13" s="1771" t="s">
        <v>115</v>
      </c>
      <c r="X13" s="1772"/>
    </row>
    <row r="14" spans="1:25" ht="18.75" x14ac:dyDescent="0.3">
      <c r="B14" s="921" t="s">
        <v>116</v>
      </c>
      <c r="C14" s="922" t="s">
        <v>117</v>
      </c>
      <c r="D14" s="923">
        <v>2</v>
      </c>
      <c r="E14" s="924">
        <v>2</v>
      </c>
      <c r="F14" s="924" t="s">
        <v>114</v>
      </c>
      <c r="G14" s="924">
        <v>21.85</v>
      </c>
      <c r="H14" s="924">
        <v>72</v>
      </c>
      <c r="I14" s="924">
        <v>7.88</v>
      </c>
      <c r="J14" s="373">
        <f t="shared" si="0"/>
        <v>15.811219999999999</v>
      </c>
      <c r="K14" s="911"/>
      <c r="L14" s="690"/>
      <c r="M14" s="690"/>
      <c r="N14" s="690"/>
      <c r="O14" s="690"/>
      <c r="P14" s="690"/>
      <c r="Q14" s="690"/>
      <c r="R14" s="690"/>
      <c r="S14" s="717"/>
      <c r="T14" s="255">
        <f>SUM(K14:S14)</f>
        <v>0</v>
      </c>
      <c r="U14" s="172">
        <f>T14*I14</f>
        <v>0</v>
      </c>
      <c r="V14" s="843">
        <f>U14*$S$6</f>
        <v>0</v>
      </c>
      <c r="W14" s="1737"/>
      <c r="X14" s="1738"/>
    </row>
    <row r="15" spans="1:25" ht="18.75" x14ac:dyDescent="0.3">
      <c r="B15" s="921" t="s">
        <v>118</v>
      </c>
      <c r="C15" s="922" t="s">
        <v>119</v>
      </c>
      <c r="D15" s="923">
        <v>2</v>
      </c>
      <c r="E15" s="924">
        <v>2</v>
      </c>
      <c r="F15" s="924" t="s">
        <v>114</v>
      </c>
      <c r="G15" s="924">
        <v>23.91</v>
      </c>
      <c r="H15" s="924">
        <v>72</v>
      </c>
      <c r="I15" s="924">
        <v>9</v>
      </c>
      <c r="J15" s="373">
        <f t="shared" si="0"/>
        <v>18.058499999999999</v>
      </c>
      <c r="K15" s="911"/>
      <c r="L15" s="690"/>
      <c r="M15" s="690"/>
      <c r="N15" s="690"/>
      <c r="O15" s="690"/>
      <c r="P15" s="690"/>
      <c r="Q15" s="690"/>
      <c r="R15" s="690"/>
      <c r="S15" s="717"/>
      <c r="T15" s="255">
        <f t="shared" ref="T15:T30" si="1">SUM(K15:S15)</f>
        <v>0</v>
      </c>
      <c r="U15" s="172">
        <f t="shared" ref="U15:U29" si="2">T15*I15</f>
        <v>0</v>
      </c>
      <c r="V15" s="843">
        <f t="shared" ref="V15:V30" si="3">U15*$S$6</f>
        <v>0</v>
      </c>
      <c r="W15" s="1737"/>
      <c r="X15" s="1738"/>
    </row>
    <row r="16" spans="1:25" ht="18.75" x14ac:dyDescent="0.3">
      <c r="B16" s="921" t="s">
        <v>120</v>
      </c>
      <c r="C16" s="922" t="s">
        <v>121</v>
      </c>
      <c r="D16" s="923">
        <v>2</v>
      </c>
      <c r="E16" s="924">
        <v>2</v>
      </c>
      <c r="F16" s="924" t="s">
        <v>114</v>
      </c>
      <c r="G16" s="924">
        <v>21.38</v>
      </c>
      <c r="H16" s="924">
        <v>72</v>
      </c>
      <c r="I16" s="924">
        <v>9</v>
      </c>
      <c r="J16" s="373">
        <f t="shared" si="0"/>
        <v>18.058499999999999</v>
      </c>
      <c r="K16" s="911"/>
      <c r="L16" s="690"/>
      <c r="M16" s="690"/>
      <c r="N16" s="690"/>
      <c r="O16" s="690"/>
      <c r="P16" s="690"/>
      <c r="Q16" s="690"/>
      <c r="R16" s="690"/>
      <c r="S16" s="717"/>
      <c r="T16" s="255">
        <f t="shared" si="1"/>
        <v>0</v>
      </c>
      <c r="U16" s="172">
        <f t="shared" si="2"/>
        <v>0</v>
      </c>
      <c r="V16" s="843">
        <f t="shared" si="3"/>
        <v>0</v>
      </c>
      <c r="W16" s="1737"/>
      <c r="X16" s="1738"/>
    </row>
    <row r="17" spans="2:24" ht="18.75" x14ac:dyDescent="0.3">
      <c r="B17" s="921" t="s">
        <v>122</v>
      </c>
      <c r="C17" s="922" t="s">
        <v>123</v>
      </c>
      <c r="D17" s="923">
        <v>2</v>
      </c>
      <c r="E17" s="924">
        <v>2</v>
      </c>
      <c r="F17" s="924" t="s">
        <v>114</v>
      </c>
      <c r="G17" s="924">
        <v>21.85</v>
      </c>
      <c r="H17" s="924">
        <v>72</v>
      </c>
      <c r="I17" s="924">
        <v>7.88</v>
      </c>
      <c r="J17" s="373">
        <f t="shared" si="0"/>
        <v>15.811219999999999</v>
      </c>
      <c r="K17" s="911"/>
      <c r="L17" s="690"/>
      <c r="M17" s="690"/>
      <c r="N17" s="690"/>
      <c r="O17" s="690"/>
      <c r="P17" s="690"/>
      <c r="Q17" s="690"/>
      <c r="R17" s="690"/>
      <c r="S17" s="717"/>
      <c r="T17" s="255">
        <f t="shared" si="1"/>
        <v>0</v>
      </c>
      <c r="U17" s="172">
        <f t="shared" si="2"/>
        <v>0</v>
      </c>
      <c r="V17" s="843">
        <f t="shared" si="3"/>
        <v>0</v>
      </c>
      <c r="W17" s="1737"/>
      <c r="X17" s="1738"/>
    </row>
    <row r="18" spans="2:24" ht="18.75" x14ac:dyDescent="0.3">
      <c r="B18" s="921" t="s">
        <v>126</v>
      </c>
      <c r="C18" s="922" t="s">
        <v>127</v>
      </c>
      <c r="D18" s="923">
        <v>2</v>
      </c>
      <c r="E18" s="924">
        <v>2</v>
      </c>
      <c r="F18" s="924" t="s">
        <v>114</v>
      </c>
      <c r="G18" s="924">
        <v>23.91</v>
      </c>
      <c r="H18" s="924">
        <v>72</v>
      </c>
      <c r="I18" s="924">
        <v>9</v>
      </c>
      <c r="J18" s="373">
        <f t="shared" si="0"/>
        <v>18.058499999999999</v>
      </c>
      <c r="K18" s="911"/>
      <c r="L18" s="690"/>
      <c r="M18" s="690"/>
      <c r="N18" s="690"/>
      <c r="O18" s="690"/>
      <c r="P18" s="690"/>
      <c r="Q18" s="690"/>
      <c r="R18" s="690"/>
      <c r="S18" s="717"/>
      <c r="T18" s="255">
        <f t="shared" si="1"/>
        <v>0</v>
      </c>
      <c r="U18" s="172">
        <f t="shared" si="2"/>
        <v>0</v>
      </c>
      <c r="V18" s="843">
        <f t="shared" si="3"/>
        <v>0</v>
      </c>
      <c r="W18" s="1737"/>
      <c r="X18" s="1738"/>
    </row>
    <row r="19" spans="2:24" ht="18.75" x14ac:dyDescent="0.3">
      <c r="B19" s="921" t="s">
        <v>128</v>
      </c>
      <c r="C19" s="922" t="s">
        <v>129</v>
      </c>
      <c r="D19" s="923">
        <v>2</v>
      </c>
      <c r="E19" s="924">
        <v>2</v>
      </c>
      <c r="F19" s="924" t="s">
        <v>114</v>
      </c>
      <c r="G19" s="924">
        <v>24.38</v>
      </c>
      <c r="H19" s="924">
        <v>72</v>
      </c>
      <c r="I19" s="924">
        <v>7.88</v>
      </c>
      <c r="J19" s="373">
        <f t="shared" si="0"/>
        <v>15.811219999999999</v>
      </c>
      <c r="K19" s="911"/>
      <c r="L19" s="690"/>
      <c r="M19" s="690"/>
      <c r="N19" s="690"/>
      <c r="O19" s="690"/>
      <c r="P19" s="690"/>
      <c r="Q19" s="690"/>
      <c r="R19" s="690"/>
      <c r="S19" s="717"/>
      <c r="T19" s="255">
        <f t="shared" si="1"/>
        <v>0</v>
      </c>
      <c r="U19" s="172">
        <f t="shared" si="2"/>
        <v>0</v>
      </c>
      <c r="V19" s="843">
        <f t="shared" si="3"/>
        <v>0</v>
      </c>
      <c r="W19" s="1737"/>
      <c r="X19" s="1738"/>
    </row>
    <row r="20" spans="2:24" ht="18.75" x14ac:dyDescent="0.3">
      <c r="B20" s="921" t="s">
        <v>130</v>
      </c>
      <c r="C20" s="922" t="s">
        <v>131</v>
      </c>
      <c r="D20" s="923">
        <v>2</v>
      </c>
      <c r="E20" s="924">
        <v>2.5</v>
      </c>
      <c r="F20" s="924" t="s">
        <v>114</v>
      </c>
      <c r="G20" s="924">
        <v>21.38</v>
      </c>
      <c r="H20" s="924">
        <v>60</v>
      </c>
      <c r="I20" s="924">
        <v>7.5</v>
      </c>
      <c r="J20" s="373">
        <f t="shared" si="0"/>
        <v>15.04875</v>
      </c>
      <c r="K20" s="911"/>
      <c r="L20" s="690"/>
      <c r="M20" s="690"/>
      <c r="N20" s="690"/>
      <c r="O20" s="690"/>
      <c r="P20" s="690"/>
      <c r="Q20" s="690"/>
      <c r="R20" s="690"/>
      <c r="S20" s="717"/>
      <c r="T20" s="255">
        <f t="shared" si="1"/>
        <v>0</v>
      </c>
      <c r="U20" s="172">
        <f t="shared" si="2"/>
        <v>0</v>
      </c>
      <c r="V20" s="843">
        <f t="shared" si="3"/>
        <v>0</v>
      </c>
      <c r="W20" s="1737"/>
      <c r="X20" s="1738"/>
    </row>
    <row r="21" spans="2:24" ht="18.75" x14ac:dyDescent="0.3">
      <c r="B21" s="921" t="s">
        <v>132</v>
      </c>
      <c r="C21" s="922" t="s">
        <v>133</v>
      </c>
      <c r="D21" s="923">
        <v>2</v>
      </c>
      <c r="E21" s="924">
        <v>2.5</v>
      </c>
      <c r="F21" s="924" t="s">
        <v>114</v>
      </c>
      <c r="G21" s="924">
        <v>21.6</v>
      </c>
      <c r="H21" s="924">
        <v>60</v>
      </c>
      <c r="I21" s="924">
        <v>6.98</v>
      </c>
      <c r="J21" s="373">
        <f t="shared" si="0"/>
        <v>14.005370000000001</v>
      </c>
      <c r="K21" s="911"/>
      <c r="L21" s="690"/>
      <c r="M21" s="690"/>
      <c r="N21" s="690"/>
      <c r="O21" s="690"/>
      <c r="P21" s="690"/>
      <c r="Q21" s="690"/>
      <c r="R21" s="690"/>
      <c r="S21" s="717"/>
      <c r="T21" s="255">
        <f t="shared" si="1"/>
        <v>0</v>
      </c>
      <c r="U21" s="172">
        <f t="shared" si="2"/>
        <v>0</v>
      </c>
      <c r="V21" s="843">
        <f t="shared" si="3"/>
        <v>0</v>
      </c>
      <c r="W21" s="1737"/>
      <c r="X21" s="1738"/>
    </row>
    <row r="22" spans="2:24" ht="18.75" x14ac:dyDescent="0.3">
      <c r="B22" s="921" t="s">
        <v>134</v>
      </c>
      <c r="C22" s="922" t="s">
        <v>135</v>
      </c>
      <c r="D22" s="923">
        <v>2</v>
      </c>
      <c r="E22" s="924">
        <v>2</v>
      </c>
      <c r="F22" s="924" t="s">
        <v>114</v>
      </c>
      <c r="G22" s="924">
        <v>22.13</v>
      </c>
      <c r="H22" s="924">
        <v>60</v>
      </c>
      <c r="I22" s="924">
        <v>7.5</v>
      </c>
      <c r="J22" s="373">
        <f>I22*2.0065</f>
        <v>15.04875</v>
      </c>
      <c r="K22" s="911"/>
      <c r="L22" s="690"/>
      <c r="M22" s="690"/>
      <c r="N22" s="690"/>
      <c r="O22" s="690"/>
      <c r="P22" s="690"/>
      <c r="Q22" s="690"/>
      <c r="R22" s="690"/>
      <c r="S22" s="717"/>
      <c r="T22" s="255">
        <f t="shared" si="1"/>
        <v>0</v>
      </c>
      <c r="U22" s="172">
        <f t="shared" si="2"/>
        <v>0</v>
      </c>
      <c r="V22" s="843">
        <f t="shared" si="3"/>
        <v>0</v>
      </c>
      <c r="W22" s="1737"/>
      <c r="X22" s="1738"/>
    </row>
    <row r="23" spans="2:24" ht="18.75" x14ac:dyDescent="0.3">
      <c r="B23" s="921" t="s">
        <v>154</v>
      </c>
      <c r="C23" s="922" t="s">
        <v>155</v>
      </c>
      <c r="D23" s="923">
        <v>2</v>
      </c>
      <c r="E23" s="924">
        <v>2</v>
      </c>
      <c r="F23" s="924" t="s">
        <v>114</v>
      </c>
      <c r="G23" s="924">
        <v>20</v>
      </c>
      <c r="H23" s="924">
        <v>60</v>
      </c>
      <c r="I23" s="924">
        <v>6.98</v>
      </c>
      <c r="J23" s="373">
        <f t="shared" si="0"/>
        <v>14.005370000000001</v>
      </c>
      <c r="K23" s="911"/>
      <c r="L23" s="690"/>
      <c r="M23" s="690"/>
      <c r="N23" s="690"/>
      <c r="O23" s="690"/>
      <c r="P23" s="690"/>
      <c r="Q23" s="690"/>
      <c r="R23" s="690"/>
      <c r="S23" s="717"/>
      <c r="T23" s="255">
        <f t="shared" si="1"/>
        <v>0</v>
      </c>
      <c r="U23" s="172">
        <f t="shared" si="2"/>
        <v>0</v>
      </c>
      <c r="V23" s="843">
        <f t="shared" si="3"/>
        <v>0</v>
      </c>
      <c r="W23" s="1737"/>
      <c r="X23" s="1738"/>
    </row>
    <row r="24" spans="2:24" ht="18.75" x14ac:dyDescent="0.3">
      <c r="B24" s="921" t="s">
        <v>136</v>
      </c>
      <c r="C24" s="922" t="s">
        <v>137</v>
      </c>
      <c r="D24" s="923">
        <v>2</v>
      </c>
      <c r="E24" s="924">
        <v>2</v>
      </c>
      <c r="F24" s="924" t="s">
        <v>114</v>
      </c>
      <c r="G24" s="924">
        <v>19.88</v>
      </c>
      <c r="H24" s="924">
        <v>60</v>
      </c>
      <c r="I24" s="924">
        <v>7.5</v>
      </c>
      <c r="J24" s="373">
        <f t="shared" si="0"/>
        <v>15.04875</v>
      </c>
      <c r="K24" s="911"/>
      <c r="L24" s="690"/>
      <c r="M24" s="690"/>
      <c r="N24" s="690"/>
      <c r="O24" s="690"/>
      <c r="P24" s="690"/>
      <c r="Q24" s="690"/>
      <c r="R24" s="690"/>
      <c r="S24" s="717"/>
      <c r="T24" s="255">
        <f t="shared" si="1"/>
        <v>0</v>
      </c>
      <c r="U24" s="172">
        <f t="shared" si="2"/>
        <v>0</v>
      </c>
      <c r="V24" s="843">
        <f t="shared" si="3"/>
        <v>0</v>
      </c>
      <c r="W24" s="1737"/>
      <c r="X24" s="1738"/>
    </row>
    <row r="25" spans="2:24" ht="18.75" x14ac:dyDescent="0.3">
      <c r="B25" s="921" t="s">
        <v>138</v>
      </c>
      <c r="C25" s="922" t="s">
        <v>139</v>
      </c>
      <c r="D25" s="923">
        <v>2</v>
      </c>
      <c r="E25" s="924">
        <v>2</v>
      </c>
      <c r="F25" s="924" t="s">
        <v>114</v>
      </c>
      <c r="G25" s="924">
        <v>20.440000000000001</v>
      </c>
      <c r="H25" s="924">
        <v>60</v>
      </c>
      <c r="I25" s="924">
        <v>6.98</v>
      </c>
      <c r="J25" s="373">
        <f t="shared" si="0"/>
        <v>14.005370000000001</v>
      </c>
      <c r="K25" s="911"/>
      <c r="L25" s="690"/>
      <c r="M25" s="690"/>
      <c r="N25" s="690"/>
      <c r="O25" s="690"/>
      <c r="P25" s="690"/>
      <c r="Q25" s="690"/>
      <c r="R25" s="690"/>
      <c r="S25" s="717"/>
      <c r="T25" s="255">
        <f t="shared" si="1"/>
        <v>0</v>
      </c>
      <c r="U25" s="172">
        <f t="shared" si="2"/>
        <v>0</v>
      </c>
      <c r="V25" s="843">
        <f t="shared" si="3"/>
        <v>0</v>
      </c>
      <c r="W25" s="1737"/>
      <c r="X25" s="1738"/>
    </row>
    <row r="26" spans="2:24" ht="18.75" x14ac:dyDescent="0.3">
      <c r="B26" s="921" t="s">
        <v>124</v>
      </c>
      <c r="C26" s="922" t="s">
        <v>125</v>
      </c>
      <c r="D26" s="923">
        <v>2</v>
      </c>
      <c r="E26" s="924">
        <v>2</v>
      </c>
      <c r="F26" s="924" t="s">
        <v>114</v>
      </c>
      <c r="G26" s="924">
        <v>22.98</v>
      </c>
      <c r="H26" s="924">
        <v>72</v>
      </c>
      <c r="I26" s="924">
        <v>9</v>
      </c>
      <c r="J26" s="373">
        <f t="shared" si="0"/>
        <v>18.058499999999999</v>
      </c>
      <c r="K26" s="911"/>
      <c r="L26" s="690"/>
      <c r="M26" s="690"/>
      <c r="N26" s="690"/>
      <c r="O26" s="690"/>
      <c r="P26" s="690"/>
      <c r="Q26" s="690"/>
      <c r="R26" s="690"/>
      <c r="S26" s="717"/>
      <c r="T26" s="255">
        <f t="shared" si="1"/>
        <v>0</v>
      </c>
      <c r="U26" s="172">
        <f t="shared" si="2"/>
        <v>0</v>
      </c>
      <c r="V26" s="843">
        <f t="shared" si="3"/>
        <v>0</v>
      </c>
      <c r="W26" s="1737"/>
      <c r="X26" s="1738"/>
    </row>
    <row r="27" spans="2:24" ht="18.75" x14ac:dyDescent="0.3">
      <c r="B27" s="921" t="s">
        <v>140</v>
      </c>
      <c r="C27" s="922" t="s">
        <v>141</v>
      </c>
      <c r="D27" s="923">
        <v>0.75</v>
      </c>
      <c r="E27" s="924">
        <v>2.5</v>
      </c>
      <c r="F27" s="924" t="s">
        <v>114</v>
      </c>
      <c r="G27" s="924">
        <v>16.309999999999999</v>
      </c>
      <c r="H27" s="924">
        <v>60</v>
      </c>
      <c r="I27" s="924">
        <v>2.81</v>
      </c>
      <c r="J27" s="373">
        <f t="shared" si="0"/>
        <v>5.6382649999999996</v>
      </c>
      <c r="K27" s="911"/>
      <c r="L27" s="690"/>
      <c r="M27" s="690"/>
      <c r="N27" s="690"/>
      <c r="O27" s="690"/>
      <c r="P27" s="690"/>
      <c r="Q27" s="690"/>
      <c r="R27" s="690"/>
      <c r="S27" s="717"/>
      <c r="T27" s="255">
        <f t="shared" si="1"/>
        <v>0</v>
      </c>
      <c r="U27" s="172">
        <f t="shared" si="2"/>
        <v>0</v>
      </c>
      <c r="V27" s="843">
        <f t="shared" si="3"/>
        <v>0</v>
      </c>
      <c r="W27" s="1737"/>
      <c r="X27" s="1738"/>
    </row>
    <row r="28" spans="2:24" ht="18.75" x14ac:dyDescent="0.3">
      <c r="B28" s="921" t="s">
        <v>142</v>
      </c>
      <c r="C28" s="922" t="s">
        <v>143</v>
      </c>
      <c r="D28" s="923">
        <v>0.75</v>
      </c>
      <c r="E28" s="924">
        <v>2.5</v>
      </c>
      <c r="F28" s="924" t="s">
        <v>114</v>
      </c>
      <c r="G28" s="924">
        <v>16.309999999999999</v>
      </c>
      <c r="H28" s="924">
        <v>60</v>
      </c>
      <c r="I28" s="924">
        <v>2.81</v>
      </c>
      <c r="J28" s="373">
        <f t="shared" si="0"/>
        <v>5.6382649999999996</v>
      </c>
      <c r="K28" s="911"/>
      <c r="L28" s="690"/>
      <c r="M28" s="690"/>
      <c r="N28" s="690"/>
      <c r="O28" s="690"/>
      <c r="P28" s="690"/>
      <c r="Q28" s="690"/>
      <c r="R28" s="690"/>
      <c r="S28" s="717"/>
      <c r="T28" s="255">
        <f t="shared" si="1"/>
        <v>0</v>
      </c>
      <c r="U28" s="172">
        <f t="shared" si="2"/>
        <v>0</v>
      </c>
      <c r="V28" s="843">
        <f t="shared" si="3"/>
        <v>0</v>
      </c>
      <c r="W28" s="1737"/>
      <c r="X28" s="1738"/>
    </row>
    <row r="29" spans="2:24" ht="18.75" x14ac:dyDescent="0.3">
      <c r="B29" s="921" t="s">
        <v>144</v>
      </c>
      <c r="C29" s="922" t="s">
        <v>145</v>
      </c>
      <c r="D29" s="923">
        <v>2</v>
      </c>
      <c r="E29" s="924">
        <v>3</v>
      </c>
      <c r="F29" s="924" t="s">
        <v>114</v>
      </c>
      <c r="G29" s="924">
        <v>28.4</v>
      </c>
      <c r="H29" s="924">
        <v>72</v>
      </c>
      <c r="I29" s="924">
        <v>9</v>
      </c>
      <c r="J29" s="373">
        <f t="shared" si="0"/>
        <v>18.058499999999999</v>
      </c>
      <c r="K29" s="911"/>
      <c r="L29" s="690"/>
      <c r="M29" s="690"/>
      <c r="N29" s="690"/>
      <c r="O29" s="690"/>
      <c r="P29" s="690"/>
      <c r="Q29" s="690"/>
      <c r="R29" s="690"/>
      <c r="S29" s="717"/>
      <c r="T29" s="255">
        <f t="shared" si="1"/>
        <v>0</v>
      </c>
      <c r="U29" s="172">
        <f t="shared" si="2"/>
        <v>0</v>
      </c>
      <c r="V29" s="843">
        <f t="shared" si="3"/>
        <v>0</v>
      </c>
      <c r="W29" s="1737"/>
      <c r="X29" s="1738"/>
    </row>
    <row r="30" spans="2:24" ht="19.5" thickBot="1" x14ac:dyDescent="0.35">
      <c r="B30" s="925" t="s">
        <v>146</v>
      </c>
      <c r="C30" s="926" t="s">
        <v>147</v>
      </c>
      <c r="D30" s="927">
        <v>2</v>
      </c>
      <c r="E30" s="928">
        <v>3</v>
      </c>
      <c r="F30" s="928" t="s">
        <v>114</v>
      </c>
      <c r="G30" s="928">
        <v>28.69</v>
      </c>
      <c r="H30" s="928">
        <v>72</v>
      </c>
      <c r="I30" s="928">
        <v>7.88</v>
      </c>
      <c r="J30" s="375">
        <f t="shared" si="0"/>
        <v>15.811219999999999</v>
      </c>
      <c r="K30" s="912"/>
      <c r="L30" s="913"/>
      <c r="M30" s="913"/>
      <c r="N30" s="913"/>
      <c r="O30" s="913"/>
      <c r="P30" s="913"/>
      <c r="Q30" s="913"/>
      <c r="R30" s="913"/>
      <c r="S30" s="914"/>
      <c r="T30" s="371">
        <f t="shared" si="1"/>
        <v>0</v>
      </c>
      <c r="U30" s="244">
        <f>T30*I30</f>
        <v>0</v>
      </c>
      <c r="V30" s="845">
        <f t="shared" si="3"/>
        <v>0</v>
      </c>
      <c r="W30" s="1739"/>
      <c r="X30" s="1740"/>
    </row>
    <row r="31" spans="2:24" ht="32.25" customHeight="1" x14ac:dyDescent="0.25">
      <c r="B31" s="1773" t="s">
        <v>156</v>
      </c>
      <c r="C31" s="1774"/>
      <c r="D31" s="1774"/>
      <c r="E31" s="1774"/>
      <c r="F31" s="1774"/>
      <c r="G31" s="1774"/>
      <c r="H31" s="1774"/>
      <c r="I31" s="1774"/>
      <c r="J31" s="1774"/>
      <c r="K31" s="1774"/>
      <c r="L31" s="1774"/>
      <c r="M31" s="1774"/>
      <c r="N31" s="1774"/>
      <c r="O31" s="1774"/>
      <c r="P31" s="1774"/>
      <c r="Q31" s="1774"/>
      <c r="R31" s="1774"/>
      <c r="S31" s="1774"/>
      <c r="T31" s="1774"/>
      <c r="U31" s="1774"/>
      <c r="V31" s="1774"/>
      <c r="W31" s="1774"/>
      <c r="X31" s="1775"/>
    </row>
    <row r="32" spans="2:24" ht="6" customHeight="1" x14ac:dyDescent="0.25">
      <c r="B32" s="1773"/>
      <c r="C32" s="1774"/>
      <c r="D32" s="1774"/>
      <c r="E32" s="1774"/>
      <c r="F32" s="1774"/>
      <c r="G32" s="1774"/>
      <c r="H32" s="1774"/>
      <c r="I32" s="1774"/>
      <c r="J32" s="1774"/>
      <c r="K32" s="1774"/>
      <c r="L32" s="1774"/>
      <c r="M32" s="1774"/>
      <c r="N32" s="1774"/>
      <c r="O32" s="1774"/>
      <c r="P32" s="1774"/>
      <c r="Q32" s="1774"/>
      <c r="R32" s="1774"/>
      <c r="S32" s="1774"/>
      <c r="T32" s="1774"/>
      <c r="U32" s="1774"/>
      <c r="V32" s="1774"/>
      <c r="W32" s="1774"/>
      <c r="X32" s="1775"/>
    </row>
    <row r="33" spans="2:24" ht="4.1500000000000004" hidden="1" customHeight="1" x14ac:dyDescent="0.25">
      <c r="B33" s="850"/>
      <c r="C33" s="854"/>
      <c r="D33" s="854"/>
      <c r="E33" s="854"/>
      <c r="F33" s="854"/>
      <c r="G33" s="854"/>
      <c r="H33" s="854"/>
      <c r="I33" s="854"/>
      <c r="J33" s="854"/>
      <c r="K33" s="854"/>
      <c r="L33" s="854"/>
      <c r="M33" s="854"/>
      <c r="N33" s="854"/>
      <c r="O33" s="854"/>
      <c r="P33" s="854"/>
      <c r="Q33" s="854"/>
      <c r="R33" s="854"/>
      <c r="S33" s="854"/>
      <c r="T33" s="854"/>
      <c r="U33" s="854"/>
      <c r="V33" s="854"/>
      <c r="W33" s="854"/>
      <c r="X33" s="851"/>
    </row>
    <row r="34" spans="2:24" ht="33" customHeight="1" thickBot="1" x14ac:dyDescent="0.3">
      <c r="B34" s="1762"/>
      <c r="C34" s="1763"/>
      <c r="D34" s="1763"/>
      <c r="E34" s="1763"/>
      <c r="F34" s="1763"/>
      <c r="G34" s="1763"/>
      <c r="H34" s="1763"/>
      <c r="I34" s="1763"/>
      <c r="J34" s="1763"/>
      <c r="K34" s="1763"/>
      <c r="L34" s="1763"/>
      <c r="M34" s="1763"/>
      <c r="N34" s="1763"/>
      <c r="O34" s="1763"/>
      <c r="P34" s="1763"/>
      <c r="Q34" s="1763"/>
      <c r="R34" s="1763"/>
      <c r="S34" s="1763"/>
      <c r="T34" s="1763"/>
      <c r="U34" s="1763"/>
      <c r="V34" s="1763"/>
      <c r="W34" s="1763"/>
      <c r="X34" s="1764"/>
    </row>
    <row r="35" spans="2:24" ht="58.5" customHeight="1" thickTop="1" thickBot="1" x14ac:dyDescent="0.3">
      <c r="B35" s="853"/>
      <c r="C35" s="853"/>
      <c r="D35" s="853"/>
      <c r="E35" s="853"/>
      <c r="F35" s="853"/>
      <c r="G35" s="853"/>
      <c r="H35" s="853"/>
      <c r="I35" s="853"/>
      <c r="J35" s="853"/>
      <c r="K35" s="853"/>
      <c r="L35" s="853"/>
      <c r="M35" s="853"/>
      <c r="N35" s="853"/>
      <c r="O35" s="853"/>
      <c r="P35" s="853"/>
      <c r="Q35" s="853"/>
      <c r="R35" s="853"/>
      <c r="S35" s="853"/>
      <c r="T35" s="853"/>
      <c r="U35" s="853"/>
      <c r="V35" s="853"/>
      <c r="W35" s="853"/>
      <c r="X35" s="853"/>
    </row>
    <row r="36" spans="2:24" ht="23.25" x14ac:dyDescent="0.35">
      <c r="C36" s="930" t="s">
        <v>157</v>
      </c>
      <c r="D36" s="931"/>
      <c r="E36" s="931"/>
      <c r="F36" s="931"/>
      <c r="G36" s="932"/>
    </row>
    <row r="37" spans="2:24" x14ac:dyDescent="0.25">
      <c r="C37" s="933"/>
      <c r="D37" s="1081"/>
      <c r="E37" s="1081"/>
      <c r="F37" s="1081"/>
      <c r="G37" s="934"/>
    </row>
    <row r="38" spans="2:24" x14ac:dyDescent="0.25">
      <c r="C38" s="933"/>
      <c r="D38" s="1081"/>
      <c r="E38" s="1081"/>
      <c r="F38" s="1081"/>
      <c r="G38" s="934"/>
    </row>
    <row r="39" spans="2:24" x14ac:dyDescent="0.25">
      <c r="C39" s="933"/>
      <c r="D39" s="1081"/>
      <c r="E39" s="1081"/>
      <c r="F39" s="1081"/>
      <c r="G39" s="934"/>
    </row>
    <row r="40" spans="2:24" ht="15.75" thickBot="1" x14ac:dyDescent="0.3">
      <c r="C40" s="935"/>
      <c r="D40" s="936"/>
      <c r="E40" s="936"/>
      <c r="F40" s="936"/>
      <c r="G40" s="937"/>
    </row>
  </sheetData>
  <sheetProtection password="D140" sheet="1" selectLockedCells="1"/>
  <mergeCells count="26">
    <mergeCell ref="S8:X8"/>
    <mergeCell ref="S7:X7"/>
    <mergeCell ref="B34:Q34"/>
    <mergeCell ref="R34:X34"/>
    <mergeCell ref="B9:X9"/>
    <mergeCell ref="B10:X10"/>
    <mergeCell ref="W13:X30"/>
    <mergeCell ref="B31:X32"/>
    <mergeCell ref="B7:B8"/>
    <mergeCell ref="E7:J7"/>
    <mergeCell ref="L7:Q7"/>
    <mergeCell ref="E8:J8"/>
    <mergeCell ref="L8:Q8"/>
    <mergeCell ref="B4:X4"/>
    <mergeCell ref="B5:X5"/>
    <mergeCell ref="B6:J6"/>
    <mergeCell ref="L6:N6"/>
    <mergeCell ref="O6:R6"/>
    <mergeCell ref="T6:X6"/>
    <mergeCell ref="B1:P1"/>
    <mergeCell ref="Q1:X3"/>
    <mergeCell ref="B2:P2"/>
    <mergeCell ref="B3:C3"/>
    <mergeCell ref="D3:J3"/>
    <mergeCell ref="K3:M3"/>
    <mergeCell ref="N3:P3"/>
  </mergeCells>
  <conditionalFormatting sqref="B1:B1048576">
    <cfRule type="duplicateValues" dxfId="98" priority="3"/>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3</vt:i4>
      </vt:variant>
    </vt:vector>
  </HeadingPairs>
  <TitlesOfParts>
    <vt:vector size="86" baseType="lpstr">
      <vt:lpstr>Total Sheet</vt:lpstr>
      <vt:lpstr>Instructions</vt:lpstr>
      <vt:lpstr>DATA 24 25</vt:lpstr>
      <vt:lpstr>10case minimum</vt:lpstr>
      <vt:lpstr>Overview Sheet</vt:lpstr>
      <vt:lpstr>Direct Delivery (Brown Box)</vt:lpstr>
      <vt:lpstr>DoD Fresh</vt:lpstr>
      <vt:lpstr>Alpha (FFS)</vt:lpstr>
      <vt:lpstr>Alpha (NOI)</vt:lpstr>
      <vt:lpstr>Bake Crafters (NOI)</vt:lpstr>
      <vt:lpstr>Bongards (FFS)</vt:lpstr>
      <vt:lpstr>Bongards (NOI)</vt:lpstr>
      <vt:lpstr>Brookwood - Pork (FFS)</vt:lpstr>
      <vt:lpstr>Brookwood - Turkey (FFS)</vt:lpstr>
      <vt:lpstr>Butterball (FFS)</vt:lpstr>
      <vt:lpstr>Butterball (NOI)</vt:lpstr>
      <vt:lpstr>Cargill-Sunny Fresh (FFS)</vt:lpstr>
      <vt:lpstr>Cargill-Sunny Fresh (NOI)</vt:lpstr>
      <vt:lpstr>Cavendish (NOI)</vt:lpstr>
      <vt:lpstr>Cherry Central - Cherries (FFS)</vt:lpstr>
      <vt:lpstr>Cherry Central - Apples (FFS)</vt:lpstr>
      <vt:lpstr>Classic Delight (NOI)</vt:lpstr>
      <vt:lpstr>Conagra (NOI)</vt:lpstr>
      <vt:lpstr>Foster Farms (NOI)</vt:lpstr>
      <vt:lpstr>Gold Creek (FFS)</vt:lpstr>
      <vt:lpstr>Gold Creek (NOI)</vt:lpstr>
      <vt:lpstr>High Liner (FFS)</vt:lpstr>
      <vt:lpstr>High Liner (NOI)</vt:lpstr>
      <vt:lpstr>Hormel-Jennie-O (FFS)</vt:lpstr>
      <vt:lpstr>Hormel-Jennie-O (NOI)</vt:lpstr>
      <vt:lpstr>IFS - Beef (FFS)</vt:lpstr>
      <vt:lpstr>IFS - Beef (NOI)</vt:lpstr>
      <vt:lpstr>IFS - 100103 Chicken (FFS)</vt:lpstr>
      <vt:lpstr>IFS - 100103 Chicken (NOI)</vt:lpstr>
      <vt:lpstr>IFS - 100113 Chicken (FFS)</vt:lpstr>
      <vt:lpstr>IFS - 100113 Chicken (NOI)</vt:lpstr>
      <vt:lpstr>J.T.M. - Beef (FFS)</vt:lpstr>
      <vt:lpstr>J.T.M - Beef (NOI)</vt:lpstr>
      <vt:lpstr>J.T.M.  - Cheese (FFS)</vt:lpstr>
      <vt:lpstr>J.T.M. - Cheese (NOI)</vt:lpstr>
      <vt:lpstr>J.T.M. - Pork (FFS)</vt:lpstr>
      <vt:lpstr>J.T.M. - Pork (NOI)</vt:lpstr>
      <vt:lpstr>J.T.M. - Turkey (FFS)</vt:lpstr>
      <vt:lpstr>J.T.M. - Turkey (NOI)</vt:lpstr>
      <vt:lpstr>Land O Lakes (NOI)</vt:lpstr>
      <vt:lpstr>Los Cabos (FFS)</vt:lpstr>
      <vt:lpstr>Los Cabos (NOI)</vt:lpstr>
      <vt:lpstr>McCain - Sweet Potatoes (NOI)</vt:lpstr>
      <vt:lpstr>McCain - Potatoes (NOI)</vt:lpstr>
      <vt:lpstr>Nardone Bros (FFS)</vt:lpstr>
      <vt:lpstr>Nardone Bros (NOI)</vt:lpstr>
      <vt:lpstr>NFG - Apples (FFS)</vt:lpstr>
      <vt:lpstr>NFG - Apples (NOI)</vt:lpstr>
      <vt:lpstr>NFG - Peaches (FFS)</vt:lpstr>
      <vt:lpstr>NFG - Peaches (NOI)</vt:lpstr>
      <vt:lpstr>NFG - Pears (FFS)</vt:lpstr>
      <vt:lpstr>NFG - Pears (NOI)</vt:lpstr>
      <vt:lpstr>Nick's Famous BBQ (FFS)</vt:lpstr>
      <vt:lpstr>Ott's (FFS)</vt:lpstr>
      <vt:lpstr>Ott's (NOI)</vt:lpstr>
      <vt:lpstr>Peterson Farms (NOI)</vt:lpstr>
      <vt:lpstr>Pilgrims-GoldKist (FFS)</vt:lpstr>
      <vt:lpstr>Pilgrims-GoldKist (NOI)</vt:lpstr>
      <vt:lpstr>Red Gold (FFS)</vt:lpstr>
      <vt:lpstr>Red Gold (NOI)</vt:lpstr>
      <vt:lpstr>Rich Chicks (FFS)</vt:lpstr>
      <vt:lpstr>Rich Chicks (NOI)</vt:lpstr>
      <vt:lpstr>Rich's (FFS)</vt:lpstr>
      <vt:lpstr>Rich's (NOI)</vt:lpstr>
      <vt:lpstr>Richland Hills (NOI)</vt:lpstr>
      <vt:lpstr>S&amp;F Foods (NOI)</vt:lpstr>
      <vt:lpstr>S.A. Piazza (NOI)</vt:lpstr>
      <vt:lpstr>Schwan's - Cheese (NOI)</vt:lpstr>
      <vt:lpstr>Schwan's - Chicken (NOI)</vt:lpstr>
      <vt:lpstr>Smuckers (NOI)</vt:lpstr>
      <vt:lpstr>Tasty Brands (FFS)</vt:lpstr>
      <vt:lpstr>Tasty Brands (NOI)</vt:lpstr>
      <vt:lpstr>Tyson - Beef (NOI)</vt:lpstr>
      <vt:lpstr>Tyson - Cheese (NOI)</vt:lpstr>
      <vt:lpstr>Tyson - Chicken (NOI)</vt:lpstr>
      <vt:lpstr>Tyson - Pork (NOI)</vt:lpstr>
      <vt:lpstr>Yang's 5th Taste (FFS)</vt:lpstr>
      <vt:lpstr>Yang's 5th Taste (NOI)</vt:lpstr>
      <vt:lpstr>'DATA 24 25'!Print_Area</vt:lpstr>
      <vt:lpstr>'Tasty Brands (NOI)'!Print_Area</vt:lpstr>
      <vt:lpstr>'Direct Delivery (Brown Box)'!Print_Titles</vt:lpstr>
    </vt:vector>
  </TitlesOfParts>
  <Company>State of Missouri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Hansen, Madelyn</dc:creator>
  <cp:lastModifiedBy>Herndon, Tabitha</cp:lastModifiedBy>
  <cp:lastPrinted>2023-12-14T19:41:54Z</cp:lastPrinted>
  <dcterms:created xsi:type="dcterms:W3CDTF">2023-10-23T16:49:15Z</dcterms:created>
  <dcterms:modified xsi:type="dcterms:W3CDTF">2024-02-08T17:12:28Z</dcterms:modified>
</cp:coreProperties>
</file>