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\DESE-FNS\Verification\2025-2026\"/>
    </mc:Choice>
  </mc:AlternateContent>
  <xr:revisionPtr revIDLastSave="0" documentId="13_ncr:1_{457FD985-09B7-4DDA-BF73-7A5A5DF5872B}" xr6:coauthVersionLast="47" xr6:coauthVersionMax="47" xr10:uidLastSave="{00000000-0000-0000-0000-000000000000}"/>
  <workbookProtection workbookAlgorithmName="SHA-512" workbookHashValue="gAdrPraD0K6/g0fYV2hAS5zRIi74FE02H2BHQCi1kJn3TbmrA7N1hd0kUMiMr30wTbg/KsM4cYCu4vtQ6WdImw==" workbookSaltValue="GX4TzEHhx3CtN0H8kqr6+A==" workbookSpinCount="100000" lockStructure="1"/>
  <bookViews>
    <workbookView xWindow="-120" yWindow="-120" windowWidth="29040" windowHeight="15840" xr2:uid="{5D094D8E-B76A-4E03-8003-3817663EF3DD}"/>
  </bookViews>
  <sheets>
    <sheet name="Chart and Calculator" sheetId="1" r:id="rId1"/>
    <sheet name="Guideline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Y5" i="2"/>
  <c r="X5" i="2" s="1"/>
  <c r="Y6" i="2"/>
  <c r="X6" i="2" s="1"/>
  <c r="Y7" i="2"/>
  <c r="X7" i="2" s="1"/>
  <c r="Y8" i="2"/>
  <c r="X8" i="2" s="1"/>
  <c r="Y9" i="2"/>
  <c r="X9" i="2" s="1"/>
  <c r="Y10" i="2"/>
  <c r="X10" i="2" s="1"/>
  <c r="Y11" i="2"/>
  <c r="X11" i="2" s="1"/>
  <c r="Y4" i="2"/>
  <c r="X4" i="2" s="1"/>
  <c r="W5" i="2"/>
  <c r="V5" i="2" s="1"/>
  <c r="W6" i="2"/>
  <c r="V6" i="2" s="1"/>
  <c r="W7" i="2"/>
  <c r="V7" i="2" s="1"/>
  <c r="W8" i="2"/>
  <c r="V8" i="2" s="1"/>
  <c r="W9" i="2"/>
  <c r="V9" i="2" s="1"/>
  <c r="W10" i="2"/>
  <c r="V10" i="2" s="1"/>
  <c r="W11" i="2"/>
  <c r="V11" i="2" s="1"/>
  <c r="W4" i="2"/>
  <c r="V4" i="2" s="1"/>
  <c r="T5" i="2"/>
  <c r="S5" i="2" s="1"/>
  <c r="T6" i="2"/>
  <c r="S6" i="2" s="1"/>
  <c r="T7" i="2"/>
  <c r="S7" i="2" s="1"/>
  <c r="T8" i="2"/>
  <c r="S8" i="2" s="1"/>
  <c r="T9" i="2"/>
  <c r="S9" i="2" s="1"/>
  <c r="T10" i="2"/>
  <c r="S10" i="2" s="1"/>
  <c r="T11" i="2"/>
  <c r="S11" i="2" s="1"/>
  <c r="T4" i="2"/>
  <c r="S4" i="2" s="1"/>
  <c r="R5" i="2"/>
  <c r="Q5" i="2" s="1"/>
  <c r="R6" i="2"/>
  <c r="Q6" i="2" s="1"/>
  <c r="R7" i="2"/>
  <c r="Q7" i="2" s="1"/>
  <c r="R8" i="2"/>
  <c r="Q8" i="2" s="1"/>
  <c r="R9" i="2"/>
  <c r="Q9" i="2" s="1"/>
  <c r="R10" i="2"/>
  <c r="Q10" i="2" s="1"/>
  <c r="R11" i="2"/>
  <c r="Q11" i="2" s="1"/>
  <c r="R4" i="2"/>
  <c r="Q4" i="2" s="1"/>
  <c r="O5" i="2"/>
  <c r="N5" i="2" s="1"/>
  <c r="O6" i="2"/>
  <c r="N6" i="2" s="1"/>
  <c r="O7" i="2"/>
  <c r="N7" i="2" s="1"/>
  <c r="O8" i="2"/>
  <c r="N8" i="2"/>
  <c r="O9" i="2"/>
  <c r="N9" i="2" s="1"/>
  <c r="O10" i="2"/>
  <c r="N10" i="2" s="1"/>
  <c r="O11" i="2"/>
  <c r="N11" i="2" s="1"/>
  <c r="O4" i="2"/>
  <c r="N4" i="2" s="1"/>
  <c r="M5" i="2"/>
  <c r="L5" i="2" s="1"/>
  <c r="M6" i="2"/>
  <c r="L6" i="2" s="1"/>
  <c r="M7" i="2"/>
  <c r="L7" i="2" s="1"/>
  <c r="M8" i="2"/>
  <c r="L8" i="2" s="1"/>
  <c r="M9" i="2"/>
  <c r="L9" i="2" s="1"/>
  <c r="M10" i="2"/>
  <c r="L10" i="2" s="1"/>
  <c r="M11" i="2"/>
  <c r="L11" i="2" s="1"/>
  <c r="M4" i="2"/>
  <c r="L4" i="2" s="1"/>
  <c r="J11" i="2"/>
  <c r="I11" i="2"/>
  <c r="J10" i="2"/>
  <c r="I10" i="2" s="1"/>
  <c r="J9" i="2"/>
  <c r="I9" i="2" s="1"/>
  <c r="J8" i="2"/>
  <c r="I8" i="2" s="1"/>
  <c r="J7" i="2"/>
  <c r="I7" i="2"/>
  <c r="J6" i="2"/>
  <c r="I6" i="2" s="1"/>
  <c r="J5" i="2"/>
  <c r="I5" i="2" s="1"/>
  <c r="J4" i="2"/>
  <c r="I4" i="2" s="1"/>
  <c r="H5" i="2"/>
  <c r="G5" i="2" s="1"/>
  <c r="H6" i="2"/>
  <c r="G6" i="2" s="1"/>
  <c r="H7" i="2"/>
  <c r="G7" i="2" s="1"/>
  <c r="H8" i="2"/>
  <c r="G8" i="2" s="1"/>
  <c r="H9" i="2"/>
  <c r="G9" i="2" s="1"/>
  <c r="H10" i="2"/>
  <c r="G10" i="2"/>
  <c r="H11" i="2"/>
  <c r="G11" i="2" s="1"/>
  <c r="H4" i="2"/>
  <c r="G4" i="2"/>
  <c r="E11" i="2"/>
  <c r="D11" i="2" s="1"/>
  <c r="E5" i="2"/>
  <c r="D5" i="2" s="1"/>
  <c r="E6" i="2"/>
  <c r="D6" i="2" s="1"/>
  <c r="E7" i="2"/>
  <c r="D7" i="2" s="1"/>
  <c r="E8" i="2"/>
  <c r="D8" i="2" s="1"/>
  <c r="E9" i="2"/>
  <c r="D9" i="2" s="1"/>
  <c r="E10" i="2"/>
  <c r="D10" i="2" s="1"/>
  <c r="E4" i="2"/>
  <c r="D4" i="2" s="1"/>
  <c r="C5" i="2"/>
  <c r="B5" i="2" s="1"/>
  <c r="C6" i="2"/>
  <c r="B6" i="2" s="1"/>
  <c r="C7" i="2"/>
  <c r="B7" i="2" s="1"/>
  <c r="C8" i="2"/>
  <c r="B8" i="2" s="1"/>
  <c r="C9" i="2"/>
  <c r="B9" i="2" s="1"/>
  <c r="C10" i="2"/>
  <c r="B10" i="2" s="1"/>
  <c r="C11" i="2"/>
  <c r="B11" i="2" s="1"/>
  <c r="C4" i="2"/>
  <c r="B4" i="2" s="1"/>
  <c r="O28" i="1"/>
  <c r="L28" i="1"/>
  <c r="I28" i="1"/>
  <c r="F28" i="1"/>
  <c r="O27" i="1"/>
  <c r="L27" i="1"/>
  <c r="I27" i="1"/>
  <c r="F27" i="1"/>
  <c r="O26" i="1"/>
  <c r="L26" i="1"/>
  <c r="I26" i="1"/>
  <c r="F26" i="1"/>
  <c r="O25" i="1"/>
  <c r="L25" i="1"/>
  <c r="I25" i="1"/>
  <c r="F25" i="1"/>
  <c r="O24" i="1"/>
  <c r="L24" i="1"/>
  <c r="I24" i="1"/>
  <c r="F24" i="1"/>
  <c r="O23" i="1"/>
  <c r="L23" i="1"/>
  <c r="I23" i="1"/>
  <c r="F23" i="1"/>
  <c r="O22" i="1"/>
  <c r="L22" i="1"/>
  <c r="I22" i="1"/>
  <c r="F22" i="1"/>
  <c r="O21" i="1"/>
  <c r="L21" i="1"/>
  <c r="I21" i="1"/>
  <c r="F21" i="1"/>
  <c r="O15" i="1"/>
  <c r="L15" i="1"/>
  <c r="I15" i="1"/>
  <c r="F15" i="1"/>
  <c r="C15" i="1"/>
  <c r="O14" i="1"/>
  <c r="L14" i="1"/>
  <c r="I14" i="1"/>
  <c r="F14" i="1"/>
  <c r="C14" i="1"/>
  <c r="O13" i="1"/>
  <c r="L13" i="1"/>
  <c r="I13" i="1"/>
  <c r="F13" i="1"/>
  <c r="C13" i="1"/>
  <c r="O12" i="1"/>
  <c r="L12" i="1"/>
  <c r="I12" i="1"/>
  <c r="F12" i="1"/>
  <c r="C12" i="1"/>
  <c r="O11" i="1"/>
  <c r="L11" i="1"/>
  <c r="I11" i="1"/>
  <c r="F11" i="1"/>
  <c r="C11" i="1"/>
  <c r="O10" i="1"/>
  <c r="L10" i="1"/>
  <c r="I10" i="1"/>
  <c r="F10" i="1"/>
  <c r="C10" i="1"/>
  <c r="O9" i="1"/>
  <c r="L9" i="1"/>
  <c r="I9" i="1"/>
  <c r="F9" i="1"/>
  <c r="C9" i="1"/>
  <c r="O8" i="1"/>
  <c r="L8" i="1"/>
  <c r="I8" i="1"/>
  <c r="F8" i="1"/>
  <c r="C8" i="1"/>
  <c r="U21" i="1"/>
  <c r="T21" i="1" l="1"/>
  <c r="K10" i="2" s="1"/>
  <c r="Z10" i="2" l="1"/>
  <c r="F10" i="2"/>
  <c r="P5" i="2"/>
  <c r="F5" i="2"/>
  <c r="P6" i="2"/>
  <c r="K8" i="2"/>
  <c r="U7" i="2"/>
  <c r="Z5" i="2"/>
  <c r="AA5" i="2" s="1"/>
  <c r="U9" i="2"/>
  <c r="U5" i="2"/>
  <c r="F7" i="2"/>
  <c r="U6" i="2"/>
  <c r="U11" i="2"/>
  <c r="U8" i="2"/>
  <c r="K11" i="2"/>
  <c r="Z6" i="2"/>
  <c r="F4" i="2"/>
  <c r="P7" i="2"/>
  <c r="K5" i="2"/>
  <c r="K9" i="2"/>
  <c r="Z4" i="2"/>
  <c r="F6" i="2"/>
  <c r="P9" i="2"/>
  <c r="K7" i="2"/>
  <c r="Z11" i="2"/>
  <c r="Z8" i="2"/>
  <c r="F8" i="2"/>
  <c r="P10" i="2"/>
  <c r="K4" i="2"/>
  <c r="Z7" i="2"/>
  <c r="Z9" i="2"/>
  <c r="U10" i="2"/>
  <c r="P11" i="2"/>
  <c r="F9" i="2"/>
  <c r="P8" i="2"/>
  <c r="F11" i="2"/>
  <c r="U4" i="2"/>
  <c r="P4" i="2"/>
  <c r="K6" i="2"/>
  <c r="AA9" i="2" l="1"/>
  <c r="AA11" i="2"/>
  <c r="AA6" i="2"/>
  <c r="AA4" i="2"/>
  <c r="AA7" i="2"/>
  <c r="AA8" i="2"/>
  <c r="T22" i="1" s="1"/>
  <c r="AA10" i="2"/>
</calcChain>
</file>

<file path=xl/sharedStrings.xml><?xml version="1.0" encoding="utf-8"?>
<sst xmlns="http://schemas.openxmlformats.org/spreadsheetml/2006/main" count="154" uniqueCount="42">
  <si>
    <t>to</t>
  </si>
  <si>
    <t>How Often Income Was Received</t>
  </si>
  <si>
    <t>Monthly</t>
  </si>
  <si>
    <t>Twice Per Mth</t>
  </si>
  <si>
    <t>Every 2 Weeks</t>
  </si>
  <si>
    <t>Weekly</t>
  </si>
  <si>
    <t>Error-Prone Applications</t>
  </si>
  <si>
    <t>Error-prone applications are those applications where income falls between the income eligibility limits and $100 of the income eligibilty limits for Monthly.</t>
  </si>
  <si>
    <t>Error-prone applications are those applications where income falls between the income eligibility limits and $50 of the income eligibilty limits for Twice per Month.</t>
  </si>
  <si>
    <t>Error-prone applications are those applications where income falls between the income eligibility limits and $46.15 of the income eligibilty limits for Every 2 weeks.</t>
  </si>
  <si>
    <t>Error-prone applications are those applications where income falls between the income eligibility limits and $23.07 of the income eligibilty limits for Weekly.</t>
  </si>
  <si>
    <t>Monthly Error-Prone</t>
  </si>
  <si>
    <t>Twice Per Month         Error-Prone</t>
  </si>
  <si>
    <t>Weekly Error-Prone</t>
  </si>
  <si>
    <t>Household Size</t>
  </si>
  <si>
    <t>Annually Error-Prone</t>
  </si>
  <si>
    <t>Household Size:</t>
  </si>
  <si>
    <t>Income Frequency</t>
  </si>
  <si>
    <t>Reported Income</t>
  </si>
  <si>
    <t>Annually</t>
  </si>
  <si>
    <t>Twice Per Month</t>
  </si>
  <si>
    <t>Monthly Income</t>
  </si>
  <si>
    <t>Weekly Income</t>
  </si>
  <si>
    <t>Every 2 Weeks Income</t>
  </si>
  <si>
    <t>Twice a Month Income</t>
  </si>
  <si>
    <t>Annual Income</t>
  </si>
  <si>
    <t>Overall</t>
  </si>
  <si>
    <t>Eligibility Determination</t>
  </si>
  <si>
    <t>Free Min Error Prone</t>
  </si>
  <si>
    <t>Free Max Error Prone</t>
  </si>
  <si>
    <t>Reduced Min Error Prone</t>
  </si>
  <si>
    <t>Reduced Max Error Prone</t>
  </si>
  <si>
    <t>Income</t>
  </si>
  <si>
    <t>Frequency</t>
  </si>
  <si>
    <t>Every 2 Weeks Error-Prone</t>
  </si>
  <si>
    <t>Error-prone applications are those applications where income falls between the income eligibility limits and $1200 of the income eligibilty limits for Annually.</t>
  </si>
  <si>
    <t>Guidelines</t>
  </si>
  <si>
    <r>
      <t xml:space="preserve">Error-Prone Application Chart
</t>
    </r>
    <r>
      <rPr>
        <b/>
        <sz val="20"/>
        <rFont val="Calibri"/>
        <family val="2"/>
      </rPr>
      <t>SY 2025-26</t>
    </r>
  </si>
  <si>
    <t>To determine if an application is error-prone, view the chart for the applicable eligibility (free or reduced) or enter the household size and income in the SY 25-26 Error-Prone Calculator.</t>
  </si>
  <si>
    <r>
      <t xml:space="preserve">Error-Prone Chart for </t>
    </r>
    <r>
      <rPr>
        <b/>
        <i/>
        <sz val="12"/>
        <rFont val="Calibri"/>
        <family val="2"/>
      </rPr>
      <t>FREE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Eligibility Applications July 1, 2025 - June 30, 2026</t>
    </r>
  </si>
  <si>
    <r>
      <t>Error-prone Chart for</t>
    </r>
    <r>
      <rPr>
        <b/>
        <sz val="12"/>
        <rFont val="Calibri"/>
        <family val="2"/>
      </rPr>
      <t xml:space="preserve"> </t>
    </r>
    <r>
      <rPr>
        <b/>
        <i/>
        <sz val="12"/>
        <rFont val="Calibri"/>
        <family val="2"/>
      </rPr>
      <t>REDUCED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Eligibility Applications July 1, 2025 - June 30, 2026</t>
    </r>
  </si>
  <si>
    <r>
      <rPr>
        <b/>
        <sz val="14"/>
        <rFont val="Calibri"/>
        <family val="2"/>
      </rPr>
      <t xml:space="preserve">SY 25-26 Error-Prone Calculator
</t>
    </r>
    <r>
      <rPr>
        <i/>
        <sz val="11"/>
        <rFont val="Calibri"/>
        <family val="2"/>
      </rPr>
      <t>Enter the household size and income under the frequency it was received.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</si>
</sst>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9" fillId="2" borderId="0" xfId="0" applyFont="1" applyFill="1"/>
    <xf numFmtId="0" fontId="9" fillId="0" borderId="0" xfId="0" applyFont="1"/>
    <xf numFmtId="0" fontId="9" fillId="2" borderId="1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10" fillId="0" borderId="7" xfId="0" applyFont="1" applyBorder="1"/>
    <xf numFmtId="0" fontId="0" fillId="0" borderId="7" xfId="0" applyBorder="1"/>
    <xf numFmtId="0" fontId="0" fillId="0" borderId="7" xfId="0" applyBorder="1" applyProtection="1"/>
    <xf numFmtId="0" fontId="0" fillId="0" borderId="0" xfId="0" applyFill="1" applyBorder="1" applyProtection="1"/>
    <xf numFmtId="3" fontId="9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10" fillId="0" borderId="0" xfId="0" applyFont="1" applyBorder="1"/>
    <xf numFmtId="0" fontId="0" fillId="0" borderId="0" xfId="0" applyBorder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8" fillId="0" borderId="0" xfId="0" applyFont="1" applyBorder="1" applyProtection="1"/>
    <xf numFmtId="0" fontId="8" fillId="0" borderId="8" xfId="0" applyFont="1" applyBorder="1"/>
    <xf numFmtId="0" fontId="0" fillId="0" borderId="8" xfId="0" applyBorder="1" applyAlignment="1" applyProtection="1">
      <alignment horizontal="center"/>
    </xf>
    <xf numFmtId="3" fontId="9" fillId="0" borderId="8" xfId="0" applyNumberFormat="1" applyFont="1" applyFill="1" applyBorder="1" applyAlignment="1">
      <alignment horizontal="center"/>
    </xf>
    <xf numFmtId="0" fontId="0" fillId="0" borderId="8" xfId="0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0" fillId="0" borderId="8" xfId="0" applyBorder="1" applyProtection="1"/>
    <xf numFmtId="0" fontId="11" fillId="2" borderId="6" xfId="0" applyFont="1" applyFill="1" applyBorder="1"/>
    <xf numFmtId="0" fontId="9" fillId="3" borderId="12" xfId="0" applyFont="1" applyFill="1" applyBorder="1" applyProtection="1">
      <protection locked="0"/>
    </xf>
    <xf numFmtId="0" fontId="9" fillId="3" borderId="6" xfId="0" applyFont="1" applyFill="1" applyBorder="1" applyProtection="1">
      <protection locked="0"/>
    </xf>
    <xf numFmtId="0" fontId="9" fillId="0" borderId="1" xfId="0" applyFont="1" applyBorder="1"/>
    <xf numFmtId="0" fontId="9" fillId="0" borderId="2" xfId="0" applyFont="1" applyBorder="1"/>
    <xf numFmtId="0" fontId="11" fillId="4" borderId="6" xfId="0" applyFont="1" applyFill="1" applyBorder="1" applyAlignment="1">
      <alignment horizontal="center"/>
    </xf>
    <xf numFmtId="3" fontId="11" fillId="4" borderId="14" xfId="0" applyNumberFormat="1" applyFont="1" applyFill="1" applyBorder="1" applyAlignment="1">
      <alignment horizontal="center"/>
    </xf>
    <xf numFmtId="4" fontId="11" fillId="4" borderId="14" xfId="0" applyNumberFormat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3" fontId="11" fillId="5" borderId="14" xfId="0" applyNumberFormat="1" applyFont="1" applyFill="1" applyBorder="1" applyAlignment="1">
      <alignment horizontal="center"/>
    </xf>
    <xf numFmtId="4" fontId="11" fillId="5" borderId="14" xfId="0" applyNumberFormat="1" applyFont="1" applyFill="1" applyBorder="1" applyAlignment="1">
      <alignment horizontal="center"/>
    </xf>
    <xf numFmtId="0" fontId="9" fillId="2" borderId="16" xfId="0" applyFont="1" applyFill="1" applyBorder="1"/>
    <xf numFmtId="0" fontId="9" fillId="2" borderId="17" xfId="0" applyFont="1" applyFill="1" applyBorder="1"/>
    <xf numFmtId="0" fontId="9" fillId="2" borderId="7" xfId="0" applyFont="1" applyFill="1" applyBorder="1"/>
    <xf numFmtId="3" fontId="0" fillId="0" borderId="0" xfId="0" applyNumberFormat="1" applyBorder="1" applyProtection="1"/>
    <xf numFmtId="3" fontId="0" fillId="0" borderId="0" xfId="0" applyNumberFormat="1" applyFill="1" applyBorder="1" applyProtection="1"/>
    <xf numFmtId="0" fontId="9" fillId="2" borderId="18" xfId="0" applyFont="1" applyFill="1" applyBorder="1"/>
    <xf numFmtId="0" fontId="9" fillId="2" borderId="19" xfId="0" applyFont="1" applyFill="1" applyBorder="1"/>
    <xf numFmtId="164" fontId="11" fillId="4" borderId="13" xfId="0" applyNumberFormat="1" applyFont="1" applyFill="1" applyBorder="1" applyAlignment="1">
      <alignment horizontal="center"/>
    </xf>
    <xf numFmtId="164" fontId="11" fillId="5" borderId="13" xfId="0" applyNumberFormat="1" applyFont="1" applyFill="1" applyBorder="1" applyAlignment="1">
      <alignment horizontal="center"/>
    </xf>
    <xf numFmtId="164" fontId="11" fillId="4" borderId="15" xfId="0" applyNumberFormat="1" applyFont="1" applyFill="1" applyBorder="1" applyAlignment="1">
      <alignment horizontal="center"/>
    </xf>
    <xf numFmtId="164" fontId="11" fillId="5" borderId="15" xfId="0" applyNumberFormat="1" applyFont="1" applyFill="1" applyBorder="1" applyAlignment="1">
      <alignment horizontal="center"/>
    </xf>
    <xf numFmtId="165" fontId="11" fillId="4" borderId="13" xfId="0" applyNumberFormat="1" applyFont="1" applyFill="1" applyBorder="1" applyAlignment="1">
      <alignment horizontal="center"/>
    </xf>
    <xf numFmtId="165" fontId="11" fillId="5" borderId="13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9" fillId="6" borderId="6" xfId="0" applyFont="1" applyFill="1" applyBorder="1" applyAlignment="1">
      <alignment horizontal="left" wrapText="1"/>
    </xf>
    <xf numFmtId="0" fontId="9" fillId="6" borderId="23" xfId="0" applyFont="1" applyFill="1" applyBorder="1" applyAlignment="1">
      <alignment horizontal="left" wrapText="1"/>
    </xf>
    <xf numFmtId="0" fontId="9" fillId="6" borderId="24" xfId="0" applyFont="1" applyFill="1" applyBorder="1" applyAlignment="1">
      <alignment horizontal="left" wrapText="1"/>
    </xf>
    <xf numFmtId="0" fontId="9" fillId="6" borderId="25" xfId="0" applyFont="1" applyFill="1" applyBorder="1" applyAlignment="1">
      <alignment horizontal="left" wrapText="1"/>
    </xf>
    <xf numFmtId="0" fontId="9" fillId="6" borderId="15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/>
    </xf>
    <xf numFmtId="0" fontId="9" fillId="6" borderId="2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6" borderId="27" xfId="0" applyFont="1" applyFill="1" applyBorder="1" applyAlignment="1">
      <alignment horizontal="center" wrapText="1"/>
    </xf>
    <xf numFmtId="0" fontId="9" fillId="6" borderId="22" xfId="0" applyFont="1" applyFill="1" applyBorder="1" applyAlignment="1">
      <alignment horizontal="center" wrapText="1"/>
    </xf>
    <xf numFmtId="0" fontId="9" fillId="6" borderId="28" xfId="0" applyFont="1" applyFill="1" applyBorder="1" applyAlignment="1">
      <alignment horizontal="center" wrapText="1"/>
    </xf>
    <xf numFmtId="0" fontId="9" fillId="6" borderId="29" xfId="0" applyFont="1" applyFill="1" applyBorder="1" applyAlignment="1">
      <alignment horizontal="center" wrapText="1"/>
    </xf>
    <xf numFmtId="0" fontId="9" fillId="6" borderId="22" xfId="0" applyFont="1" applyFill="1" applyBorder="1" applyAlignment="1">
      <alignment horizontal="left" wrapText="1"/>
    </xf>
    <xf numFmtId="0" fontId="9" fillId="6" borderId="3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</cellXfs>
  <cellStyles count="1">
    <cellStyle name="Normal" xfId="0" builtinId="0"/>
  </cellStyles>
  <dxfs count="2">
    <dxf>
      <font>
        <color theme="1"/>
      </font>
      <fill>
        <patternFill>
          <bgColor rgb="FFFFFF99"/>
        </patternFill>
      </fill>
    </dxf>
    <dxf>
      <fill>
        <patternFill>
          <bgColor rgb="FFE4E4E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61E6-1DF6-404A-8787-4E90623B64C4}">
  <dimension ref="A1:Z47"/>
  <sheetViews>
    <sheetView tabSelected="1" zoomScaleNormal="100" workbookViewId="0">
      <selection activeCell="U11" sqref="U11"/>
    </sheetView>
  </sheetViews>
  <sheetFormatPr defaultRowHeight="15" x14ac:dyDescent="0.25"/>
  <cols>
    <col min="1" max="1" width="1.5703125" style="2" customWidth="1"/>
    <col min="2" max="2" width="14.7109375" style="2" bestFit="1" customWidth="1"/>
    <col min="3" max="3" width="7.85546875" style="2" customWidth="1"/>
    <col min="4" max="4" width="3.28515625" style="2" customWidth="1"/>
    <col min="5" max="5" width="10.7109375" style="2" customWidth="1"/>
    <col min="6" max="6" width="8.140625" style="2" bestFit="1" customWidth="1"/>
    <col min="7" max="7" width="3.28515625" style="2" customWidth="1"/>
    <col min="8" max="9" width="8.140625" style="2" bestFit="1" customWidth="1"/>
    <col min="10" max="10" width="3.28515625" style="2" customWidth="1"/>
    <col min="11" max="11" width="7.7109375" style="2" customWidth="1"/>
    <col min="12" max="12" width="9.140625" style="2" customWidth="1"/>
    <col min="13" max="13" width="3.28515625" style="2" customWidth="1"/>
    <col min="14" max="14" width="8" style="2" customWidth="1"/>
    <col min="15" max="15" width="9.140625" style="2" bestFit="1" customWidth="1"/>
    <col min="16" max="16" width="3.28515625" style="2" customWidth="1"/>
    <col min="17" max="17" width="7.42578125" style="2" customWidth="1"/>
    <col min="18" max="18" width="13.85546875" style="2" customWidth="1"/>
    <col min="19" max="19" width="5.7109375" style="2" customWidth="1"/>
    <col min="20" max="20" width="19.85546875" style="2" customWidth="1"/>
    <col min="21" max="21" width="19.42578125" style="2" customWidth="1"/>
    <col min="22" max="22" width="6.28515625" style="2" customWidth="1"/>
    <col min="23" max="26" width="9.140625" style="2"/>
    <col min="27" max="16384" width="9.140625" style="1"/>
  </cols>
  <sheetData>
    <row r="1" spans="2:22" s="1" customFormat="1" ht="64.5" customHeight="1" x14ac:dyDescent="0.5">
      <c r="B1" s="56" t="s">
        <v>37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2:22" s="1" customFormat="1" ht="33" customHeight="1" x14ac:dyDescent="0.25">
      <c r="B2" s="55" t="s">
        <v>38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2:22" s="1" customFormat="1" ht="18" customHeight="1" x14ac:dyDescent="0.25"/>
    <row r="4" spans="2:22" s="1" customFormat="1" ht="15.75" x14ac:dyDescent="0.25">
      <c r="B4" s="68" t="s">
        <v>39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2:22" s="1" customFormat="1" ht="15.75" thickBot="1" x14ac:dyDescent="0.3">
      <c r="B5" s="78" t="s">
        <v>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2:22" s="1" customFormat="1" ht="15" customHeight="1" x14ac:dyDescent="0.25">
      <c r="B6" s="54" t="s">
        <v>14</v>
      </c>
      <c r="C6" s="54" t="s">
        <v>15</v>
      </c>
      <c r="D6" s="54"/>
      <c r="E6" s="54"/>
      <c r="F6" s="71" t="s">
        <v>11</v>
      </c>
      <c r="G6" s="71"/>
      <c r="H6" s="71"/>
      <c r="I6" s="54" t="s">
        <v>12</v>
      </c>
      <c r="J6" s="54"/>
      <c r="K6" s="54"/>
      <c r="L6" s="54" t="s">
        <v>34</v>
      </c>
      <c r="M6" s="54"/>
      <c r="N6" s="54"/>
      <c r="O6" s="54" t="s">
        <v>13</v>
      </c>
      <c r="P6" s="54"/>
      <c r="Q6" s="54"/>
      <c r="S6" s="26"/>
      <c r="T6" s="27"/>
      <c r="U6" s="27"/>
      <c r="V6" s="28"/>
    </row>
    <row r="7" spans="2:22" s="1" customFormat="1" ht="13.5" customHeight="1" x14ac:dyDescent="0.25">
      <c r="B7" s="54"/>
      <c r="C7" s="54"/>
      <c r="D7" s="54"/>
      <c r="E7" s="54"/>
      <c r="F7" s="71"/>
      <c r="G7" s="71"/>
      <c r="H7" s="71"/>
      <c r="I7" s="54"/>
      <c r="J7" s="54"/>
      <c r="K7" s="54"/>
      <c r="L7" s="54"/>
      <c r="M7" s="54"/>
      <c r="N7" s="54"/>
      <c r="O7" s="54"/>
      <c r="P7" s="54"/>
      <c r="Q7" s="54"/>
      <c r="S7" s="3"/>
      <c r="T7" s="67" t="s">
        <v>41</v>
      </c>
      <c r="U7" s="67"/>
      <c r="V7" s="6"/>
    </row>
    <row r="8" spans="2:22" s="1" customFormat="1" x14ac:dyDescent="0.25">
      <c r="B8" s="35">
        <v>1</v>
      </c>
      <c r="C8" s="48">
        <f>E8-1200</f>
        <v>19145</v>
      </c>
      <c r="D8" s="36" t="s">
        <v>0</v>
      </c>
      <c r="E8" s="50">
        <v>20345</v>
      </c>
      <c r="F8" s="48">
        <f t="shared" ref="F8:F15" si="0">H8-100</f>
        <v>1596</v>
      </c>
      <c r="G8" s="36" t="s">
        <v>0</v>
      </c>
      <c r="H8" s="50">
        <v>1696</v>
      </c>
      <c r="I8" s="48">
        <f t="shared" ref="I8:I15" si="1">K8-50</f>
        <v>798</v>
      </c>
      <c r="J8" s="36" t="s">
        <v>0</v>
      </c>
      <c r="K8" s="50">
        <v>848</v>
      </c>
      <c r="L8" s="48">
        <f t="shared" ref="L8:L15" si="2">N8-46.15</f>
        <v>736.85</v>
      </c>
      <c r="M8" s="37" t="s">
        <v>0</v>
      </c>
      <c r="N8" s="50">
        <v>783</v>
      </c>
      <c r="O8" s="48">
        <f t="shared" ref="O8:O15" si="3">Q8-23.07</f>
        <v>368.93</v>
      </c>
      <c r="P8" s="37" t="s">
        <v>0</v>
      </c>
      <c r="Q8" s="50">
        <v>392</v>
      </c>
      <c r="S8" s="3"/>
      <c r="T8" s="67"/>
      <c r="U8" s="67"/>
      <c r="V8" s="6"/>
    </row>
    <row r="9" spans="2:22" s="1" customFormat="1" x14ac:dyDescent="0.25">
      <c r="B9" s="38">
        <v>2</v>
      </c>
      <c r="C9" s="49">
        <f t="shared" ref="C9:C15" si="4">E9-1200</f>
        <v>26295</v>
      </c>
      <c r="D9" s="39" t="s">
        <v>0</v>
      </c>
      <c r="E9" s="51">
        <v>27495</v>
      </c>
      <c r="F9" s="49">
        <f t="shared" si="0"/>
        <v>2192</v>
      </c>
      <c r="G9" s="39" t="s">
        <v>0</v>
      </c>
      <c r="H9" s="51">
        <v>2292</v>
      </c>
      <c r="I9" s="49">
        <f t="shared" si="1"/>
        <v>1096</v>
      </c>
      <c r="J9" s="39" t="s">
        <v>0</v>
      </c>
      <c r="K9" s="51">
        <v>1146</v>
      </c>
      <c r="L9" s="49">
        <f t="shared" si="2"/>
        <v>1011.85</v>
      </c>
      <c r="M9" s="40" t="s">
        <v>0</v>
      </c>
      <c r="N9" s="51">
        <v>1058</v>
      </c>
      <c r="O9" s="49">
        <f t="shared" si="3"/>
        <v>505.93</v>
      </c>
      <c r="P9" s="40" t="s">
        <v>0</v>
      </c>
      <c r="Q9" s="51">
        <v>529</v>
      </c>
      <c r="S9" s="3"/>
      <c r="T9" s="67"/>
      <c r="U9" s="67"/>
      <c r="V9" s="6"/>
    </row>
    <row r="10" spans="2:22" s="1" customFormat="1" ht="15.75" thickBot="1" x14ac:dyDescent="0.3">
      <c r="B10" s="35">
        <v>3</v>
      </c>
      <c r="C10" s="48">
        <f t="shared" si="4"/>
        <v>33445</v>
      </c>
      <c r="D10" s="36" t="s">
        <v>0</v>
      </c>
      <c r="E10" s="50">
        <v>34645</v>
      </c>
      <c r="F10" s="48">
        <f t="shared" si="0"/>
        <v>2788</v>
      </c>
      <c r="G10" s="36" t="s">
        <v>0</v>
      </c>
      <c r="H10" s="50">
        <v>2888</v>
      </c>
      <c r="I10" s="48">
        <f t="shared" si="1"/>
        <v>1394</v>
      </c>
      <c r="J10" s="36" t="s">
        <v>0</v>
      </c>
      <c r="K10" s="50">
        <v>1444</v>
      </c>
      <c r="L10" s="48">
        <f t="shared" si="2"/>
        <v>1286.8499999999999</v>
      </c>
      <c r="M10" s="37" t="s">
        <v>0</v>
      </c>
      <c r="N10" s="50">
        <v>1333</v>
      </c>
      <c r="O10" s="48">
        <f t="shared" si="3"/>
        <v>643.92999999999995</v>
      </c>
      <c r="P10" s="37" t="s">
        <v>0</v>
      </c>
      <c r="Q10" s="50">
        <v>667</v>
      </c>
      <c r="S10" s="33"/>
      <c r="T10" s="4"/>
      <c r="U10" s="4"/>
      <c r="V10" s="34"/>
    </row>
    <row r="11" spans="2:22" s="1" customFormat="1" ht="15.75" thickBot="1" x14ac:dyDescent="0.3">
      <c r="B11" s="38">
        <v>4</v>
      </c>
      <c r="C11" s="49">
        <f t="shared" si="4"/>
        <v>40595</v>
      </c>
      <c r="D11" s="39" t="s">
        <v>0</v>
      </c>
      <c r="E11" s="51">
        <v>41795</v>
      </c>
      <c r="F11" s="49">
        <f t="shared" si="0"/>
        <v>3383</v>
      </c>
      <c r="G11" s="39" t="s">
        <v>0</v>
      </c>
      <c r="H11" s="51">
        <v>3483</v>
      </c>
      <c r="I11" s="49">
        <f t="shared" si="1"/>
        <v>1692</v>
      </c>
      <c r="J11" s="39" t="s">
        <v>0</v>
      </c>
      <c r="K11" s="51">
        <v>1742</v>
      </c>
      <c r="L11" s="49">
        <f t="shared" si="2"/>
        <v>1561.85</v>
      </c>
      <c r="M11" s="40" t="s">
        <v>0</v>
      </c>
      <c r="N11" s="51">
        <v>1608</v>
      </c>
      <c r="O11" s="49">
        <f t="shared" si="3"/>
        <v>780.93</v>
      </c>
      <c r="P11" s="40" t="s">
        <v>0</v>
      </c>
      <c r="Q11" s="51">
        <v>804</v>
      </c>
      <c r="S11" s="3"/>
      <c r="T11" s="4" t="s">
        <v>16</v>
      </c>
      <c r="U11" s="31"/>
      <c r="V11" s="6"/>
    </row>
    <row r="12" spans="2:22" s="1" customFormat="1" x14ac:dyDescent="0.25">
      <c r="B12" s="35">
        <v>5</v>
      </c>
      <c r="C12" s="48">
        <f t="shared" si="4"/>
        <v>47745</v>
      </c>
      <c r="D12" s="36" t="s">
        <v>0</v>
      </c>
      <c r="E12" s="50">
        <v>48945</v>
      </c>
      <c r="F12" s="48">
        <f t="shared" si="0"/>
        <v>3979</v>
      </c>
      <c r="G12" s="36" t="s">
        <v>0</v>
      </c>
      <c r="H12" s="50">
        <v>4079</v>
      </c>
      <c r="I12" s="48">
        <f t="shared" si="1"/>
        <v>1990</v>
      </c>
      <c r="J12" s="36" t="s">
        <v>0</v>
      </c>
      <c r="K12" s="50">
        <v>2040</v>
      </c>
      <c r="L12" s="48">
        <f t="shared" si="2"/>
        <v>1836.85</v>
      </c>
      <c r="M12" s="37" t="s">
        <v>0</v>
      </c>
      <c r="N12" s="50">
        <v>1883</v>
      </c>
      <c r="O12" s="48">
        <f t="shared" si="3"/>
        <v>918.93</v>
      </c>
      <c r="P12" s="37" t="s">
        <v>0</v>
      </c>
      <c r="Q12" s="50">
        <v>942</v>
      </c>
      <c r="S12" s="3"/>
      <c r="T12" s="4"/>
      <c r="U12" s="4"/>
      <c r="V12" s="6"/>
    </row>
    <row r="13" spans="2:22" s="1" customFormat="1" x14ac:dyDescent="0.25">
      <c r="B13" s="38">
        <v>6</v>
      </c>
      <c r="C13" s="49">
        <f t="shared" si="4"/>
        <v>54895</v>
      </c>
      <c r="D13" s="39" t="s">
        <v>0</v>
      </c>
      <c r="E13" s="51">
        <v>56095</v>
      </c>
      <c r="F13" s="49">
        <f t="shared" si="0"/>
        <v>4575</v>
      </c>
      <c r="G13" s="39" t="s">
        <v>0</v>
      </c>
      <c r="H13" s="51">
        <v>4675</v>
      </c>
      <c r="I13" s="49">
        <f t="shared" si="1"/>
        <v>2288</v>
      </c>
      <c r="J13" s="39" t="s">
        <v>0</v>
      </c>
      <c r="K13" s="51">
        <v>2338</v>
      </c>
      <c r="L13" s="49">
        <f t="shared" si="2"/>
        <v>2111.85</v>
      </c>
      <c r="M13" s="40" t="s">
        <v>0</v>
      </c>
      <c r="N13" s="51">
        <v>2158</v>
      </c>
      <c r="O13" s="49">
        <f t="shared" si="3"/>
        <v>1055.93</v>
      </c>
      <c r="P13" s="40" t="s">
        <v>0</v>
      </c>
      <c r="Q13" s="51">
        <v>1079</v>
      </c>
      <c r="S13" s="3"/>
      <c r="T13" s="30" t="s">
        <v>17</v>
      </c>
      <c r="U13" s="30" t="s">
        <v>18</v>
      </c>
      <c r="V13" s="6"/>
    </row>
    <row r="14" spans="2:22" s="1" customFormat="1" x14ac:dyDescent="0.25">
      <c r="B14" s="35">
        <v>7</v>
      </c>
      <c r="C14" s="48">
        <f t="shared" si="4"/>
        <v>62045</v>
      </c>
      <c r="D14" s="36" t="s">
        <v>0</v>
      </c>
      <c r="E14" s="50">
        <v>63245</v>
      </c>
      <c r="F14" s="48">
        <f t="shared" si="0"/>
        <v>5171</v>
      </c>
      <c r="G14" s="36" t="s">
        <v>0</v>
      </c>
      <c r="H14" s="50">
        <v>5271</v>
      </c>
      <c r="I14" s="48">
        <f t="shared" si="1"/>
        <v>2586</v>
      </c>
      <c r="J14" s="36" t="s">
        <v>0</v>
      </c>
      <c r="K14" s="50">
        <v>2636</v>
      </c>
      <c r="L14" s="48">
        <f t="shared" si="2"/>
        <v>2386.85</v>
      </c>
      <c r="M14" s="37" t="s">
        <v>0</v>
      </c>
      <c r="N14" s="50">
        <v>2433</v>
      </c>
      <c r="O14" s="48">
        <f t="shared" si="3"/>
        <v>1193.93</v>
      </c>
      <c r="P14" s="37" t="s">
        <v>0</v>
      </c>
      <c r="Q14" s="50">
        <v>1217</v>
      </c>
      <c r="S14" s="3"/>
      <c r="T14" s="10" t="s">
        <v>19</v>
      </c>
      <c r="U14" s="32"/>
      <c r="V14" s="6"/>
    </row>
    <row r="15" spans="2:22" s="1" customFormat="1" x14ac:dyDescent="0.25">
      <c r="B15" s="38">
        <v>8</v>
      </c>
      <c r="C15" s="49">
        <f t="shared" si="4"/>
        <v>69195</v>
      </c>
      <c r="D15" s="39" t="s">
        <v>0</v>
      </c>
      <c r="E15" s="51">
        <v>70395</v>
      </c>
      <c r="F15" s="49">
        <f t="shared" si="0"/>
        <v>5767</v>
      </c>
      <c r="G15" s="39" t="s">
        <v>0</v>
      </c>
      <c r="H15" s="51">
        <v>5867</v>
      </c>
      <c r="I15" s="49">
        <f t="shared" si="1"/>
        <v>2884</v>
      </c>
      <c r="J15" s="39" t="s">
        <v>0</v>
      </c>
      <c r="K15" s="51">
        <v>2934</v>
      </c>
      <c r="L15" s="49">
        <f t="shared" si="2"/>
        <v>2661.85</v>
      </c>
      <c r="M15" s="40" t="s">
        <v>0</v>
      </c>
      <c r="N15" s="51">
        <v>2708</v>
      </c>
      <c r="O15" s="49">
        <f t="shared" si="3"/>
        <v>1330.93</v>
      </c>
      <c r="P15" s="40" t="s">
        <v>0</v>
      </c>
      <c r="Q15" s="51">
        <v>1354</v>
      </c>
      <c r="S15" s="3"/>
      <c r="T15" s="10" t="s">
        <v>2</v>
      </c>
      <c r="U15" s="32"/>
      <c r="V15" s="6"/>
    </row>
    <row r="16" spans="2:22" s="1" customForma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Q16" s="4"/>
      <c r="S16" s="3"/>
      <c r="T16" s="10" t="s">
        <v>20</v>
      </c>
      <c r="U16" s="32"/>
      <c r="V16" s="6"/>
    </row>
    <row r="17" spans="2:22" s="1" customFormat="1" ht="15.75" x14ac:dyDescent="0.25">
      <c r="B17" s="68" t="s">
        <v>40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S17" s="3"/>
      <c r="T17" s="10" t="s">
        <v>4</v>
      </c>
      <c r="U17" s="32"/>
      <c r="V17" s="6"/>
    </row>
    <row r="18" spans="2:22" s="1" customFormat="1" x14ac:dyDescent="0.25">
      <c r="B18" s="78" t="s">
        <v>1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S18" s="3"/>
      <c r="T18" s="10" t="s">
        <v>5</v>
      </c>
      <c r="U18" s="32"/>
      <c r="V18" s="6"/>
    </row>
    <row r="19" spans="2:22" s="1" customFormat="1" ht="15" customHeight="1" x14ac:dyDescent="0.25">
      <c r="B19" s="54" t="s">
        <v>14</v>
      </c>
      <c r="C19" s="54" t="s">
        <v>15</v>
      </c>
      <c r="D19" s="54"/>
      <c r="E19" s="54"/>
      <c r="F19" s="71" t="s">
        <v>11</v>
      </c>
      <c r="G19" s="71"/>
      <c r="H19" s="71"/>
      <c r="I19" s="54" t="s">
        <v>12</v>
      </c>
      <c r="J19" s="54"/>
      <c r="K19" s="54"/>
      <c r="L19" s="54" t="s">
        <v>34</v>
      </c>
      <c r="M19" s="54"/>
      <c r="N19" s="54"/>
      <c r="O19" s="54" t="s">
        <v>13</v>
      </c>
      <c r="P19" s="54"/>
      <c r="Q19" s="54"/>
      <c r="S19" s="3"/>
      <c r="T19" s="4"/>
      <c r="U19" s="4"/>
      <c r="V19" s="6"/>
    </row>
    <row r="20" spans="2:22" s="1" customFormat="1" x14ac:dyDescent="0.25">
      <c r="B20" s="54"/>
      <c r="C20" s="54"/>
      <c r="D20" s="54"/>
      <c r="E20" s="54"/>
      <c r="F20" s="71"/>
      <c r="G20" s="71"/>
      <c r="H20" s="71"/>
      <c r="I20" s="54"/>
      <c r="J20" s="54"/>
      <c r="K20" s="54"/>
      <c r="L20" s="54"/>
      <c r="M20" s="54"/>
      <c r="N20" s="54"/>
      <c r="O20" s="54"/>
      <c r="P20" s="54"/>
      <c r="Q20" s="54"/>
      <c r="S20" s="3"/>
      <c r="T20" s="4" t="s">
        <v>32</v>
      </c>
      <c r="U20" s="4" t="s">
        <v>33</v>
      </c>
      <c r="V20" s="6"/>
    </row>
    <row r="21" spans="2:22" s="1" customFormat="1" ht="15.75" thickBot="1" x14ac:dyDescent="0.3">
      <c r="B21" s="35">
        <v>1</v>
      </c>
      <c r="C21" s="48">
        <f t="shared" ref="C21:C28" si="5">E21-1200</f>
        <v>27753</v>
      </c>
      <c r="D21" s="36" t="s">
        <v>0</v>
      </c>
      <c r="E21" s="50">
        <v>28953</v>
      </c>
      <c r="F21" s="48">
        <f t="shared" ref="F21:F28" si="6">H21-100</f>
        <v>2313</v>
      </c>
      <c r="G21" s="36" t="s">
        <v>0</v>
      </c>
      <c r="H21" s="50">
        <v>2413</v>
      </c>
      <c r="I21" s="48">
        <f t="shared" ref="I21:I28" si="7">K21-50</f>
        <v>1157</v>
      </c>
      <c r="J21" s="36" t="s">
        <v>0</v>
      </c>
      <c r="K21" s="50">
        <v>1207</v>
      </c>
      <c r="L21" s="52">
        <f t="shared" ref="L21:L28" si="8">N21-46.15</f>
        <v>1067.8499999999999</v>
      </c>
      <c r="M21" s="37" t="s">
        <v>0</v>
      </c>
      <c r="N21" s="50">
        <v>1114</v>
      </c>
      <c r="O21" s="52">
        <f t="shared" ref="O21:O28" si="9">Q21-23.07</f>
        <v>533.92999999999995</v>
      </c>
      <c r="P21" s="37" t="s">
        <v>0</v>
      </c>
      <c r="Q21" s="50">
        <v>557</v>
      </c>
      <c r="S21" s="3"/>
      <c r="T21" s="4" t="str">
        <f>IF(SUM(U14:U18)=0,"",IF(U21="Multiple - Annualized", SUM(U14,U15*12,U16*24,U17*26,U18*52), SUM(U14:U18)))</f>
        <v/>
      </c>
      <c r="U21" s="4" t="str">
        <f>IF(COUNTA(U14:U18)=0,"Enter Income",IF(COUNTA(U15:U18)=0,"Annually",IF(COUNTA(U14,U16:U18)=0,"Monthly",IF(COUNTA(U14:U15,U17:U18)=0,"2x Month",IF(COUNTA(U14:U16,U18)=0,"Every 2 Weeks",IF(COUNTA(U14:U17)=0,"Weekly","Multiple - Annualized"))))))</f>
        <v>Enter Income</v>
      </c>
      <c r="V21" s="6"/>
    </row>
    <row r="22" spans="2:22" s="1" customFormat="1" ht="21.75" thickBot="1" x14ac:dyDescent="0.4">
      <c r="B22" s="38">
        <v>2</v>
      </c>
      <c r="C22" s="49">
        <f t="shared" si="5"/>
        <v>37928</v>
      </c>
      <c r="D22" s="39" t="s">
        <v>0</v>
      </c>
      <c r="E22" s="51">
        <v>39128</v>
      </c>
      <c r="F22" s="49">
        <f t="shared" si="6"/>
        <v>3161</v>
      </c>
      <c r="G22" s="39" t="s">
        <v>0</v>
      </c>
      <c r="H22" s="51">
        <v>3261</v>
      </c>
      <c r="I22" s="49">
        <f t="shared" si="7"/>
        <v>1581</v>
      </c>
      <c r="J22" s="39" t="s">
        <v>0</v>
      </c>
      <c r="K22" s="51">
        <v>1631</v>
      </c>
      <c r="L22" s="53">
        <f t="shared" si="8"/>
        <v>1458.85</v>
      </c>
      <c r="M22" s="40" t="s">
        <v>0</v>
      </c>
      <c r="N22" s="51">
        <v>1505</v>
      </c>
      <c r="O22" s="53">
        <f t="shared" si="9"/>
        <v>729.93</v>
      </c>
      <c r="P22" s="40" t="s">
        <v>0</v>
      </c>
      <c r="Q22" s="51">
        <v>753</v>
      </c>
      <c r="S22" s="3"/>
      <c r="T22" s="65" t="str">
        <f>IFERROR(VLOOKUP(U11,Guidelines!A:AA,27,FALSE),"Enter Household Size")</f>
        <v>Enter Household Size</v>
      </c>
      <c r="U22" s="66"/>
      <c r="V22" s="6"/>
    </row>
    <row r="23" spans="2:22" s="1" customFormat="1" ht="15.75" thickBot="1" x14ac:dyDescent="0.3">
      <c r="B23" s="35">
        <v>3</v>
      </c>
      <c r="C23" s="48">
        <f t="shared" si="5"/>
        <v>48103</v>
      </c>
      <c r="D23" s="36" t="s">
        <v>0</v>
      </c>
      <c r="E23" s="50">
        <v>49303</v>
      </c>
      <c r="F23" s="48">
        <f t="shared" si="6"/>
        <v>4009</v>
      </c>
      <c r="G23" s="36" t="s">
        <v>0</v>
      </c>
      <c r="H23" s="50">
        <v>4109</v>
      </c>
      <c r="I23" s="48">
        <f t="shared" si="7"/>
        <v>2005</v>
      </c>
      <c r="J23" s="36" t="s">
        <v>0</v>
      </c>
      <c r="K23" s="50">
        <v>2055</v>
      </c>
      <c r="L23" s="52">
        <f t="shared" si="8"/>
        <v>1850.85</v>
      </c>
      <c r="M23" s="37" t="s">
        <v>0</v>
      </c>
      <c r="N23" s="50">
        <v>1897</v>
      </c>
      <c r="O23" s="52">
        <f t="shared" si="9"/>
        <v>925.93</v>
      </c>
      <c r="P23" s="37" t="s">
        <v>0</v>
      </c>
      <c r="Q23" s="50">
        <v>949</v>
      </c>
      <c r="S23" s="7"/>
      <c r="T23" s="8"/>
      <c r="U23" s="8"/>
      <c r="V23" s="9"/>
    </row>
    <row r="24" spans="2:22" s="1" customFormat="1" x14ac:dyDescent="0.25">
      <c r="B24" s="38">
        <v>4</v>
      </c>
      <c r="C24" s="49">
        <f t="shared" si="5"/>
        <v>58278</v>
      </c>
      <c r="D24" s="39" t="s">
        <v>0</v>
      </c>
      <c r="E24" s="51">
        <v>59478</v>
      </c>
      <c r="F24" s="49">
        <f t="shared" si="6"/>
        <v>4857</v>
      </c>
      <c r="G24" s="39" t="s">
        <v>0</v>
      </c>
      <c r="H24" s="51">
        <v>4957</v>
      </c>
      <c r="I24" s="49">
        <f t="shared" si="7"/>
        <v>2429</v>
      </c>
      <c r="J24" s="39" t="s">
        <v>0</v>
      </c>
      <c r="K24" s="51">
        <v>2479</v>
      </c>
      <c r="L24" s="53">
        <f t="shared" si="8"/>
        <v>2241.85</v>
      </c>
      <c r="M24" s="40" t="s">
        <v>0</v>
      </c>
      <c r="N24" s="51">
        <v>2288</v>
      </c>
      <c r="O24" s="53">
        <f t="shared" si="9"/>
        <v>1120.93</v>
      </c>
      <c r="P24" s="40" t="s">
        <v>0</v>
      </c>
      <c r="Q24" s="51">
        <v>1144</v>
      </c>
    </row>
    <row r="25" spans="2:22" s="1" customFormat="1" x14ac:dyDescent="0.25">
      <c r="B25" s="35">
        <v>5</v>
      </c>
      <c r="C25" s="48">
        <f t="shared" si="5"/>
        <v>68453</v>
      </c>
      <c r="D25" s="36" t="s">
        <v>0</v>
      </c>
      <c r="E25" s="50">
        <v>69653</v>
      </c>
      <c r="F25" s="48">
        <f t="shared" si="6"/>
        <v>5705</v>
      </c>
      <c r="G25" s="36" t="s">
        <v>0</v>
      </c>
      <c r="H25" s="50">
        <v>5805</v>
      </c>
      <c r="I25" s="48">
        <f t="shared" si="7"/>
        <v>2853</v>
      </c>
      <c r="J25" s="36" t="s">
        <v>0</v>
      </c>
      <c r="K25" s="50">
        <v>2903</v>
      </c>
      <c r="L25" s="52">
        <f t="shared" si="8"/>
        <v>2632.85</v>
      </c>
      <c r="M25" s="37" t="s">
        <v>0</v>
      </c>
      <c r="N25" s="50">
        <v>2679</v>
      </c>
      <c r="O25" s="52">
        <f t="shared" si="9"/>
        <v>1316.93</v>
      </c>
      <c r="P25" s="37" t="s">
        <v>0</v>
      </c>
      <c r="Q25" s="50">
        <v>1340</v>
      </c>
    </row>
    <row r="26" spans="2:22" s="1" customFormat="1" x14ac:dyDescent="0.25">
      <c r="B26" s="38">
        <v>6</v>
      </c>
      <c r="C26" s="49">
        <f t="shared" si="5"/>
        <v>78628</v>
      </c>
      <c r="D26" s="39" t="s">
        <v>0</v>
      </c>
      <c r="E26" s="51">
        <v>79828</v>
      </c>
      <c r="F26" s="49">
        <f t="shared" si="6"/>
        <v>6553</v>
      </c>
      <c r="G26" s="39" t="s">
        <v>0</v>
      </c>
      <c r="H26" s="51">
        <v>6653</v>
      </c>
      <c r="I26" s="49">
        <f t="shared" si="7"/>
        <v>3277</v>
      </c>
      <c r="J26" s="39" t="s">
        <v>0</v>
      </c>
      <c r="K26" s="51">
        <v>3327</v>
      </c>
      <c r="L26" s="53">
        <f t="shared" si="8"/>
        <v>3024.85</v>
      </c>
      <c r="M26" s="40" t="s">
        <v>0</v>
      </c>
      <c r="N26" s="51">
        <v>3071</v>
      </c>
      <c r="O26" s="53">
        <f t="shared" si="9"/>
        <v>1512.93</v>
      </c>
      <c r="P26" s="40" t="s">
        <v>0</v>
      </c>
      <c r="Q26" s="51">
        <v>1536</v>
      </c>
    </row>
    <row r="27" spans="2:22" s="1" customFormat="1" x14ac:dyDescent="0.25">
      <c r="B27" s="35">
        <v>7</v>
      </c>
      <c r="C27" s="48">
        <f t="shared" si="5"/>
        <v>88803</v>
      </c>
      <c r="D27" s="36" t="s">
        <v>0</v>
      </c>
      <c r="E27" s="50">
        <v>90003</v>
      </c>
      <c r="F27" s="48">
        <f t="shared" si="6"/>
        <v>7401</v>
      </c>
      <c r="G27" s="36" t="s">
        <v>0</v>
      </c>
      <c r="H27" s="50">
        <v>7501</v>
      </c>
      <c r="I27" s="48">
        <f t="shared" si="7"/>
        <v>3701</v>
      </c>
      <c r="J27" s="36" t="s">
        <v>0</v>
      </c>
      <c r="K27" s="50">
        <v>3751</v>
      </c>
      <c r="L27" s="52">
        <f t="shared" si="8"/>
        <v>3415.85</v>
      </c>
      <c r="M27" s="37" t="s">
        <v>0</v>
      </c>
      <c r="N27" s="50">
        <v>3462</v>
      </c>
      <c r="O27" s="52">
        <f t="shared" si="9"/>
        <v>1707.93</v>
      </c>
      <c r="P27" s="37" t="s">
        <v>0</v>
      </c>
      <c r="Q27" s="50">
        <v>1731</v>
      </c>
    </row>
    <row r="28" spans="2:22" s="1" customFormat="1" x14ac:dyDescent="0.25">
      <c r="B28" s="38">
        <v>8</v>
      </c>
      <c r="C28" s="49">
        <f t="shared" si="5"/>
        <v>98978</v>
      </c>
      <c r="D28" s="39" t="s">
        <v>0</v>
      </c>
      <c r="E28" s="51">
        <v>100178</v>
      </c>
      <c r="F28" s="49">
        <f t="shared" si="6"/>
        <v>8249</v>
      </c>
      <c r="G28" s="39" t="s">
        <v>0</v>
      </c>
      <c r="H28" s="51">
        <v>8349</v>
      </c>
      <c r="I28" s="49">
        <f t="shared" si="7"/>
        <v>4125</v>
      </c>
      <c r="J28" s="39" t="s">
        <v>0</v>
      </c>
      <c r="K28" s="51">
        <v>4175</v>
      </c>
      <c r="L28" s="53">
        <f t="shared" si="8"/>
        <v>3806.85</v>
      </c>
      <c r="M28" s="40" t="s">
        <v>0</v>
      </c>
      <c r="N28" s="51">
        <v>3853</v>
      </c>
      <c r="O28" s="53">
        <f t="shared" si="9"/>
        <v>1903.93</v>
      </c>
      <c r="P28" s="40" t="s">
        <v>0</v>
      </c>
      <c r="Q28" s="51">
        <v>1927</v>
      </c>
    </row>
    <row r="29" spans="2:22" s="1" customFormat="1" ht="15.75" thickBot="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22" s="1" customFormat="1" ht="15" customHeight="1" x14ac:dyDescent="0.25">
      <c r="B30" s="72" t="s">
        <v>6</v>
      </c>
      <c r="C30" s="73"/>
      <c r="D30" s="73"/>
      <c r="E30" s="69" t="s">
        <v>19</v>
      </c>
      <c r="F30" s="76" t="s">
        <v>35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</row>
    <row r="31" spans="2:22" s="1" customFormat="1" x14ac:dyDescent="0.25">
      <c r="B31" s="74"/>
      <c r="C31" s="75"/>
      <c r="D31" s="75"/>
      <c r="E31" s="70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</row>
    <row r="32" spans="2:22" s="1" customFormat="1" ht="15" customHeight="1" x14ac:dyDescent="0.25">
      <c r="B32" s="46"/>
      <c r="C32" s="41"/>
      <c r="D32" s="42"/>
      <c r="E32" s="62" t="s">
        <v>2</v>
      </c>
      <c r="F32" s="58" t="s">
        <v>7</v>
      </c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9"/>
    </row>
    <row r="33" spans="2:17" s="1" customFormat="1" x14ac:dyDescent="0.25">
      <c r="B33" s="3"/>
      <c r="C33" s="4"/>
      <c r="D33" s="43"/>
      <c r="E33" s="62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/>
    </row>
    <row r="34" spans="2:17" s="1" customFormat="1" ht="15" customHeight="1" x14ac:dyDescent="0.25">
      <c r="B34" s="3"/>
      <c r="C34" s="4"/>
      <c r="D34" s="43"/>
      <c r="E34" s="64" t="s">
        <v>3</v>
      </c>
      <c r="F34" s="58" t="s">
        <v>8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9"/>
    </row>
    <row r="35" spans="2:17" s="1" customFormat="1" x14ac:dyDescent="0.25">
      <c r="B35" s="3"/>
      <c r="C35" s="4"/>
      <c r="D35" s="43"/>
      <c r="E35" s="64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9"/>
    </row>
    <row r="36" spans="2:17" s="1" customFormat="1" ht="15" customHeight="1" x14ac:dyDescent="0.25">
      <c r="B36" s="3"/>
      <c r="C36" s="4"/>
      <c r="D36" s="43"/>
      <c r="E36" s="64" t="s">
        <v>4</v>
      </c>
      <c r="F36" s="58" t="s">
        <v>9</v>
      </c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/>
    </row>
    <row r="37" spans="2:17" s="1" customFormat="1" x14ac:dyDescent="0.25">
      <c r="B37" s="3"/>
      <c r="C37" s="4"/>
      <c r="D37" s="43"/>
      <c r="E37" s="64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/>
    </row>
    <row r="38" spans="2:17" s="1" customFormat="1" ht="15" customHeight="1" x14ac:dyDescent="0.25">
      <c r="B38" s="3"/>
      <c r="C38" s="4"/>
      <c r="D38" s="43"/>
      <c r="E38" s="62" t="s">
        <v>5</v>
      </c>
      <c r="F38" s="58" t="s">
        <v>10</v>
      </c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/>
    </row>
    <row r="39" spans="2:17" s="1" customFormat="1" ht="15.75" thickBot="1" x14ac:dyDescent="0.3">
      <c r="B39" s="7"/>
      <c r="C39" s="8"/>
      <c r="D39" s="47"/>
      <c r="E39" s="63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1"/>
    </row>
    <row r="40" spans="2:17" s="1" customForma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2:17" s="1" customFormat="1" x14ac:dyDescent="0.25"/>
    <row r="42" spans="2:17" s="1" customFormat="1" x14ac:dyDescent="0.25"/>
    <row r="43" spans="2:17" s="1" customFormat="1" x14ac:dyDescent="0.25"/>
    <row r="44" spans="2:17" s="1" customFormat="1" x14ac:dyDescent="0.25"/>
    <row r="45" spans="2:17" s="1" customFormat="1" x14ac:dyDescent="0.25"/>
    <row r="46" spans="2:17" s="1" customFormat="1" x14ac:dyDescent="0.25"/>
    <row r="47" spans="2:17" s="1" customFormat="1" x14ac:dyDescent="0.25"/>
  </sheetData>
  <sheetProtection algorithmName="SHA-512" hashValue="+vz2OuJr8pPBN99KM4PNsVmiksmhaam2Ibf4Ln3OHxYQ4kf236MY3akrTMyp0KJjvEqoWw0oaFBHMsMs3Ww8Ww==" saltValue="WA8Gl62acRGZpj0rUFA+cQ==" spinCount="100000" sheet="1" formatColumns="0" formatRows="0"/>
  <mergeCells count="31">
    <mergeCell ref="T22:U22"/>
    <mergeCell ref="T7:U9"/>
    <mergeCell ref="B4:Q4"/>
    <mergeCell ref="B17:Q17"/>
    <mergeCell ref="E30:E31"/>
    <mergeCell ref="O6:Q7"/>
    <mergeCell ref="C6:E7"/>
    <mergeCell ref="C19:E20"/>
    <mergeCell ref="F19:H20"/>
    <mergeCell ref="I19:K20"/>
    <mergeCell ref="L19:N20"/>
    <mergeCell ref="B30:D31"/>
    <mergeCell ref="F30:Q31"/>
    <mergeCell ref="B5:Q5"/>
    <mergeCell ref="B18:Q18"/>
    <mergeCell ref="F6:H7"/>
    <mergeCell ref="F38:Q39"/>
    <mergeCell ref="F36:Q37"/>
    <mergeCell ref="F34:Q35"/>
    <mergeCell ref="F32:Q33"/>
    <mergeCell ref="E38:E39"/>
    <mergeCell ref="E36:E37"/>
    <mergeCell ref="E32:E33"/>
    <mergeCell ref="E34:E35"/>
    <mergeCell ref="B19:B20"/>
    <mergeCell ref="B2:Q2"/>
    <mergeCell ref="B1:Q1"/>
    <mergeCell ref="B6:B7"/>
    <mergeCell ref="I6:K7"/>
    <mergeCell ref="L6:N7"/>
    <mergeCell ref="O19:Q20"/>
  </mergeCells>
  <conditionalFormatting sqref="T22">
    <cfRule type="containsText" dxfId="1" priority="1" stopIfTrue="1" operator="containsText" text="Not">
      <formula>NOT(ISERROR(SEARCH("Not",T22)))</formula>
    </cfRule>
    <cfRule type="containsText" dxfId="0" priority="2" stopIfTrue="1" operator="containsText" text="(">
      <formula>NOT(ISERROR(SEARCH("(",T22)))</formula>
    </cfRule>
  </conditionalFormatting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53F6-3076-49E5-BB07-7E5FAB008BE7}">
  <dimension ref="A1:AA11"/>
  <sheetViews>
    <sheetView workbookViewId="0">
      <selection activeCell="E4" sqref="E4"/>
    </sheetView>
  </sheetViews>
  <sheetFormatPr defaultRowHeight="15" x14ac:dyDescent="0.25"/>
  <cols>
    <col min="1" max="1" width="9.140625" style="18"/>
    <col min="2" max="2" width="9.140625" style="25"/>
    <col min="3" max="5" width="9.140625" style="18"/>
    <col min="6" max="6" width="23.140625" style="12" hidden="1" customWidth="1"/>
    <col min="7" max="7" width="9.28515625" style="18" customWidth="1"/>
    <col min="8" max="10" width="9.140625" style="18"/>
    <col min="11" max="11" width="23.140625" style="18" hidden="1" customWidth="1"/>
    <col min="12" max="12" width="9" style="25" customWidth="1"/>
    <col min="13" max="15" width="9.140625" style="18"/>
    <col min="16" max="16" width="0" style="12" hidden="1" customWidth="1"/>
    <col min="17" max="20" width="9.140625" style="18"/>
    <col min="21" max="21" width="0" style="18" hidden="1" customWidth="1"/>
    <col min="22" max="25" width="9.140625" style="18"/>
    <col min="26" max="26" width="0" style="18" hidden="1" customWidth="1"/>
    <col min="27" max="16384" width="9.140625" style="18"/>
  </cols>
  <sheetData>
    <row r="1" spans="1:27" x14ac:dyDescent="0.25">
      <c r="A1" s="16" t="s">
        <v>36</v>
      </c>
      <c r="B1" s="22"/>
      <c r="C1" s="17"/>
      <c r="D1" s="17"/>
      <c r="E1" s="17"/>
      <c r="F1" s="11"/>
      <c r="G1" s="17"/>
    </row>
    <row r="2" spans="1:27" x14ac:dyDescent="0.25">
      <c r="A2" s="79" t="s">
        <v>14</v>
      </c>
      <c r="B2" s="80" t="s">
        <v>21</v>
      </c>
      <c r="C2" s="79"/>
      <c r="D2" s="79"/>
      <c r="E2" s="79"/>
      <c r="F2" s="81"/>
      <c r="G2" s="79" t="s">
        <v>22</v>
      </c>
      <c r="H2" s="79"/>
      <c r="I2" s="79"/>
      <c r="J2" s="79"/>
      <c r="K2" s="79"/>
      <c r="L2" s="80" t="s">
        <v>23</v>
      </c>
      <c r="M2" s="79"/>
      <c r="N2" s="79"/>
      <c r="O2" s="79"/>
      <c r="P2" s="81"/>
      <c r="Q2" s="79" t="s">
        <v>24</v>
      </c>
      <c r="R2" s="79"/>
      <c r="S2" s="79"/>
      <c r="T2" s="79"/>
      <c r="U2" s="79"/>
      <c r="V2" s="79" t="s">
        <v>25</v>
      </c>
      <c r="W2" s="79"/>
      <c r="X2" s="79"/>
      <c r="Y2" s="79"/>
      <c r="Z2" s="79"/>
      <c r="AA2" s="16" t="s">
        <v>26</v>
      </c>
    </row>
    <row r="3" spans="1:27" x14ac:dyDescent="0.25">
      <c r="A3" s="79"/>
      <c r="B3" s="23" t="s">
        <v>28</v>
      </c>
      <c r="C3" s="20" t="s">
        <v>29</v>
      </c>
      <c r="D3" s="20" t="s">
        <v>30</v>
      </c>
      <c r="E3" s="20" t="s">
        <v>31</v>
      </c>
      <c r="F3" s="13" t="s">
        <v>27</v>
      </c>
      <c r="G3" s="14" t="s">
        <v>28</v>
      </c>
      <c r="H3" s="20" t="s">
        <v>29</v>
      </c>
      <c r="I3" s="14" t="s">
        <v>30</v>
      </c>
      <c r="J3" s="20" t="s">
        <v>31</v>
      </c>
      <c r="K3" s="20" t="s">
        <v>27</v>
      </c>
      <c r="L3" s="23" t="s">
        <v>28</v>
      </c>
      <c r="M3" s="20" t="s">
        <v>29</v>
      </c>
      <c r="N3" s="20" t="s">
        <v>30</v>
      </c>
      <c r="O3" s="20" t="s">
        <v>31</v>
      </c>
      <c r="P3" s="13" t="s">
        <v>27</v>
      </c>
      <c r="Q3" s="19" t="s">
        <v>28</v>
      </c>
      <c r="R3" s="20" t="s">
        <v>29</v>
      </c>
      <c r="S3" s="20" t="s">
        <v>30</v>
      </c>
      <c r="T3" s="20" t="s">
        <v>31</v>
      </c>
      <c r="U3" s="20" t="s">
        <v>27</v>
      </c>
      <c r="V3" s="23" t="s">
        <v>28</v>
      </c>
      <c r="W3" s="20" t="s">
        <v>29</v>
      </c>
      <c r="X3" s="20" t="s">
        <v>30</v>
      </c>
      <c r="Y3" s="20" t="s">
        <v>31</v>
      </c>
      <c r="Z3" s="20" t="s">
        <v>27</v>
      </c>
      <c r="AA3" s="21" t="s">
        <v>27</v>
      </c>
    </row>
    <row r="4" spans="1:27" x14ac:dyDescent="0.25">
      <c r="A4" s="20">
        <v>1</v>
      </c>
      <c r="B4" s="24">
        <f>C4-100</f>
        <v>1596</v>
      </c>
      <c r="C4" s="15">
        <f>'Chart and Calculator'!H8</f>
        <v>1696</v>
      </c>
      <c r="D4" s="20">
        <f>E4-100</f>
        <v>2313</v>
      </c>
      <c r="E4" s="44">
        <f>'Chart and Calculator'!H21</f>
        <v>2413</v>
      </c>
      <c r="F4" s="13" t="str">
        <f>IF(AND('Chart and Calculator'!$T$21&gt;=Guidelines!B4,'Chart and Calculator'!$T$21&lt;=Guidelines!C4),"ERROR-PRONE (Free)", IF(AND('Chart and Calculator'!$T$21&gt;=Guidelines!D4,'Chart and Calculator'!$T$21&lt;=Guidelines!E4),"ERROR-PRONE (Reduced)","Not Error-Prone"))</f>
        <v>Not Error-Prone</v>
      </c>
      <c r="G4" s="20">
        <f>H4-23.07</f>
        <v>368.93</v>
      </c>
      <c r="H4" s="45">
        <f>'Chart and Calculator'!Q8</f>
        <v>392</v>
      </c>
      <c r="I4" s="14">
        <f>J4-23.07</f>
        <v>533.92999999999995</v>
      </c>
      <c r="J4" s="44">
        <f>'Chart and Calculator'!Q21</f>
        <v>557</v>
      </c>
      <c r="K4" s="20" t="str">
        <f>IF(AND('Chart and Calculator'!$T$21&gt;=Guidelines!G4,'Chart and Calculator'!$T$21&lt;=Guidelines!H4),"ERROR-PRONE (Free)", IF(AND('Chart and Calculator'!$T$21&gt;=Guidelines!I4,'Chart and Calculator'!$T$21&lt;=Guidelines!J4),"ERROR-PRONE (Reduced)","Not Error-Prone"))</f>
        <v>Not Error-Prone</v>
      </c>
      <c r="L4" s="29">
        <f>M4-46.15</f>
        <v>736.85</v>
      </c>
      <c r="M4" s="45">
        <f>'Chart and Calculator'!N8</f>
        <v>783</v>
      </c>
      <c r="N4" s="14">
        <f>O4-46.15</f>
        <v>1067.8499999999999</v>
      </c>
      <c r="O4" s="44">
        <f>'Chart and Calculator'!N21</f>
        <v>1114</v>
      </c>
      <c r="P4" s="13" t="str">
        <f>IF(AND('Chart and Calculator'!$T$21&gt;=Guidelines!L4,'Chart and Calculator'!$T$21&lt;=Guidelines!M4),"ERROR-PRONE (Free)", IF(AND('Chart and Calculator'!$T$21&gt;=Guidelines!N4,'Chart and Calculator'!$T$21&lt;=Guidelines!O4),"ERROR-PRONE (Reduced)","Not Error-Prone"))</f>
        <v>Not Error-Prone</v>
      </c>
      <c r="Q4" s="20">
        <f>R4-50</f>
        <v>798</v>
      </c>
      <c r="R4" s="45">
        <f>'Chart and Calculator'!K8</f>
        <v>848</v>
      </c>
      <c r="S4" s="14">
        <f>T4-50</f>
        <v>1157</v>
      </c>
      <c r="T4" s="44">
        <f>'Chart and Calculator'!K21</f>
        <v>1207</v>
      </c>
      <c r="U4" s="20" t="str">
        <f>IF(AND('Chart and Calculator'!$T$21&gt;=Guidelines!Q4,'Chart and Calculator'!$T$21&lt;=Guidelines!R4),"ERROR-PRONE (Free)", IF(AND('Chart and Calculator'!$T$21&gt;=Guidelines!S4,'Chart and Calculator'!$T$21&lt;=Guidelines!T4),"ERROR-PRONE (Reduced)","Not Error-Prone"))</f>
        <v>Not Error-Prone</v>
      </c>
      <c r="V4" s="20">
        <f>W4-1200</f>
        <v>19145</v>
      </c>
      <c r="W4" s="45">
        <f>'Chart and Calculator'!E8</f>
        <v>20345</v>
      </c>
      <c r="X4" s="14">
        <f>Y4-1200</f>
        <v>27753</v>
      </c>
      <c r="Y4" s="44">
        <f>'Chart and Calculator'!E21</f>
        <v>28953</v>
      </c>
      <c r="Z4" s="19" t="str">
        <f>IF(AND('Chart and Calculator'!$T$21&gt;=Guidelines!V4,'Chart and Calculator'!$T$21&lt;=Guidelines!W4),"ERROR-PRONE (Free)", IF(AND('Chart and Calculator'!$T$21&gt;=Guidelines!X4,'Chart and Calculator'!$T$21&lt;=Guidelines!Y4),"ERROR-PRONE (Reduced)","Not Error-Prone"))</f>
        <v>Not Error-Prone</v>
      </c>
      <c r="AA4" s="16" t="str">
        <f>IF('Chart and Calculator'!$U$21="Enter Income","Enter Income",IF('Chart and Calculator'!$U$21="Annually",Z4,IF('Chart and Calculator'!$U$21="Monthly",F4,IF('Chart and Calculator'!$U$21="2x Month",U4,IF('Chart and Calculator'!$U$21="Every 2 Weeks",P4,IF('Chart and Calculator'!$U$21="Weekly",K4,IF('Chart and Calculator'!$U$21="Multiple - Annualized",Z4,"Not Found")))))))</f>
        <v>Enter Income</v>
      </c>
    </row>
    <row r="5" spans="1:27" x14ac:dyDescent="0.25">
      <c r="A5" s="20">
        <v>2</v>
      </c>
      <c r="B5" s="24">
        <f t="shared" ref="B5:B11" si="0">C5-100</f>
        <v>2192</v>
      </c>
      <c r="C5" s="15">
        <f>'Chart and Calculator'!H9</f>
        <v>2292</v>
      </c>
      <c r="D5" s="20">
        <f t="shared" ref="D5:D11" si="1">E5-100</f>
        <v>3161</v>
      </c>
      <c r="E5" s="44">
        <f>'Chart and Calculator'!H22</f>
        <v>3261</v>
      </c>
      <c r="F5" s="13" t="str">
        <f>IF(AND('Chart and Calculator'!$T$21&gt;=Guidelines!B5,'Chart and Calculator'!$T$21&lt;=Guidelines!C5),"ERROR-PRONE (Free)", IF(AND('Chart and Calculator'!$T$21&gt;=Guidelines!D5,'Chart and Calculator'!$T$21&lt;=Guidelines!E5),"ERROR-PRONE (Reduced)","Not Error-Prone"))</f>
        <v>Not Error-Prone</v>
      </c>
      <c r="G5" s="20">
        <f t="shared" ref="G5:G11" si="2">H5-23.07</f>
        <v>505.93</v>
      </c>
      <c r="H5" s="45">
        <f>'Chart and Calculator'!Q9</f>
        <v>529</v>
      </c>
      <c r="I5" s="14">
        <f t="shared" ref="I5:I11" si="3">J5-23.07</f>
        <v>729.93</v>
      </c>
      <c r="J5" s="44">
        <f>'Chart and Calculator'!Q22</f>
        <v>753</v>
      </c>
      <c r="K5" s="20" t="str">
        <f>IF(AND('Chart and Calculator'!$T$21&gt;=Guidelines!G5,'Chart and Calculator'!$T$21&lt;=Guidelines!H5),"ERROR-PRONE (Free)", IF(AND('Chart and Calculator'!$T$21&gt;=Guidelines!I5,'Chart and Calculator'!$T$21&lt;=Guidelines!J5),"ERROR-PRONE (Reduced)","Not Error-Prone"))</f>
        <v>Not Error-Prone</v>
      </c>
      <c r="L5" s="29">
        <f t="shared" ref="L5:L11" si="4">M5-46.15</f>
        <v>1011.85</v>
      </c>
      <c r="M5" s="45">
        <f>'Chart and Calculator'!N9</f>
        <v>1058</v>
      </c>
      <c r="N5" s="14">
        <f t="shared" ref="N5:N11" si="5">O5-46.15</f>
        <v>1458.85</v>
      </c>
      <c r="O5" s="44">
        <f>'Chart and Calculator'!N22</f>
        <v>1505</v>
      </c>
      <c r="P5" s="13" t="str">
        <f>IF(AND('Chart and Calculator'!$T$21&gt;=Guidelines!L5,'Chart and Calculator'!$T$21&lt;=Guidelines!M5),"ERROR-PRONE (Free)", IF(AND('Chart and Calculator'!$T$21&gt;=Guidelines!N5,'Chart and Calculator'!$T$21&lt;=Guidelines!O5),"ERROR-PRONE (Reduced)","Not Error-Prone"))</f>
        <v>Not Error-Prone</v>
      </c>
      <c r="Q5" s="20">
        <f t="shared" ref="Q5:Q11" si="6">R5-50</f>
        <v>1096</v>
      </c>
      <c r="R5" s="45">
        <f>'Chart and Calculator'!K9</f>
        <v>1146</v>
      </c>
      <c r="S5" s="14">
        <f t="shared" ref="S5:S11" si="7">T5-50</f>
        <v>1581</v>
      </c>
      <c r="T5" s="44">
        <f>'Chart and Calculator'!K22</f>
        <v>1631</v>
      </c>
      <c r="U5" s="20" t="str">
        <f>IF(AND('Chart and Calculator'!$T$21&gt;=Guidelines!Q5,'Chart and Calculator'!$T$21&lt;=Guidelines!R5),"ERROR-PRONE (Free)", IF(AND('Chart and Calculator'!$T$21&gt;=Guidelines!S5,'Chart and Calculator'!$T$21&lt;=Guidelines!T5),"ERROR-PRONE (Reduced)","Not Error-Prone"))</f>
        <v>Not Error-Prone</v>
      </c>
      <c r="V5" s="20">
        <f t="shared" ref="V5:V11" si="8">W5-1200</f>
        <v>26295</v>
      </c>
      <c r="W5" s="45">
        <f>'Chart and Calculator'!E9</f>
        <v>27495</v>
      </c>
      <c r="X5" s="14">
        <f t="shared" ref="X5:X11" si="9">Y5-1200</f>
        <v>37928</v>
      </c>
      <c r="Y5" s="44">
        <f>'Chart and Calculator'!E22</f>
        <v>39128</v>
      </c>
      <c r="Z5" s="19" t="str">
        <f>IF(AND('Chart and Calculator'!$T$21&gt;=Guidelines!V5,'Chart and Calculator'!$T$21&lt;=Guidelines!W5),"ERROR-PRONE (Free)", IF(AND('Chart and Calculator'!$T$21&gt;=Guidelines!X5,'Chart and Calculator'!$T$21&lt;=Guidelines!Y5),"ERROR-PRONE (Reduced)","Not Error-Prone"))</f>
        <v>Not Error-Prone</v>
      </c>
      <c r="AA5" s="16" t="str">
        <f>IF('Chart and Calculator'!$U$21="Enter Income","Enter Income",IF('Chart and Calculator'!$U$21="Annually",Z5,IF('Chart and Calculator'!$U$21="Monthly",F5,IF('Chart and Calculator'!$U$21="2x Month",U5,IF('Chart and Calculator'!$U$21="Every 2 Weeks",P5,IF('Chart and Calculator'!$U$21="Weekly",K5,IF('Chart and Calculator'!$U$21="Multiple - Annualized",Z5,"Not Found")))))))</f>
        <v>Enter Income</v>
      </c>
    </row>
    <row r="6" spans="1:27" x14ac:dyDescent="0.25">
      <c r="A6" s="20">
        <v>3</v>
      </c>
      <c r="B6" s="24">
        <f t="shared" si="0"/>
        <v>2788</v>
      </c>
      <c r="C6" s="15">
        <f>'Chart and Calculator'!H10</f>
        <v>2888</v>
      </c>
      <c r="D6" s="20">
        <f t="shared" si="1"/>
        <v>4009</v>
      </c>
      <c r="E6" s="44">
        <f>'Chart and Calculator'!H23</f>
        <v>4109</v>
      </c>
      <c r="F6" s="13" t="str">
        <f>IF(AND('Chart and Calculator'!$T$21&gt;=Guidelines!B6,'Chart and Calculator'!$T$21&lt;=Guidelines!C6),"ERROR-PRONE (Free)", IF(AND('Chart and Calculator'!$T$21&gt;=Guidelines!D6,'Chart and Calculator'!$T$21&lt;=Guidelines!E6),"ERROR-PRONE (Reduced)","Not Error-Prone"))</f>
        <v>Not Error-Prone</v>
      </c>
      <c r="G6" s="20">
        <f t="shared" si="2"/>
        <v>643.92999999999995</v>
      </c>
      <c r="H6" s="45">
        <f>'Chart and Calculator'!Q10</f>
        <v>667</v>
      </c>
      <c r="I6" s="14">
        <f t="shared" si="3"/>
        <v>925.93</v>
      </c>
      <c r="J6" s="44">
        <f>'Chart and Calculator'!Q23</f>
        <v>949</v>
      </c>
      <c r="K6" s="20" t="str">
        <f>IF(AND('Chart and Calculator'!$T$21&gt;=Guidelines!G6,'Chart and Calculator'!$T$21&lt;=Guidelines!H6),"ERROR-PRONE (Free)", IF(AND('Chart and Calculator'!$T$21&gt;=Guidelines!I6,'Chart and Calculator'!$T$21&lt;=Guidelines!J6),"ERROR-PRONE (Reduced)","Not Error-Prone"))</f>
        <v>Not Error-Prone</v>
      </c>
      <c r="L6" s="29">
        <f t="shared" si="4"/>
        <v>1286.8499999999999</v>
      </c>
      <c r="M6" s="45">
        <f>'Chart and Calculator'!N10</f>
        <v>1333</v>
      </c>
      <c r="N6" s="14">
        <f t="shared" si="5"/>
        <v>1850.85</v>
      </c>
      <c r="O6" s="44">
        <f>'Chart and Calculator'!N23</f>
        <v>1897</v>
      </c>
      <c r="P6" s="13" t="str">
        <f>IF(AND('Chart and Calculator'!$T$21&gt;=Guidelines!L6,'Chart and Calculator'!$T$21&lt;=Guidelines!M6),"ERROR-PRONE (Free)", IF(AND('Chart and Calculator'!$T$21&gt;=Guidelines!N6,'Chart and Calculator'!$T$21&lt;=Guidelines!O6),"ERROR-PRONE (Reduced)","Not Error-Prone"))</f>
        <v>Not Error-Prone</v>
      </c>
      <c r="Q6" s="20">
        <f t="shared" si="6"/>
        <v>1394</v>
      </c>
      <c r="R6" s="45">
        <f>'Chart and Calculator'!K10</f>
        <v>1444</v>
      </c>
      <c r="S6" s="14">
        <f t="shared" si="7"/>
        <v>2005</v>
      </c>
      <c r="T6" s="44">
        <f>'Chart and Calculator'!K23</f>
        <v>2055</v>
      </c>
      <c r="U6" s="20" t="str">
        <f>IF(AND('Chart and Calculator'!$T$21&gt;=Guidelines!Q6,'Chart and Calculator'!$T$21&lt;=Guidelines!R6),"ERROR-PRONE (Free)", IF(AND('Chart and Calculator'!$T$21&gt;=Guidelines!S6,'Chart and Calculator'!$T$21&lt;=Guidelines!T6),"ERROR-PRONE (Reduced)","Not Error-Prone"))</f>
        <v>Not Error-Prone</v>
      </c>
      <c r="V6" s="20">
        <f t="shared" si="8"/>
        <v>33445</v>
      </c>
      <c r="W6" s="45">
        <f>'Chart and Calculator'!E10</f>
        <v>34645</v>
      </c>
      <c r="X6" s="14">
        <f t="shared" si="9"/>
        <v>48103</v>
      </c>
      <c r="Y6" s="44">
        <f>'Chart and Calculator'!E23</f>
        <v>49303</v>
      </c>
      <c r="Z6" s="19" t="str">
        <f>IF(AND('Chart and Calculator'!$T$21&gt;=Guidelines!V6,'Chart and Calculator'!$T$21&lt;=Guidelines!W6),"ERROR-PRONE (Free)", IF(AND('Chart and Calculator'!$T$21&gt;=Guidelines!X6,'Chart and Calculator'!$T$21&lt;=Guidelines!Y6),"ERROR-PRONE (Reduced)","Not Error-Prone"))</f>
        <v>Not Error-Prone</v>
      </c>
      <c r="AA6" s="16" t="str">
        <f>IF('Chart and Calculator'!$U$21="Enter Income","Enter Income",IF('Chart and Calculator'!$U$21="Annually",Z6,IF('Chart and Calculator'!$U$21="Monthly",F6,IF('Chart and Calculator'!$U$21="2x Month",U6,IF('Chart and Calculator'!$U$21="Every 2 Weeks",P6,IF('Chart and Calculator'!$U$21="Weekly",K6,IF('Chart and Calculator'!$U$21="Multiple - Annualized",Z6,"Not Found")))))))</f>
        <v>Enter Income</v>
      </c>
    </row>
    <row r="7" spans="1:27" x14ac:dyDescent="0.25">
      <c r="A7" s="20">
        <v>4</v>
      </c>
      <c r="B7" s="24">
        <f t="shared" si="0"/>
        <v>3383</v>
      </c>
      <c r="C7" s="15">
        <f>'Chart and Calculator'!H11</f>
        <v>3483</v>
      </c>
      <c r="D7" s="20">
        <f t="shared" si="1"/>
        <v>4857</v>
      </c>
      <c r="E7" s="44">
        <f>'Chart and Calculator'!H24</f>
        <v>4957</v>
      </c>
      <c r="F7" s="13" t="str">
        <f>IF(AND('Chart and Calculator'!$T$21&gt;=Guidelines!B7,'Chart and Calculator'!$T$21&lt;=Guidelines!C7),"ERROR-PRONE (Free)", IF(AND('Chart and Calculator'!$T$21&gt;=Guidelines!D7,'Chart and Calculator'!$T$21&lt;=Guidelines!E7),"ERROR-PRONE (Reduced)","Not Error-Prone"))</f>
        <v>Not Error-Prone</v>
      </c>
      <c r="G7" s="20">
        <f t="shared" si="2"/>
        <v>780.93</v>
      </c>
      <c r="H7" s="45">
        <f>'Chart and Calculator'!Q11</f>
        <v>804</v>
      </c>
      <c r="I7" s="14">
        <f t="shared" si="3"/>
        <v>1120.93</v>
      </c>
      <c r="J7" s="44">
        <f>'Chart and Calculator'!Q24</f>
        <v>1144</v>
      </c>
      <c r="K7" s="20" t="str">
        <f>IF(AND('Chart and Calculator'!$T$21&gt;=Guidelines!G7,'Chart and Calculator'!$T$21&lt;=Guidelines!H7),"ERROR-PRONE (Free)", IF(AND('Chart and Calculator'!$T$21&gt;=Guidelines!I7,'Chart and Calculator'!$T$21&lt;=Guidelines!J7),"ERROR-PRONE (Reduced)","Not Error-Prone"))</f>
        <v>Not Error-Prone</v>
      </c>
      <c r="L7" s="29">
        <f t="shared" si="4"/>
        <v>1561.85</v>
      </c>
      <c r="M7" s="45">
        <f>'Chart and Calculator'!N11</f>
        <v>1608</v>
      </c>
      <c r="N7" s="14">
        <f t="shared" si="5"/>
        <v>2241.85</v>
      </c>
      <c r="O7" s="44">
        <f>'Chart and Calculator'!N24</f>
        <v>2288</v>
      </c>
      <c r="P7" s="13" t="str">
        <f>IF(AND('Chart and Calculator'!$T$21&gt;=Guidelines!L7,'Chart and Calculator'!$T$21&lt;=Guidelines!M7),"ERROR-PRONE (Free)", IF(AND('Chart and Calculator'!$T$21&gt;=Guidelines!N7,'Chart and Calculator'!$T$21&lt;=Guidelines!O7),"ERROR-PRONE (Reduced)","Not Error-Prone"))</f>
        <v>Not Error-Prone</v>
      </c>
      <c r="Q7" s="20">
        <f t="shared" si="6"/>
        <v>1692</v>
      </c>
      <c r="R7" s="45">
        <f>'Chart and Calculator'!K11</f>
        <v>1742</v>
      </c>
      <c r="S7" s="14">
        <f t="shared" si="7"/>
        <v>2429</v>
      </c>
      <c r="T7" s="44">
        <f>'Chart and Calculator'!K24</f>
        <v>2479</v>
      </c>
      <c r="U7" s="20" t="str">
        <f>IF(AND('Chart and Calculator'!$T$21&gt;=Guidelines!Q7,'Chart and Calculator'!$T$21&lt;=Guidelines!R7),"ERROR-PRONE (Free)", IF(AND('Chart and Calculator'!$T$21&gt;=Guidelines!S7,'Chart and Calculator'!$T$21&lt;=Guidelines!T7),"ERROR-PRONE (Reduced)","Not Error-Prone"))</f>
        <v>Not Error-Prone</v>
      </c>
      <c r="V7" s="20">
        <f t="shared" si="8"/>
        <v>40595</v>
      </c>
      <c r="W7" s="45">
        <f>'Chart and Calculator'!E11</f>
        <v>41795</v>
      </c>
      <c r="X7" s="14">
        <f t="shared" si="9"/>
        <v>58278</v>
      </c>
      <c r="Y7" s="44">
        <f>'Chart and Calculator'!E24</f>
        <v>59478</v>
      </c>
      <c r="Z7" s="19" t="str">
        <f>IF(AND('Chart and Calculator'!$T$21&gt;=Guidelines!V7,'Chart and Calculator'!$T$21&lt;=Guidelines!W7),"ERROR-PRONE (Free)", IF(AND('Chart and Calculator'!$T$21&gt;=Guidelines!X7,'Chart and Calculator'!$T$21&lt;=Guidelines!Y7),"ERROR-PRONE (Reduced)","Not Error-Prone"))</f>
        <v>Not Error-Prone</v>
      </c>
      <c r="AA7" s="16" t="str">
        <f>IF('Chart and Calculator'!$U$21="Enter Income","Enter Income",IF('Chart and Calculator'!$U$21="Annually",Z7,IF('Chart and Calculator'!$U$21="Monthly",F7,IF('Chart and Calculator'!$U$21="2x Month",U7,IF('Chart and Calculator'!$U$21="Every 2 Weeks",P7,IF('Chart and Calculator'!$U$21="Weekly",K7,IF('Chart and Calculator'!$U$21="Multiple - Annualized",Z7,"Not Found")))))))</f>
        <v>Enter Income</v>
      </c>
    </row>
    <row r="8" spans="1:27" x14ac:dyDescent="0.25">
      <c r="A8" s="20">
        <v>5</v>
      </c>
      <c r="B8" s="24">
        <f t="shared" si="0"/>
        <v>3979</v>
      </c>
      <c r="C8" s="15">
        <f>'Chart and Calculator'!H12</f>
        <v>4079</v>
      </c>
      <c r="D8" s="20">
        <f t="shared" si="1"/>
        <v>5705</v>
      </c>
      <c r="E8" s="44">
        <f>'Chart and Calculator'!H25</f>
        <v>5805</v>
      </c>
      <c r="F8" s="13" t="str">
        <f>IF(AND('Chart and Calculator'!$T$21&gt;=Guidelines!B8,'Chart and Calculator'!$T$21&lt;=Guidelines!C8),"ERROR-PRONE (Free)", IF(AND('Chart and Calculator'!$T$21&gt;=Guidelines!D8,'Chart and Calculator'!$T$21&lt;=Guidelines!E8),"ERROR-PRONE (Reduced)","Not Error-Prone"))</f>
        <v>Not Error-Prone</v>
      </c>
      <c r="G8" s="20">
        <f t="shared" si="2"/>
        <v>918.93</v>
      </c>
      <c r="H8" s="45">
        <f>'Chart and Calculator'!Q12</f>
        <v>942</v>
      </c>
      <c r="I8" s="14">
        <f t="shared" si="3"/>
        <v>1316.93</v>
      </c>
      <c r="J8" s="44">
        <f>'Chart and Calculator'!Q25</f>
        <v>1340</v>
      </c>
      <c r="K8" s="20" t="str">
        <f>IF(AND('Chart and Calculator'!$T$21&gt;=Guidelines!G8,'Chart and Calculator'!$T$21&lt;=Guidelines!H8),"ERROR-PRONE (Free)", IF(AND('Chart and Calculator'!$T$21&gt;=Guidelines!I8,'Chart and Calculator'!$T$21&lt;=Guidelines!J8),"ERROR-PRONE (Reduced)","Not Error-Prone"))</f>
        <v>Not Error-Prone</v>
      </c>
      <c r="L8" s="29">
        <f t="shared" si="4"/>
        <v>1836.85</v>
      </c>
      <c r="M8" s="45">
        <f>'Chart and Calculator'!N12</f>
        <v>1883</v>
      </c>
      <c r="N8" s="14">
        <f t="shared" si="5"/>
        <v>2632.85</v>
      </c>
      <c r="O8" s="44">
        <f>'Chart and Calculator'!N25</f>
        <v>2679</v>
      </c>
      <c r="P8" s="13" t="str">
        <f>IF(AND('Chart and Calculator'!$T$21&gt;=Guidelines!L8,'Chart and Calculator'!$T$21&lt;=Guidelines!M8),"ERROR-PRONE (Free)", IF(AND('Chart and Calculator'!$T$21&gt;=Guidelines!N8,'Chart and Calculator'!$T$21&lt;=Guidelines!O8),"ERROR-PRONE (Reduced)","Not Error-Prone"))</f>
        <v>Not Error-Prone</v>
      </c>
      <c r="Q8" s="20">
        <f t="shared" si="6"/>
        <v>1990</v>
      </c>
      <c r="R8" s="45">
        <f>'Chart and Calculator'!K12</f>
        <v>2040</v>
      </c>
      <c r="S8" s="14">
        <f t="shared" si="7"/>
        <v>2853</v>
      </c>
      <c r="T8" s="44">
        <f>'Chart and Calculator'!K25</f>
        <v>2903</v>
      </c>
      <c r="U8" s="20" t="str">
        <f>IF(AND('Chart and Calculator'!$T$21&gt;=Guidelines!Q8,'Chart and Calculator'!$T$21&lt;=Guidelines!R8),"ERROR-PRONE (Free)", IF(AND('Chart and Calculator'!$T$21&gt;=Guidelines!S8,'Chart and Calculator'!$T$21&lt;=Guidelines!T8),"ERROR-PRONE (Reduced)","Not Error-Prone"))</f>
        <v>Not Error-Prone</v>
      </c>
      <c r="V8" s="20">
        <f t="shared" si="8"/>
        <v>47745</v>
      </c>
      <c r="W8" s="45">
        <f>'Chart and Calculator'!E12</f>
        <v>48945</v>
      </c>
      <c r="X8" s="14">
        <f t="shared" si="9"/>
        <v>68453</v>
      </c>
      <c r="Y8" s="44">
        <f>'Chart and Calculator'!E25</f>
        <v>69653</v>
      </c>
      <c r="Z8" s="19" t="str">
        <f>IF(AND('Chart and Calculator'!$T$21&gt;=Guidelines!V8,'Chart and Calculator'!$T$21&lt;=Guidelines!W8),"ERROR-PRONE (Free)", IF(AND('Chart and Calculator'!$T$21&gt;=Guidelines!X8,'Chart and Calculator'!$T$21&lt;=Guidelines!Y8),"ERROR-PRONE (Reduced)","Not Error-Prone"))</f>
        <v>Not Error-Prone</v>
      </c>
      <c r="AA8" s="16" t="str">
        <f>IF('Chart and Calculator'!$U$21="Enter Income","Enter Income",IF('Chart and Calculator'!$U$21="Annually",Z8,IF('Chart and Calculator'!$U$21="Monthly",F8,IF('Chart and Calculator'!$U$21="2x Month",U8,IF('Chart and Calculator'!$U$21="Every 2 Weeks",P8,IF('Chart and Calculator'!$U$21="Weekly",K8,IF('Chart and Calculator'!$U$21="Multiple - Annualized",Z8,"Not Found")))))))</f>
        <v>Enter Income</v>
      </c>
    </row>
    <row r="9" spans="1:27" x14ac:dyDescent="0.25">
      <c r="A9" s="20">
        <v>6</v>
      </c>
      <c r="B9" s="24">
        <f t="shared" si="0"/>
        <v>4575</v>
      </c>
      <c r="C9" s="15">
        <f>'Chart and Calculator'!H13</f>
        <v>4675</v>
      </c>
      <c r="D9" s="20">
        <f t="shared" si="1"/>
        <v>6553</v>
      </c>
      <c r="E9" s="44">
        <f>'Chart and Calculator'!H26</f>
        <v>6653</v>
      </c>
      <c r="F9" s="13" t="str">
        <f>IF(AND('Chart and Calculator'!$T$21&gt;=Guidelines!B9,'Chart and Calculator'!$T$21&lt;=Guidelines!C9),"ERROR-PRONE (Free)", IF(AND('Chart and Calculator'!$T$21&gt;=Guidelines!D9,'Chart and Calculator'!$T$21&lt;=Guidelines!E9),"ERROR-PRONE (Reduced)","Not Error-Prone"))</f>
        <v>Not Error-Prone</v>
      </c>
      <c r="G9" s="20">
        <f t="shared" si="2"/>
        <v>1055.93</v>
      </c>
      <c r="H9" s="45">
        <f>'Chart and Calculator'!Q13</f>
        <v>1079</v>
      </c>
      <c r="I9" s="14">
        <f t="shared" si="3"/>
        <v>1512.93</v>
      </c>
      <c r="J9" s="44">
        <f>'Chart and Calculator'!Q26</f>
        <v>1536</v>
      </c>
      <c r="K9" s="20" t="str">
        <f>IF(AND('Chart and Calculator'!$T$21&gt;=Guidelines!G9,'Chart and Calculator'!$T$21&lt;=Guidelines!H9),"ERROR-PRONE (Free)", IF(AND('Chart and Calculator'!$T$21&gt;=Guidelines!I9,'Chart and Calculator'!$T$21&lt;=Guidelines!J9),"ERROR-PRONE (Reduced)","Not Error-Prone"))</f>
        <v>Not Error-Prone</v>
      </c>
      <c r="L9" s="29">
        <f t="shared" si="4"/>
        <v>2111.85</v>
      </c>
      <c r="M9" s="45">
        <f>'Chart and Calculator'!N13</f>
        <v>2158</v>
      </c>
      <c r="N9" s="14">
        <f t="shared" si="5"/>
        <v>3024.85</v>
      </c>
      <c r="O9" s="44">
        <f>'Chart and Calculator'!N26</f>
        <v>3071</v>
      </c>
      <c r="P9" s="13" t="str">
        <f>IF(AND('Chart and Calculator'!$T$21&gt;=Guidelines!L9,'Chart and Calculator'!$T$21&lt;=Guidelines!M9),"ERROR-PRONE (Free)", IF(AND('Chart and Calculator'!$T$21&gt;=Guidelines!N9,'Chart and Calculator'!$T$21&lt;=Guidelines!O9),"ERROR-PRONE (Reduced)","Not Error-Prone"))</f>
        <v>Not Error-Prone</v>
      </c>
      <c r="Q9" s="20">
        <f t="shared" si="6"/>
        <v>2288</v>
      </c>
      <c r="R9" s="45">
        <f>'Chart and Calculator'!K13</f>
        <v>2338</v>
      </c>
      <c r="S9" s="14">
        <f t="shared" si="7"/>
        <v>3277</v>
      </c>
      <c r="T9" s="44">
        <f>'Chart and Calculator'!K26</f>
        <v>3327</v>
      </c>
      <c r="U9" s="20" t="str">
        <f>IF(AND('Chart and Calculator'!$T$21&gt;=Guidelines!Q9,'Chart and Calculator'!$T$21&lt;=Guidelines!R9),"ERROR-PRONE (Free)", IF(AND('Chart and Calculator'!$T$21&gt;=Guidelines!S9,'Chart and Calculator'!$T$21&lt;=Guidelines!T9),"ERROR-PRONE (Reduced)","Not Error-Prone"))</f>
        <v>Not Error-Prone</v>
      </c>
      <c r="V9" s="20">
        <f t="shared" si="8"/>
        <v>54895</v>
      </c>
      <c r="W9" s="45">
        <f>'Chart and Calculator'!E13</f>
        <v>56095</v>
      </c>
      <c r="X9" s="14">
        <f t="shared" si="9"/>
        <v>78628</v>
      </c>
      <c r="Y9" s="44">
        <f>'Chart and Calculator'!E26</f>
        <v>79828</v>
      </c>
      <c r="Z9" s="19" t="str">
        <f>IF(AND('Chart and Calculator'!$T$21&gt;=Guidelines!V9,'Chart and Calculator'!$T$21&lt;=Guidelines!W9),"ERROR-PRONE (Free)", IF(AND('Chart and Calculator'!$T$21&gt;=Guidelines!X9,'Chart and Calculator'!$T$21&lt;=Guidelines!Y9),"ERROR-PRONE (Reduced)","Not Error-Prone"))</f>
        <v>Not Error-Prone</v>
      </c>
      <c r="AA9" s="16" t="str">
        <f>IF('Chart and Calculator'!$U$21="Enter Income","Enter Income",IF('Chart and Calculator'!$U$21="Annually",Z9,IF('Chart and Calculator'!$U$21="Monthly",F9,IF('Chart and Calculator'!$U$21="2x Month",U9,IF('Chart and Calculator'!$U$21="Every 2 Weeks",P9,IF('Chart and Calculator'!$U$21="Weekly",K9,IF('Chart and Calculator'!$U$21="Multiple - Annualized",Z9,"Not Found")))))))</f>
        <v>Enter Income</v>
      </c>
    </row>
    <row r="10" spans="1:27" x14ac:dyDescent="0.25">
      <c r="A10" s="20">
        <v>7</v>
      </c>
      <c r="B10" s="24">
        <f t="shared" si="0"/>
        <v>5171</v>
      </c>
      <c r="C10" s="15">
        <f>'Chart and Calculator'!H14</f>
        <v>5271</v>
      </c>
      <c r="D10" s="20">
        <f t="shared" si="1"/>
        <v>7401</v>
      </c>
      <c r="E10" s="44">
        <f>'Chart and Calculator'!H27</f>
        <v>7501</v>
      </c>
      <c r="F10" s="13" t="str">
        <f>IF(AND('Chart and Calculator'!$T$21&gt;=Guidelines!B10,'Chart and Calculator'!$T$21&lt;=Guidelines!C10),"ERROR-PRONE (Free)", IF(AND('Chart and Calculator'!$T$21&gt;=Guidelines!D10,'Chart and Calculator'!$T$21&lt;=Guidelines!E10),"ERROR-PRONE (Reduced)","Not Error-Prone"))</f>
        <v>Not Error-Prone</v>
      </c>
      <c r="G10" s="20">
        <f t="shared" si="2"/>
        <v>1193.93</v>
      </c>
      <c r="H10" s="45">
        <f>'Chart and Calculator'!Q14</f>
        <v>1217</v>
      </c>
      <c r="I10" s="14">
        <f t="shared" si="3"/>
        <v>1707.93</v>
      </c>
      <c r="J10" s="44">
        <f>'Chart and Calculator'!Q27</f>
        <v>1731</v>
      </c>
      <c r="K10" s="20" t="str">
        <f>IF(AND('Chart and Calculator'!$T$21&gt;=Guidelines!G10,'Chart and Calculator'!$T$21&lt;=Guidelines!H10),"ERROR-PRONE (Free)", IF(AND('Chart and Calculator'!$T$21&gt;=Guidelines!I10,'Chart and Calculator'!$T$21&lt;=Guidelines!J10),"ERROR-PRONE (Reduced)","Not Error-Prone"))</f>
        <v>Not Error-Prone</v>
      </c>
      <c r="L10" s="29">
        <f t="shared" si="4"/>
        <v>2386.85</v>
      </c>
      <c r="M10" s="45">
        <f>'Chart and Calculator'!N14</f>
        <v>2433</v>
      </c>
      <c r="N10" s="14">
        <f t="shared" si="5"/>
        <v>3415.85</v>
      </c>
      <c r="O10" s="44">
        <f>'Chart and Calculator'!N27</f>
        <v>3462</v>
      </c>
      <c r="P10" s="13" t="str">
        <f>IF(AND('Chart and Calculator'!$T$21&gt;=Guidelines!L10,'Chart and Calculator'!$T$21&lt;=Guidelines!M10),"ERROR-PRONE (Free)", IF(AND('Chart and Calculator'!$T$21&gt;=Guidelines!N10,'Chart and Calculator'!$T$21&lt;=Guidelines!O10),"ERROR-PRONE (Reduced)","Not Error-Prone"))</f>
        <v>Not Error-Prone</v>
      </c>
      <c r="Q10" s="20">
        <f t="shared" si="6"/>
        <v>2586</v>
      </c>
      <c r="R10" s="45">
        <f>'Chart and Calculator'!K14</f>
        <v>2636</v>
      </c>
      <c r="S10" s="14">
        <f t="shared" si="7"/>
        <v>3701</v>
      </c>
      <c r="T10" s="44">
        <f>'Chart and Calculator'!K27</f>
        <v>3751</v>
      </c>
      <c r="U10" s="20" t="str">
        <f>IF(AND('Chart and Calculator'!$T$21&gt;=Guidelines!Q10,'Chart and Calculator'!$T$21&lt;=Guidelines!R10),"ERROR-PRONE (Free)", IF(AND('Chart and Calculator'!$T$21&gt;=Guidelines!S10,'Chart and Calculator'!$T$21&lt;=Guidelines!T10),"ERROR-PRONE (Reduced)","Not Error-Prone"))</f>
        <v>Not Error-Prone</v>
      </c>
      <c r="V10" s="20">
        <f t="shared" si="8"/>
        <v>62045</v>
      </c>
      <c r="W10" s="45">
        <f>'Chart and Calculator'!E14</f>
        <v>63245</v>
      </c>
      <c r="X10" s="14">
        <f t="shared" si="9"/>
        <v>88803</v>
      </c>
      <c r="Y10" s="44">
        <f>'Chart and Calculator'!E27</f>
        <v>90003</v>
      </c>
      <c r="Z10" s="19" t="str">
        <f>IF(AND('Chart and Calculator'!$T$21&gt;=Guidelines!V10,'Chart and Calculator'!$T$21&lt;=Guidelines!W10),"ERROR-PRONE (Free)", IF(AND('Chart and Calculator'!$T$21&gt;=Guidelines!X10,'Chart and Calculator'!$T$21&lt;=Guidelines!Y10),"ERROR-PRONE (Reduced)","Not Error-Prone"))</f>
        <v>Not Error-Prone</v>
      </c>
      <c r="AA10" s="16" t="str">
        <f>IF('Chart and Calculator'!$U$21="Enter Income","Enter Income",IF('Chart and Calculator'!$U$21="Annually",Z10,IF('Chart and Calculator'!$U$21="Monthly",F10,IF('Chart and Calculator'!$U$21="2x Month",U10,IF('Chart and Calculator'!$U$21="Every 2 Weeks",P10,IF('Chart and Calculator'!$U$21="Weekly",K10,IF('Chart and Calculator'!$U$21="Multiple - Annualized",Z10,"Not Found")))))))</f>
        <v>Enter Income</v>
      </c>
    </row>
    <row r="11" spans="1:27" x14ac:dyDescent="0.25">
      <c r="A11" s="20">
        <v>8</v>
      </c>
      <c r="B11" s="24">
        <f t="shared" si="0"/>
        <v>5767</v>
      </c>
      <c r="C11" s="15">
        <f>'Chart and Calculator'!H15</f>
        <v>5867</v>
      </c>
      <c r="D11" s="20">
        <f t="shared" si="1"/>
        <v>8249</v>
      </c>
      <c r="E11" s="44">
        <f>'Chart and Calculator'!H28</f>
        <v>8349</v>
      </c>
      <c r="F11" s="13" t="str">
        <f>IF(AND('Chart and Calculator'!$T$21&gt;=Guidelines!B11,'Chart and Calculator'!$T$21&lt;=Guidelines!C11),"ERROR-PRONE (Free)", IF(AND('Chart and Calculator'!$T$21&gt;=Guidelines!D11,'Chart and Calculator'!$T$21&lt;=Guidelines!E11),"ERROR-PRONE (Reduced)","Not Error-Prone"))</f>
        <v>Not Error-Prone</v>
      </c>
      <c r="G11" s="20">
        <f t="shared" si="2"/>
        <v>1330.93</v>
      </c>
      <c r="H11" s="45">
        <f>'Chart and Calculator'!Q15</f>
        <v>1354</v>
      </c>
      <c r="I11" s="14">
        <f t="shared" si="3"/>
        <v>1903.93</v>
      </c>
      <c r="J11" s="44">
        <f>'Chart and Calculator'!Q28</f>
        <v>1927</v>
      </c>
      <c r="K11" s="20" t="str">
        <f>IF(AND('Chart and Calculator'!$T$21&gt;=Guidelines!G11,'Chart and Calculator'!$T$21&lt;=Guidelines!H11),"ERROR-PRONE (Free)", IF(AND('Chart and Calculator'!$T$21&gt;=Guidelines!I11,'Chart and Calculator'!$T$21&lt;=Guidelines!J11),"ERROR-PRONE (Reduced)","Not Error-Prone"))</f>
        <v>Not Error-Prone</v>
      </c>
      <c r="L11" s="29">
        <f t="shared" si="4"/>
        <v>2661.85</v>
      </c>
      <c r="M11" s="45">
        <f>'Chart and Calculator'!N15</f>
        <v>2708</v>
      </c>
      <c r="N11" s="14">
        <f t="shared" si="5"/>
        <v>3806.85</v>
      </c>
      <c r="O11" s="44">
        <f>'Chart and Calculator'!N28</f>
        <v>3853</v>
      </c>
      <c r="P11" s="13" t="str">
        <f>IF(AND('Chart and Calculator'!$T$21&gt;=Guidelines!L11,'Chart and Calculator'!$T$21&lt;=Guidelines!M11),"ERROR-PRONE (Free)", IF(AND('Chart and Calculator'!$T$21&gt;=Guidelines!N11,'Chart and Calculator'!$T$21&lt;=Guidelines!O11),"ERROR-PRONE (Reduced)","Not Error-Prone"))</f>
        <v>Not Error-Prone</v>
      </c>
      <c r="Q11" s="20">
        <f t="shared" si="6"/>
        <v>2884</v>
      </c>
      <c r="R11" s="45">
        <f>'Chart and Calculator'!K15</f>
        <v>2934</v>
      </c>
      <c r="S11" s="14">
        <f t="shared" si="7"/>
        <v>4125</v>
      </c>
      <c r="T11" s="44">
        <f>'Chart and Calculator'!K28</f>
        <v>4175</v>
      </c>
      <c r="U11" s="20" t="str">
        <f>IF(AND('Chart and Calculator'!$T$21&gt;=Guidelines!Q11,'Chart and Calculator'!$T$21&lt;=Guidelines!R11),"ERROR-PRONE (Free)", IF(AND('Chart and Calculator'!$T$21&gt;=Guidelines!S11,'Chart and Calculator'!$T$21&lt;=Guidelines!T11),"ERROR-PRONE (Reduced)","Not Error-Prone"))</f>
        <v>Not Error-Prone</v>
      </c>
      <c r="V11" s="20">
        <f t="shared" si="8"/>
        <v>69195</v>
      </c>
      <c r="W11" s="45">
        <f>'Chart and Calculator'!E15</f>
        <v>70395</v>
      </c>
      <c r="X11" s="14">
        <f t="shared" si="9"/>
        <v>98978</v>
      </c>
      <c r="Y11" s="44">
        <f>'Chart and Calculator'!E28</f>
        <v>100178</v>
      </c>
      <c r="Z11" s="19" t="str">
        <f>IF(AND('Chart and Calculator'!$T$21&gt;=Guidelines!V11,'Chart and Calculator'!$T$21&lt;=Guidelines!W11),"ERROR-PRONE (Free)", IF(AND('Chart and Calculator'!$T$21&gt;=Guidelines!X11,'Chart and Calculator'!$T$21&lt;=Guidelines!Y11),"ERROR-PRONE (Reduced)","Not Error-Prone"))</f>
        <v>Not Error-Prone</v>
      </c>
      <c r="AA11" s="16" t="str">
        <f>IF('Chart and Calculator'!$U$21="Enter Income","Enter Income",IF('Chart and Calculator'!$U$21="Annually",Z11,IF('Chart and Calculator'!$U$21="Monthly",F11,IF('Chart and Calculator'!$U$21="2x Month",U11,IF('Chart and Calculator'!$U$21="Every 2 Weeks",P11,IF('Chart and Calculator'!$U$21="Weekly",K11,IF('Chart and Calculator'!$U$21="Multiple - Annualized",Z11,"Not Found")))))))</f>
        <v>Enter Income</v>
      </c>
    </row>
  </sheetData>
  <sheetProtection algorithmName="SHA-512" hashValue="53gq6PjL9QV6+D9Z9Owo+r8sN1CMTM7wIoAIcH9EglySjCREY4kw5vCT/M3Dh29RF5RWwdCJk33cp8OFUaxF9w==" saltValue="9h0YHJamKGU8U7w4d3CJCg==" spinCount="100000" sheet="1"/>
  <mergeCells count="6">
    <mergeCell ref="V2:Z2"/>
    <mergeCell ref="A2:A3"/>
    <mergeCell ref="B2:F2"/>
    <mergeCell ref="G2:K2"/>
    <mergeCell ref="L2:P2"/>
    <mergeCell ref="Q2:U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and Calculator</vt:lpstr>
      <vt:lpstr>Guidelines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hucknall_l</dc:creator>
  <cp:lastModifiedBy>Rees, Ellen</cp:lastModifiedBy>
  <cp:lastPrinted>2011-05-12T17:19:21Z</cp:lastPrinted>
  <dcterms:created xsi:type="dcterms:W3CDTF">2010-09-07T14:47:07Z</dcterms:created>
  <dcterms:modified xsi:type="dcterms:W3CDTF">2025-03-20T13:06:35Z</dcterms:modified>
</cp:coreProperties>
</file>