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4-25 Processing Packet\Commodity Packet Planning and Templates\Packet Responses from Vendors\010 Commodity Calculators\"/>
    </mc:Choice>
  </mc:AlternateContent>
  <xr:revisionPtr revIDLastSave="0" documentId="8_{99DAB644-8737-41D1-9784-0DC4297721D7}" xr6:coauthVersionLast="36" xr6:coauthVersionMax="36" xr10:uidLastSave="{00000000-0000-0000-0000-000000000000}"/>
  <bookViews>
    <workbookView xWindow="0" yWindow="0" windowWidth="20520" windowHeight="9435" xr2:uid="{56332669-B45D-4BE4-96BA-68E1C206C4B4}"/>
  </bookViews>
  <sheets>
    <sheet name="SY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N19" i="1"/>
  <c r="E10" i="1" l="1"/>
  <c r="E11" i="1"/>
  <c r="E9" i="1"/>
  <c r="H7" i="1"/>
  <c r="N7" i="1" s="1"/>
  <c r="P7" i="1" s="1"/>
  <c r="E6" i="1"/>
  <c r="I5" i="1"/>
  <c r="I8" i="1"/>
  <c r="I12" i="1"/>
  <c r="I17" i="1"/>
  <c r="I19" i="1"/>
  <c r="I21" i="1"/>
  <c r="I22" i="1"/>
  <c r="I4" i="1"/>
  <c r="K4" i="1"/>
  <c r="K5" i="1"/>
  <c r="K6" i="1"/>
  <c r="G6" i="1"/>
  <c r="H6" i="1" s="1"/>
  <c r="N6" i="1" l="1"/>
  <c r="P6" i="1" s="1"/>
  <c r="L4" i="1"/>
  <c r="L5" i="1"/>
  <c r="I6" i="1"/>
  <c r="L6" i="1" s="1"/>
  <c r="G24" i="1"/>
  <c r="H24" i="1" s="1"/>
  <c r="E24" i="1"/>
  <c r="G23" i="1"/>
  <c r="H23" i="1" s="1"/>
  <c r="I24" i="1" l="1"/>
  <c r="E23" i="1"/>
  <c r="I23" i="1" s="1"/>
  <c r="K7" i="1"/>
  <c r="K8" i="1"/>
  <c r="L8" i="1" s="1"/>
  <c r="K12" i="1"/>
  <c r="L12" i="1" s="1"/>
  <c r="K17" i="1"/>
  <c r="L17" i="1" s="1"/>
  <c r="E7" i="1" l="1"/>
  <c r="I7" i="1" s="1"/>
  <c r="L7" i="1" s="1"/>
  <c r="E18" i="1"/>
  <c r="G18" i="1"/>
  <c r="H18" i="1" s="1"/>
  <c r="N18" i="1" s="1"/>
  <c r="P18" i="1" s="1"/>
  <c r="K18" i="1"/>
  <c r="G16" i="1"/>
  <c r="H16" i="1" s="1"/>
  <c r="G15" i="1"/>
  <c r="H15" i="1" s="1"/>
  <c r="G14" i="1"/>
  <c r="H14" i="1" s="1"/>
  <c r="G13" i="1"/>
  <c r="H13" i="1" s="1"/>
  <c r="E16" i="1"/>
  <c r="E15" i="1"/>
  <c r="E14" i="1"/>
  <c r="E13" i="1"/>
  <c r="G20" i="1"/>
  <c r="H20" i="1" s="1"/>
  <c r="G9" i="1"/>
  <c r="H9" i="1" s="1"/>
  <c r="G10" i="1"/>
  <c r="H10" i="1" s="1"/>
  <c r="G11" i="1"/>
  <c r="H11" i="1" s="1"/>
  <c r="E20" i="1"/>
  <c r="N20" i="1" l="1"/>
  <c r="P20" i="1" s="1"/>
  <c r="K20" i="1"/>
  <c r="N14" i="1"/>
  <c r="P14" i="1" s="1"/>
  <c r="K14" i="1"/>
  <c r="N15" i="1"/>
  <c r="P15" i="1" s="1"/>
  <c r="K15" i="1"/>
  <c r="N16" i="1"/>
  <c r="P16" i="1" s="1"/>
  <c r="K16" i="1"/>
  <c r="I11" i="1"/>
  <c r="I10" i="1"/>
  <c r="I9" i="1"/>
  <c r="N13" i="1"/>
  <c r="P13" i="1" s="1"/>
  <c r="K13" i="1"/>
  <c r="I13" i="1"/>
  <c r="I15" i="1"/>
  <c r="I14" i="1"/>
  <c r="I18" i="1"/>
  <c r="L18" i="1" s="1"/>
  <c r="I20" i="1"/>
  <c r="I16" i="1"/>
  <c r="L13" i="1" l="1"/>
  <c r="L16" i="1"/>
  <c r="L20" i="1"/>
  <c r="L14" i="1"/>
  <c r="L15" i="1"/>
  <c r="N10" i="1"/>
  <c r="P10" i="1" s="1"/>
  <c r="K10" i="1"/>
  <c r="L10" i="1" s="1"/>
  <c r="N11" i="1"/>
  <c r="P11" i="1" s="1"/>
  <c r="K11" i="1"/>
  <c r="L11" i="1" s="1"/>
  <c r="N9" i="1"/>
  <c r="J25" i="1"/>
  <c r="K9" i="1"/>
  <c r="L9" i="1" s="1"/>
  <c r="L25" i="1" l="1"/>
  <c r="N25" i="1"/>
  <c r="P9" i="1"/>
</calcChain>
</file>

<file path=xl/sharedStrings.xml><?xml version="1.0" encoding="utf-8"?>
<sst xmlns="http://schemas.openxmlformats.org/spreadsheetml/2006/main" count="37" uniqueCount="34">
  <si>
    <t>PTV</t>
  </si>
  <si>
    <t>Unbreaded</t>
  </si>
  <si>
    <t>Bold Bites</t>
  </si>
  <si>
    <t>Corn Dogs</t>
  </si>
  <si>
    <t>Servings/cs.</t>
  </si>
  <si>
    <t xml:space="preserve"> </t>
  </si>
  <si>
    <t>Description</t>
  </si>
  <si>
    <t>Wings</t>
  </si>
  <si>
    <t>NET Pricing</t>
  </si>
  <si>
    <t>Commerical</t>
  </si>
  <si>
    <t>First Ship Date</t>
  </si>
  <si>
    <t>Total Drawdown</t>
  </si>
  <si>
    <t>Commodity Portion Cost</t>
  </si>
  <si>
    <t>Savings per portion</t>
  </si>
  <si>
    <t>Commerical Portion Cost</t>
  </si>
  <si>
    <t>Total Cs needed</t>
  </si>
  <si>
    <t xml:space="preserve">Total Servings </t>
  </si>
  <si>
    <t>Commodity Pounds/Cs</t>
  </si>
  <si>
    <t>Net Savings$</t>
  </si>
  <si>
    <t>Total Cases Needed</t>
  </si>
  <si>
    <t>NAE Chicken Thigh Strips, FC</t>
  </si>
  <si>
    <t>Grilled Chicken Breast Strips</t>
  </si>
  <si>
    <t>NAE Cajun Style Diced Chicken Breast, FC</t>
  </si>
  <si>
    <t>NAE Chili Verde Diced Chicken Breast, FC</t>
  </si>
  <si>
    <t>NAE Parm-Garlic Diced Chicken Breast, FC</t>
  </si>
  <si>
    <t>New  Items</t>
  </si>
  <si>
    <t>WG, NAE Popcorn Chicken White Meat, CN</t>
  </si>
  <si>
    <t>WG, NAE Chicken Nuggets W/D, CN</t>
  </si>
  <si>
    <t>WG, NAE Chicken Patty W/D, CN</t>
  </si>
  <si>
    <t>WG, NAE Spicy Chicken Patty W/D, CN</t>
  </si>
  <si>
    <t>WG, NAE Corn Dog, CN</t>
  </si>
  <si>
    <t>WG, NAE Mini Corn Dogs, CN</t>
  </si>
  <si>
    <t>All Natural Buffalo Wings</t>
  </si>
  <si>
    <t>Oven Roasted 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</si>
</sst>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wrapText="1"/>
    </xf>
    <xf numFmtId="43" fontId="0" fillId="0" borderId="0" xfId="2" applyFont="1"/>
    <xf numFmtId="164" fontId="0" fillId="0" borderId="0" xfId="2" applyNumberFormat="1" applyFont="1"/>
    <xf numFmtId="43" fontId="0" fillId="0" borderId="0" xfId="0" applyNumberFormat="1"/>
    <xf numFmtId="44" fontId="0" fillId="2" borderId="0" xfId="0" applyNumberFormat="1" applyFill="1"/>
    <xf numFmtId="3" fontId="0" fillId="0" borderId="0" xfId="0" applyNumberFormat="1"/>
    <xf numFmtId="0" fontId="2" fillId="0" borderId="0" xfId="0" applyFont="1" applyAlignment="1">
      <alignment wrapText="1"/>
    </xf>
    <xf numFmtId="44" fontId="0" fillId="0" borderId="0" xfId="1" applyFont="1" applyFill="1"/>
    <xf numFmtId="1" fontId="0" fillId="0" borderId="0" xfId="1" applyNumberFormat="1" applyFont="1"/>
    <xf numFmtId="1" fontId="0" fillId="0" borderId="0" xfId="1" applyNumberFormat="1" applyFont="1" applyFill="1"/>
    <xf numFmtId="0" fontId="5" fillId="3" borderId="0" xfId="0" applyFont="1" applyFill="1"/>
    <xf numFmtId="0" fontId="5" fillId="0" borderId="0" xfId="0" applyFont="1"/>
    <xf numFmtId="0" fontId="4" fillId="4" borderId="0" xfId="0" applyFont="1" applyFill="1"/>
    <xf numFmtId="0" fontId="0" fillId="4" borderId="0" xfId="0" applyFill="1"/>
    <xf numFmtId="44" fontId="0" fillId="4" borderId="0" xfId="1" applyFont="1" applyFill="1"/>
    <xf numFmtId="1" fontId="0" fillId="4" borderId="0" xfId="1" applyNumberFormat="1" applyFont="1" applyFill="1"/>
    <xf numFmtId="44" fontId="0" fillId="4" borderId="0" xfId="0" applyNumberForma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164" fontId="0" fillId="4" borderId="0" xfId="2" applyNumberFormat="1" applyFont="1" applyFill="1"/>
    <xf numFmtId="164" fontId="3" fillId="4" borderId="0" xfId="0" applyNumberFormat="1" applyFont="1" applyFill="1" applyAlignment="1">
      <alignment horizontal="right"/>
    </xf>
    <xf numFmtId="0" fontId="6" fillId="4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8" fontId="0" fillId="0" borderId="0" xfId="1" applyNumberFormat="1" applyFont="1"/>
    <xf numFmtId="43" fontId="0" fillId="4" borderId="0" xfId="2" applyFont="1" applyFill="1"/>
    <xf numFmtId="2" fontId="0" fillId="0" borderId="0" xfId="0" applyNumberFormat="1"/>
    <xf numFmtId="4" fontId="0" fillId="0" borderId="0" xfId="0" applyNumberFormat="1"/>
    <xf numFmtId="8" fontId="0" fillId="0" borderId="0" xfId="0" applyNumberFormat="1"/>
    <xf numFmtId="44" fontId="3" fillId="2" borderId="0" xfId="0" applyNumberFormat="1" applyFont="1" applyFill="1"/>
    <xf numFmtId="0" fontId="3" fillId="2" borderId="0" xfId="0" applyFont="1" applyFill="1"/>
    <xf numFmtId="43" fontId="3" fillId="2" borderId="0" xfId="2" applyFont="1" applyFill="1"/>
    <xf numFmtId="0" fontId="7" fillId="5" borderId="0" xfId="0" applyFont="1" applyFill="1" applyAlignment="1">
      <alignment wrapText="1"/>
    </xf>
    <xf numFmtId="0" fontId="0" fillId="0" borderId="0" xfId="0" applyNumberForma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8467</xdr:rowOff>
    </xdr:from>
    <xdr:to>
      <xdr:col>11</xdr:col>
      <xdr:colOff>789515</xdr:colOff>
      <xdr:row>0</xdr:row>
      <xdr:rowOff>2349712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5CC468D-06C4-6686-3ACA-7E1CD6F912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81" b="39314"/>
        <a:stretch/>
      </xdr:blipFill>
      <xdr:spPr>
        <a:xfrm>
          <a:off x="0" y="8467"/>
          <a:ext cx="11690349" cy="2341245"/>
        </a:xfrm>
        <a:prstGeom prst="rect">
          <a:avLst/>
        </a:prstGeom>
      </xdr:spPr>
    </xdr:pic>
    <xdr:clientData/>
  </xdr:twoCellAnchor>
  <xdr:twoCellAnchor editAs="oneCell">
    <xdr:from>
      <xdr:col>10</xdr:col>
      <xdr:colOff>330200</xdr:colOff>
      <xdr:row>0</xdr:row>
      <xdr:rowOff>753035</xdr:rowOff>
    </xdr:from>
    <xdr:to>
      <xdr:col>11</xdr:col>
      <xdr:colOff>723899</xdr:colOff>
      <xdr:row>0</xdr:row>
      <xdr:rowOff>1888873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70723-07B3-52CA-3372-408F953E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950" y="753035"/>
          <a:ext cx="1244600" cy="114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4AEA3-1952-4C9B-A40D-CC41EB2A21B1}">
  <dimension ref="A1:P27"/>
  <sheetViews>
    <sheetView tabSelected="1" zoomScale="90" zoomScaleNormal="90" workbookViewId="0">
      <selection activeCell="B23" sqref="B23"/>
    </sheetView>
  </sheetViews>
  <sheetFormatPr defaultRowHeight="14.25" x14ac:dyDescent="0.45"/>
  <cols>
    <col min="1" max="1" width="11.46484375" bestFit="1" customWidth="1"/>
    <col min="2" max="2" width="38.53125" customWidth="1"/>
    <col min="3" max="3" width="13.46484375" customWidth="1"/>
    <col min="4" max="4" width="13" customWidth="1"/>
    <col min="5" max="5" width="13.59765625" customWidth="1"/>
    <col min="7" max="7" width="11.53125" customWidth="1"/>
    <col min="8" max="8" width="13.19921875" customWidth="1"/>
    <col min="9" max="9" width="12.53125" customWidth="1"/>
    <col min="10" max="10" width="10.19921875" bestFit="1" customWidth="1"/>
    <col min="11" max="11" width="12.19921875" bestFit="1" customWidth="1"/>
    <col min="12" max="12" width="14.53125" customWidth="1"/>
    <col min="13" max="13" width="15.59765625" customWidth="1"/>
    <col min="14" max="14" width="12.53125" bestFit="1" customWidth="1"/>
    <col min="16" max="16" width="10" bestFit="1" customWidth="1"/>
  </cols>
  <sheetData>
    <row r="1" spans="1:16" ht="186" customHeight="1" x14ac:dyDescent="0.45"/>
    <row r="2" spans="1:16" s="14" customFormat="1" ht="58.5" customHeight="1" x14ac:dyDescent="0.5">
      <c r="A2" s="13"/>
      <c r="B2" s="25" t="s">
        <v>6</v>
      </c>
      <c r="C2" s="26" t="s">
        <v>9</v>
      </c>
      <c r="D2" s="26" t="s">
        <v>4</v>
      </c>
      <c r="E2" s="27" t="s">
        <v>14</v>
      </c>
      <c r="F2" s="27" t="s">
        <v>0</v>
      </c>
      <c r="G2" s="27" t="s">
        <v>8</v>
      </c>
      <c r="H2" s="27" t="s">
        <v>12</v>
      </c>
      <c r="I2" s="27" t="s">
        <v>13</v>
      </c>
      <c r="J2" s="27" t="s">
        <v>15</v>
      </c>
      <c r="K2" s="27" t="s">
        <v>16</v>
      </c>
      <c r="L2" s="27" t="s">
        <v>18</v>
      </c>
      <c r="M2" s="27" t="s">
        <v>17</v>
      </c>
      <c r="N2" s="27" t="s">
        <v>11</v>
      </c>
      <c r="O2" s="36" t="s">
        <v>10</v>
      </c>
      <c r="P2" s="27" t="s">
        <v>19</v>
      </c>
    </row>
    <row r="3" spans="1:16" ht="15.75" x14ac:dyDescent="0.5">
      <c r="A3" s="24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29"/>
      <c r="L3" s="22"/>
      <c r="M3" s="16"/>
      <c r="N3" s="16"/>
      <c r="O3" s="16"/>
    </row>
    <row r="4" spans="1:16" x14ac:dyDescent="0.45">
      <c r="D4" s="11"/>
      <c r="E4" s="1"/>
      <c r="F4" s="1"/>
      <c r="G4" s="2"/>
      <c r="H4" s="2"/>
      <c r="I4" s="7">
        <f t="shared" ref="I4:I24" si="0">E4-H4</f>
        <v>0</v>
      </c>
      <c r="J4" s="5"/>
      <c r="K4">
        <f t="shared" ref="K4:K17" si="1">J4*D4</f>
        <v>0</v>
      </c>
      <c r="L4" s="2">
        <f t="shared" ref="L4:L20" si="2">K4*I4</f>
        <v>0</v>
      </c>
      <c r="M4" s="5"/>
    </row>
    <row r="5" spans="1:16" x14ac:dyDescent="0.45">
      <c r="C5" s="1"/>
      <c r="D5" s="11"/>
      <c r="E5" s="2"/>
      <c r="F5" s="1"/>
      <c r="G5" s="2"/>
      <c r="H5" s="2"/>
      <c r="I5" s="7">
        <f t="shared" si="0"/>
        <v>0</v>
      </c>
      <c r="K5">
        <f t="shared" si="1"/>
        <v>0</v>
      </c>
      <c r="L5" s="2">
        <f t="shared" si="2"/>
        <v>0</v>
      </c>
    </row>
    <row r="6" spans="1:16" x14ac:dyDescent="0.45">
      <c r="A6">
        <v>91694</v>
      </c>
      <c r="B6" t="s">
        <v>20</v>
      </c>
      <c r="C6" s="10">
        <v>128.44</v>
      </c>
      <c r="D6" s="12">
        <v>160</v>
      </c>
      <c r="E6" s="2">
        <f>C6/160</f>
        <v>0.80274999999999996</v>
      </c>
      <c r="F6" s="1">
        <v>49.8</v>
      </c>
      <c r="G6" s="2">
        <f>C6-F6</f>
        <v>78.64</v>
      </c>
      <c r="H6" s="2">
        <f>SUM(G6/160)</f>
        <v>0.49149999999999999</v>
      </c>
      <c r="I6" s="7">
        <f t="shared" si="0"/>
        <v>0.31124999999999997</v>
      </c>
      <c r="J6">
        <v>0</v>
      </c>
      <c r="K6">
        <f t="shared" si="1"/>
        <v>0</v>
      </c>
      <c r="L6" s="2">
        <f t="shared" si="2"/>
        <v>0</v>
      </c>
      <c r="M6">
        <v>35.32</v>
      </c>
      <c r="N6">
        <f>SUM(J6*M6)</f>
        <v>0</v>
      </c>
      <c r="P6">
        <f>N6/30</f>
        <v>0</v>
      </c>
    </row>
    <row r="7" spans="1:16" x14ac:dyDescent="0.45">
      <c r="A7">
        <v>96640</v>
      </c>
      <c r="B7" t="s">
        <v>21</v>
      </c>
      <c r="C7" s="28">
        <v>27</v>
      </c>
      <c r="D7" s="11">
        <v>46</v>
      </c>
      <c r="E7" s="2">
        <f>C7/53</f>
        <v>0.50943396226415094</v>
      </c>
      <c r="F7" s="28">
        <v>15.62</v>
      </c>
      <c r="G7" s="32">
        <v>27</v>
      </c>
      <c r="H7" s="2">
        <f>SUM(G7/160)</f>
        <v>0.16875000000000001</v>
      </c>
      <c r="I7" s="7">
        <f t="shared" si="0"/>
        <v>0.34068396226415093</v>
      </c>
      <c r="K7">
        <f t="shared" si="1"/>
        <v>0</v>
      </c>
      <c r="L7" s="2">
        <f t="shared" si="2"/>
        <v>0</v>
      </c>
      <c r="M7" s="4">
        <v>11.08</v>
      </c>
      <c r="N7">
        <f>SUM(J7*M7)</f>
        <v>0</v>
      </c>
      <c r="P7">
        <f>N7/10</f>
        <v>0</v>
      </c>
    </row>
    <row r="8" spans="1:16" ht="15.75" x14ac:dyDescent="0.5">
      <c r="A8" s="24" t="s">
        <v>2</v>
      </c>
      <c r="B8" s="15"/>
      <c r="C8" s="17"/>
      <c r="D8" s="18"/>
      <c r="E8" s="16"/>
      <c r="F8" s="16"/>
      <c r="G8" s="16"/>
      <c r="H8" s="16"/>
      <c r="I8" s="7">
        <f t="shared" si="0"/>
        <v>0</v>
      </c>
      <c r="J8" s="16"/>
      <c r="K8" s="16">
        <f t="shared" si="1"/>
        <v>0</v>
      </c>
      <c r="L8" s="19">
        <f t="shared" si="2"/>
        <v>0</v>
      </c>
      <c r="M8" s="16"/>
      <c r="N8" s="16"/>
      <c r="O8" s="16"/>
    </row>
    <row r="9" spans="1:16" x14ac:dyDescent="0.45">
      <c r="A9">
        <v>99706</v>
      </c>
      <c r="B9" t="s">
        <v>22</v>
      </c>
      <c r="C9" s="1">
        <v>73.48</v>
      </c>
      <c r="D9" s="11">
        <v>87</v>
      </c>
      <c r="E9" s="1">
        <f>C9/87</f>
        <v>0.84459770114942534</v>
      </c>
      <c r="F9" s="1">
        <v>32.89</v>
      </c>
      <c r="G9" s="2">
        <f>C9-F9</f>
        <v>40.590000000000003</v>
      </c>
      <c r="H9" s="2">
        <f>G9/87</f>
        <v>0.46655172413793106</v>
      </c>
      <c r="I9" s="7">
        <f t="shared" si="0"/>
        <v>0.37804597701149428</v>
      </c>
      <c r="J9" s="5">
        <v>1532</v>
      </c>
      <c r="K9">
        <f t="shared" si="1"/>
        <v>133284</v>
      </c>
      <c r="L9" s="2">
        <f t="shared" si="2"/>
        <v>50387.48</v>
      </c>
      <c r="M9" s="4">
        <v>23.33</v>
      </c>
      <c r="N9">
        <f>SUM(J9*M9)</f>
        <v>35741.56</v>
      </c>
      <c r="P9">
        <f>N9/18</f>
        <v>1985.642222222222</v>
      </c>
    </row>
    <row r="10" spans="1:16" x14ac:dyDescent="0.45">
      <c r="A10">
        <v>99707</v>
      </c>
      <c r="B10" t="s">
        <v>23</v>
      </c>
      <c r="C10" s="1">
        <v>73.48</v>
      </c>
      <c r="D10" s="11">
        <v>87</v>
      </c>
      <c r="E10" s="1">
        <f>C10/87</f>
        <v>0.84459770114942534</v>
      </c>
      <c r="F10" s="1">
        <v>32.57</v>
      </c>
      <c r="G10" s="2">
        <f>C10-F10</f>
        <v>40.910000000000004</v>
      </c>
      <c r="H10" s="2">
        <f>G10/87</f>
        <v>0.47022988505747132</v>
      </c>
      <c r="I10" s="7">
        <f t="shared" si="0"/>
        <v>0.37436781609195402</v>
      </c>
      <c r="J10" s="5"/>
      <c r="K10">
        <f t="shared" si="1"/>
        <v>0</v>
      </c>
      <c r="L10" s="2">
        <f t="shared" si="2"/>
        <v>0</v>
      </c>
      <c r="M10" s="30">
        <v>23.1</v>
      </c>
      <c r="N10">
        <f>SUM(J10*M10)</f>
        <v>0</v>
      </c>
      <c r="P10">
        <f>N10/18</f>
        <v>0</v>
      </c>
    </row>
    <row r="11" spans="1:16" x14ac:dyDescent="0.45">
      <c r="A11">
        <v>99708</v>
      </c>
      <c r="B11" t="s">
        <v>24</v>
      </c>
      <c r="C11" s="1">
        <v>73.48</v>
      </c>
      <c r="D11" s="11">
        <v>87</v>
      </c>
      <c r="E11" s="1">
        <f>C11/87</f>
        <v>0.84459770114942534</v>
      </c>
      <c r="F11" s="1">
        <v>32.57</v>
      </c>
      <c r="G11" s="2">
        <f>C11-F11</f>
        <v>40.910000000000004</v>
      </c>
      <c r="H11" s="2">
        <f>G11/87</f>
        <v>0.47022988505747132</v>
      </c>
      <c r="I11" s="7">
        <f t="shared" si="0"/>
        <v>0.37436781609195402</v>
      </c>
      <c r="J11" s="5"/>
      <c r="K11">
        <f t="shared" si="1"/>
        <v>0</v>
      </c>
      <c r="L11" s="2">
        <f t="shared" si="2"/>
        <v>0</v>
      </c>
      <c r="M11" s="30">
        <v>23.1</v>
      </c>
      <c r="N11">
        <f>SUM(J11*M11)</f>
        <v>0</v>
      </c>
      <c r="P11">
        <f>N11/18</f>
        <v>0</v>
      </c>
    </row>
    <row r="12" spans="1:16" ht="18" x14ac:dyDescent="0.55000000000000004">
      <c r="A12" s="24" t="s">
        <v>25</v>
      </c>
      <c r="B12" s="15"/>
      <c r="C12" s="16"/>
      <c r="D12" s="18"/>
      <c r="E12" s="20"/>
      <c r="F12" s="20"/>
      <c r="G12" s="20"/>
      <c r="H12" s="21"/>
      <c r="I12" s="7">
        <f t="shared" si="0"/>
        <v>0</v>
      </c>
      <c r="J12" s="21"/>
      <c r="K12" s="16">
        <f t="shared" si="1"/>
        <v>0</v>
      </c>
      <c r="L12" s="19">
        <f t="shared" si="2"/>
        <v>0</v>
      </c>
      <c r="M12" s="20"/>
      <c r="N12" s="16"/>
      <c r="O12" s="16"/>
    </row>
    <row r="13" spans="1:16" ht="18" x14ac:dyDescent="0.55000000000000004">
      <c r="A13">
        <v>90008</v>
      </c>
      <c r="B13" t="s">
        <v>26</v>
      </c>
      <c r="C13" s="1">
        <v>90.93</v>
      </c>
      <c r="D13" s="11">
        <v>112</v>
      </c>
      <c r="E13" s="2">
        <f>C13/112</f>
        <v>0.81187500000000001</v>
      </c>
      <c r="F13" s="28">
        <v>38.03</v>
      </c>
      <c r="G13" s="2">
        <f>C13-F13</f>
        <v>52.900000000000006</v>
      </c>
      <c r="H13" s="2">
        <f>G13/D13</f>
        <v>0.47232142857142861</v>
      </c>
      <c r="I13" s="7">
        <f t="shared" si="0"/>
        <v>0.3395535714285714</v>
      </c>
      <c r="J13" s="9"/>
      <c r="K13">
        <f t="shared" si="1"/>
        <v>0</v>
      </c>
      <c r="L13" s="2">
        <f t="shared" si="2"/>
        <v>0</v>
      </c>
      <c r="M13">
        <v>26.97</v>
      </c>
      <c r="N13">
        <f>SUM(J13*M13)</f>
        <v>0</v>
      </c>
      <c r="P13">
        <f>N13/30</f>
        <v>0</v>
      </c>
    </row>
    <row r="14" spans="1:16" ht="18" x14ac:dyDescent="0.55000000000000004">
      <c r="A14">
        <v>90012</v>
      </c>
      <c r="B14" t="s">
        <v>27</v>
      </c>
      <c r="C14" s="1">
        <v>85.06</v>
      </c>
      <c r="D14" s="11">
        <v>133</v>
      </c>
      <c r="E14" s="2">
        <f>C14/133</f>
        <v>0.6395488721804512</v>
      </c>
      <c r="F14" s="28">
        <v>41.34</v>
      </c>
      <c r="G14" s="2">
        <f>C14-F14</f>
        <v>43.72</v>
      </c>
      <c r="H14" s="2">
        <f>G14/D14</f>
        <v>0.32872180451127819</v>
      </c>
      <c r="I14" s="7">
        <f t="shared" si="0"/>
        <v>0.31082706766917301</v>
      </c>
      <c r="J14" s="9"/>
      <c r="K14">
        <f t="shared" si="1"/>
        <v>0</v>
      </c>
      <c r="L14" s="2">
        <f t="shared" si="2"/>
        <v>0</v>
      </c>
      <c r="M14" s="30">
        <v>29.32</v>
      </c>
      <c r="N14">
        <f>SUM(J14*M14)</f>
        <v>0</v>
      </c>
      <c r="P14">
        <f>N14/30</f>
        <v>0</v>
      </c>
    </row>
    <row r="15" spans="1:16" ht="18" x14ac:dyDescent="0.55000000000000004">
      <c r="A15">
        <v>90013</v>
      </c>
      <c r="B15" t="s">
        <v>28</v>
      </c>
      <c r="C15" s="1">
        <v>80.599999999999994</v>
      </c>
      <c r="D15" s="11">
        <v>137</v>
      </c>
      <c r="E15" s="2">
        <f>C15/137</f>
        <v>0.58832116788321165</v>
      </c>
      <c r="F15" s="28">
        <v>41.11</v>
      </c>
      <c r="G15" s="2">
        <f>C15-F15</f>
        <v>39.489999999999995</v>
      </c>
      <c r="H15" s="2">
        <f>G15/D15</f>
        <v>0.28824817518248169</v>
      </c>
      <c r="I15" s="7">
        <f t="shared" si="0"/>
        <v>0.30007299270072996</v>
      </c>
      <c r="J15" s="9"/>
      <c r="K15">
        <f t="shared" si="1"/>
        <v>0</v>
      </c>
      <c r="L15" s="2">
        <f t="shared" si="2"/>
        <v>0</v>
      </c>
      <c r="M15" s="37">
        <v>29.16</v>
      </c>
      <c r="N15">
        <f>SUM(J15*M15)</f>
        <v>0</v>
      </c>
      <c r="P15">
        <f>N15/30</f>
        <v>0</v>
      </c>
    </row>
    <row r="16" spans="1:16" ht="18" x14ac:dyDescent="0.55000000000000004">
      <c r="A16">
        <v>90014</v>
      </c>
      <c r="B16" t="s">
        <v>29</v>
      </c>
      <c r="C16" s="1">
        <v>80.599999999999994</v>
      </c>
      <c r="D16" s="11">
        <v>137</v>
      </c>
      <c r="E16" s="2">
        <f>C16/137</f>
        <v>0.58832116788321165</v>
      </c>
      <c r="F16" s="28">
        <v>41.11</v>
      </c>
      <c r="G16" s="2">
        <f>C16-F16</f>
        <v>39.489999999999995</v>
      </c>
      <c r="H16" s="2">
        <f>G16/D16</f>
        <v>0.28824817518248169</v>
      </c>
      <c r="I16" s="7">
        <f t="shared" si="0"/>
        <v>0.30007299270072996</v>
      </c>
      <c r="J16" s="9"/>
      <c r="K16">
        <f t="shared" si="1"/>
        <v>0</v>
      </c>
      <c r="L16" s="2">
        <f t="shared" si="2"/>
        <v>0</v>
      </c>
      <c r="M16">
        <v>29.16</v>
      </c>
      <c r="N16">
        <f>SUM(J16*M16)</f>
        <v>0</v>
      </c>
      <c r="P16">
        <f>N16/30</f>
        <v>0</v>
      </c>
    </row>
    <row r="17" spans="1:16" ht="15.75" x14ac:dyDescent="0.5">
      <c r="A17" s="24" t="s">
        <v>3</v>
      </c>
      <c r="B17" s="15"/>
      <c r="C17" s="16"/>
      <c r="D17" s="18"/>
      <c r="E17" s="16"/>
      <c r="F17" s="16"/>
      <c r="G17" s="16"/>
      <c r="H17" s="16"/>
      <c r="I17" s="7">
        <f t="shared" si="0"/>
        <v>0</v>
      </c>
      <c r="J17" s="16"/>
      <c r="K17" s="16">
        <f t="shared" si="1"/>
        <v>0</v>
      </c>
      <c r="L17" s="19">
        <f t="shared" si="2"/>
        <v>0</v>
      </c>
      <c r="M17" s="16"/>
      <c r="N17" s="16"/>
      <c r="O17" s="16"/>
    </row>
    <row r="18" spans="1:16" ht="19.25" customHeight="1" x14ac:dyDescent="0.45">
      <c r="A18">
        <v>95157</v>
      </c>
      <c r="B18" t="s">
        <v>30</v>
      </c>
      <c r="C18" s="1">
        <v>41.04</v>
      </c>
      <c r="D18" s="11">
        <v>53</v>
      </c>
      <c r="E18" s="1">
        <f>C18/53</f>
        <v>0.77433962264150946</v>
      </c>
      <c r="F18" s="1">
        <v>11.86</v>
      </c>
      <c r="G18" s="2">
        <f>C18-F18</f>
        <v>29.18</v>
      </c>
      <c r="H18" s="2">
        <f>G18/53</f>
        <v>0.550566037735849</v>
      </c>
      <c r="I18" s="7">
        <f t="shared" si="0"/>
        <v>0.22377358490566046</v>
      </c>
      <c r="J18" s="5">
        <v>2700</v>
      </c>
      <c r="K18" s="4">
        <f>J18*53</f>
        <v>143100</v>
      </c>
      <c r="L18" s="1">
        <f>K18*I18</f>
        <v>32022.000000000011</v>
      </c>
      <c r="M18" s="31">
        <v>8.41</v>
      </c>
      <c r="N18" s="6">
        <f>SUM(J18*M18)</f>
        <v>22707</v>
      </c>
      <c r="P18" s="6">
        <f>N18/18</f>
        <v>1261.5</v>
      </c>
    </row>
    <row r="19" spans="1:16" ht="0.75" customHeight="1" x14ac:dyDescent="0.45">
      <c r="C19" s="1"/>
      <c r="D19" s="11"/>
      <c r="E19" s="1"/>
      <c r="F19" s="1"/>
      <c r="G19" s="2"/>
      <c r="H19" s="2"/>
      <c r="I19" s="7">
        <f t="shared" si="0"/>
        <v>0</v>
      </c>
      <c r="J19" s="5"/>
      <c r="K19" s="4"/>
      <c r="L19" s="2"/>
      <c r="M19" s="8"/>
      <c r="N19" s="6">
        <f>SUM(J19*M19)</f>
        <v>0</v>
      </c>
    </row>
    <row r="20" spans="1:16" ht="19.25" customHeight="1" x14ac:dyDescent="0.45">
      <c r="A20">
        <v>96041</v>
      </c>
      <c r="B20" t="s">
        <v>31</v>
      </c>
      <c r="C20" s="1">
        <v>30.4</v>
      </c>
      <c r="D20" s="11">
        <v>40</v>
      </c>
      <c r="E20" s="1">
        <f>C20/40</f>
        <v>0.76</v>
      </c>
      <c r="F20" s="1">
        <v>6.58</v>
      </c>
      <c r="G20" s="2">
        <f>C20-F20</f>
        <v>23.82</v>
      </c>
      <c r="H20" s="2">
        <f>G20/40</f>
        <v>0.59550000000000003</v>
      </c>
      <c r="I20" s="7">
        <f t="shared" si="0"/>
        <v>0.16449999999999998</v>
      </c>
      <c r="J20" s="5"/>
      <c r="K20" s="4">
        <f>J20*D20</f>
        <v>0</v>
      </c>
      <c r="L20" s="2">
        <f t="shared" si="2"/>
        <v>0</v>
      </c>
      <c r="M20">
        <v>4.67</v>
      </c>
      <c r="N20" s="6">
        <f>SUM(J20*M20)</f>
        <v>0</v>
      </c>
      <c r="P20" s="6">
        <f>N20/10</f>
        <v>0</v>
      </c>
    </row>
    <row r="21" spans="1:16" x14ac:dyDescent="0.45">
      <c r="C21" s="1"/>
      <c r="D21" s="1"/>
      <c r="E21" s="1"/>
      <c r="F21" s="1"/>
      <c r="G21" s="2"/>
      <c r="H21" s="2"/>
      <c r="I21" s="7">
        <f t="shared" si="0"/>
        <v>0</v>
      </c>
      <c r="J21" s="5"/>
      <c r="K21" s="4"/>
      <c r="L21" s="1"/>
      <c r="M21" s="4"/>
      <c r="N21" s="6"/>
    </row>
    <row r="22" spans="1:16" ht="15.75" x14ac:dyDescent="0.5">
      <c r="A22" s="24" t="s">
        <v>7</v>
      </c>
      <c r="B22" s="16"/>
      <c r="C22" s="17"/>
      <c r="D22" s="17"/>
      <c r="E22" s="16"/>
      <c r="F22" s="16"/>
      <c r="G22" s="16"/>
      <c r="H22" s="16"/>
      <c r="I22" s="7">
        <f t="shared" si="0"/>
        <v>0</v>
      </c>
      <c r="J22" s="16"/>
      <c r="K22" s="22" t="s">
        <v>5</v>
      </c>
      <c r="L22" s="19" t="s">
        <v>5</v>
      </c>
      <c r="M22" s="23" t="s">
        <v>5</v>
      </c>
      <c r="N22" s="16"/>
      <c r="O22" s="16"/>
    </row>
    <row r="23" spans="1:16" ht="21" customHeight="1" x14ac:dyDescent="0.45">
      <c r="A23">
        <v>96523</v>
      </c>
      <c r="B23" t="s">
        <v>33</v>
      </c>
      <c r="C23" s="1">
        <v>59.85</v>
      </c>
      <c r="D23" s="11">
        <v>34</v>
      </c>
      <c r="E23" s="2">
        <f>C23/34</f>
        <v>1.7602941176470588</v>
      </c>
      <c r="F23" s="1">
        <v>19.64</v>
      </c>
      <c r="G23" s="2">
        <f>C23-F23</f>
        <v>40.21</v>
      </c>
      <c r="H23" s="2">
        <f>G23/34</f>
        <v>1.1826470588235294</v>
      </c>
      <c r="I23" s="7">
        <f t="shared" si="0"/>
        <v>0.5776470588235294</v>
      </c>
      <c r="M23">
        <v>13.93</v>
      </c>
      <c r="P23">
        <f>N23/15</f>
        <v>0</v>
      </c>
    </row>
    <row r="24" spans="1:16" ht="18" customHeight="1" x14ac:dyDescent="0.45">
      <c r="A24">
        <v>96210</v>
      </c>
      <c r="B24" t="s">
        <v>32</v>
      </c>
      <c r="C24" s="1">
        <v>39.9</v>
      </c>
      <c r="D24" s="11">
        <v>29</v>
      </c>
      <c r="E24" s="2">
        <f>C24/D24</f>
        <v>1.3758620689655172</v>
      </c>
      <c r="F24" s="1">
        <v>11.12</v>
      </c>
      <c r="G24" s="2">
        <f>C24-F24</f>
        <v>28.78</v>
      </c>
      <c r="H24" s="2">
        <f>G24/29</f>
        <v>0.99241379310344835</v>
      </c>
      <c r="I24" s="7">
        <f t="shared" si="0"/>
        <v>0.38344827586206887</v>
      </c>
      <c r="M24">
        <v>7.89</v>
      </c>
      <c r="P24">
        <f>N24/10</f>
        <v>0</v>
      </c>
    </row>
    <row r="25" spans="1:16" x14ac:dyDescent="0.45">
      <c r="G25" s="2" t="s">
        <v>5</v>
      </c>
      <c r="J25" s="34">
        <f>SUM(J6:J24)</f>
        <v>4232</v>
      </c>
      <c r="L25" s="33">
        <f>SUM(L4:L24)</f>
        <v>82409.48000000001</v>
      </c>
      <c r="N25" s="35">
        <f>SUM(N4:N24)</f>
        <v>58448.56</v>
      </c>
    </row>
    <row r="27" spans="1:16" x14ac:dyDescent="0.45">
      <c r="I27" s="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596E414F25D246916F01DFFF9721CA" ma:contentTypeVersion="2" ma:contentTypeDescription="Create a new document." ma:contentTypeScope="" ma:versionID="4445575616f4aff3307783e53e5e101a">
  <xsd:schema xmlns:xsd="http://www.w3.org/2001/XMLSchema" xmlns:xs="http://www.w3.org/2001/XMLSchema" xmlns:p="http://schemas.microsoft.com/office/2006/metadata/properties" xmlns:ns3="cded5b55-2da7-4e86-ae4c-135e1882d626" targetNamespace="http://schemas.microsoft.com/office/2006/metadata/properties" ma:root="true" ma:fieldsID="d2ef45dcd631fb7c39ab1f843399ba6b" ns3:_="">
    <xsd:import namespace="cded5b55-2da7-4e86-ae4c-135e1882d6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d5b55-2da7-4e86-ae4c-135e1882d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493F9B-D2E8-49F9-979D-E980C7327F35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cded5b55-2da7-4e86-ae4c-135e1882d62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3DD329-D71A-4F72-BA77-31CB9D156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46907D-2CF3-40D2-A5FF-C8754B3A3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ed5b55-2da7-4e86-ae4c-135e1882d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SY25</vt:lpstr>
    </vt:vector>
  </TitlesOfParts>
  <Company>Foster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Russin, Gary</dc:creator>
  <cp:lastModifiedBy>McCullick, Ronda</cp:lastModifiedBy>
  <dcterms:created xsi:type="dcterms:W3CDTF">2023-02-22T16:08:24Z</dcterms:created>
  <dcterms:modified xsi:type="dcterms:W3CDTF">2023-12-05T13:38:52Z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0x010100B6596E414F25D246916F01DFFF9721CA</vt:lpwstr>
  </property>
</Properties>
</file>