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fas\documents\Food and Nutrition Services\Donated Foods\Processing Packet 24-25\Commodity Calculators\"/>
    </mc:Choice>
  </mc:AlternateContent>
  <bookViews>
    <workbookView xWindow="0" yWindow="0" windowWidth="21990" windowHeight="9135" activeTab="1"/>
  </bookViews>
  <sheets>
    <sheet name="Forecast" sheetId="3" r:id="rId1"/>
    <sheet name="Product Info" sheetId="4" r:id="rId2"/>
  </sheets>
  <definedNames>
    <definedName name="Products">'Product Info'!$A$7:$P$20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 l="1"/>
  <c r="P37" i="3" l="1"/>
  <c r="P38" i="3"/>
  <c r="P39" i="3"/>
  <c r="P40" i="3"/>
  <c r="P41" i="3"/>
  <c r="P42" i="3"/>
  <c r="P43" i="3"/>
  <c r="P44" i="3"/>
  <c r="P45" i="3"/>
  <c r="P46" i="3"/>
  <c r="P47" i="3"/>
  <c r="P48" i="3"/>
  <c r="H17" i="3"/>
  <c r="H18" i="3"/>
  <c r="H19" i="3"/>
  <c r="H20" i="3"/>
  <c r="H21" i="3"/>
  <c r="H22" i="3"/>
  <c r="H23" i="3"/>
  <c r="H24" i="3"/>
  <c r="H25" i="3"/>
  <c r="H26" i="3"/>
  <c r="H27" i="3"/>
  <c r="P36" i="3"/>
  <c r="H16" i="3"/>
  <c r="E15" i="4"/>
  <c r="I15" i="4" s="1"/>
  <c r="B27" i="3" l="1"/>
  <c r="C27" i="3"/>
  <c r="D27" i="3"/>
  <c r="E27" i="3"/>
  <c r="F27" i="3"/>
  <c r="G27" i="3"/>
  <c r="N27" i="3"/>
  <c r="O27" i="3" l="1"/>
  <c r="Q27" i="3"/>
  <c r="K17" i="3"/>
  <c r="F17" i="3"/>
  <c r="F16" i="3"/>
  <c r="E17" i="4"/>
  <c r="I17" i="4" s="1"/>
  <c r="K18" i="3"/>
  <c r="F18" i="3"/>
  <c r="L26" i="3"/>
  <c r="N26" i="3" s="1"/>
  <c r="K19" i="3"/>
  <c r="L19" i="3" s="1"/>
  <c r="N19" i="3" s="1"/>
  <c r="K20" i="3"/>
  <c r="L20" i="3" s="1"/>
  <c r="N20" i="3" s="1"/>
  <c r="K21" i="3"/>
  <c r="L21" i="3" s="1"/>
  <c r="N21" i="3" s="1"/>
  <c r="K22" i="3"/>
  <c r="L22" i="3" s="1"/>
  <c r="N22" i="3" s="1"/>
  <c r="K23" i="3"/>
  <c r="L23" i="3" s="1"/>
  <c r="N23" i="3" s="1"/>
  <c r="K24" i="3"/>
  <c r="L24" i="3" s="1"/>
  <c r="N24" i="3" s="1"/>
  <c r="K25" i="3"/>
  <c r="L25" i="3" s="1"/>
  <c r="N25" i="3" s="1"/>
  <c r="K26" i="3"/>
  <c r="B17" i="3"/>
  <c r="C17" i="3"/>
  <c r="D17" i="3"/>
  <c r="E17" i="3"/>
  <c r="G17" i="3"/>
  <c r="B18" i="3"/>
  <c r="C18" i="3"/>
  <c r="D18" i="3"/>
  <c r="E18" i="3"/>
  <c r="G18" i="3"/>
  <c r="B19" i="3"/>
  <c r="C19" i="3"/>
  <c r="D19" i="3"/>
  <c r="E19" i="3"/>
  <c r="F19" i="3"/>
  <c r="G19" i="3"/>
  <c r="B20" i="3"/>
  <c r="C20" i="3"/>
  <c r="D20" i="3"/>
  <c r="E20" i="3"/>
  <c r="F20" i="3"/>
  <c r="G20" i="3"/>
  <c r="B21" i="3"/>
  <c r="C21" i="3"/>
  <c r="D21" i="3"/>
  <c r="E21" i="3"/>
  <c r="F21" i="3"/>
  <c r="G21" i="3"/>
  <c r="B22" i="3"/>
  <c r="C22" i="3"/>
  <c r="D22" i="3"/>
  <c r="E22" i="3"/>
  <c r="F22" i="3"/>
  <c r="G22" i="3"/>
  <c r="B23" i="3"/>
  <c r="C23" i="3"/>
  <c r="D23" i="3"/>
  <c r="E23" i="3"/>
  <c r="F23" i="3"/>
  <c r="G23" i="3"/>
  <c r="B24" i="3"/>
  <c r="C24" i="3"/>
  <c r="D24" i="3"/>
  <c r="E24" i="3"/>
  <c r="F24" i="3"/>
  <c r="G24" i="3"/>
  <c r="B25" i="3"/>
  <c r="C25" i="3"/>
  <c r="D25" i="3"/>
  <c r="E25" i="3"/>
  <c r="F25" i="3"/>
  <c r="G25" i="3"/>
  <c r="B26" i="3"/>
  <c r="C26" i="3"/>
  <c r="D26" i="3"/>
  <c r="E26" i="3"/>
  <c r="F26" i="3"/>
  <c r="G26" i="3"/>
  <c r="G16" i="3"/>
  <c r="E16" i="3"/>
  <c r="D16" i="3"/>
  <c r="B16" i="3"/>
  <c r="C16" i="3"/>
  <c r="E9" i="4"/>
  <c r="I9" i="4" s="1"/>
  <c r="E10" i="4"/>
  <c r="I10" i="4" s="1"/>
  <c r="E11" i="4"/>
  <c r="I11" i="4" s="1"/>
  <c r="E12" i="4"/>
  <c r="I12" i="4" s="1"/>
  <c r="E13" i="4"/>
  <c r="I13" i="4" s="1"/>
  <c r="E14" i="4"/>
  <c r="I14" i="4" s="1"/>
  <c r="E16" i="4"/>
  <c r="I16" i="4" s="1"/>
  <c r="E18" i="4"/>
  <c r="I18" i="4" s="1"/>
  <c r="E19" i="4"/>
  <c r="I19" i="4" s="1"/>
  <c r="E20" i="4"/>
  <c r="I20" i="4" s="1"/>
  <c r="E8" i="4"/>
  <c r="I8" i="4" s="1"/>
  <c r="AA30" i="4"/>
  <c r="AB30" i="4" s="1"/>
  <c r="AA31" i="4"/>
  <c r="AA32" i="4"/>
  <c r="AA33" i="4"/>
  <c r="AA34" i="4"/>
  <c r="AA35" i="4"/>
  <c r="AA36" i="4"/>
  <c r="AA37" i="4"/>
  <c r="AA38" i="4"/>
  <c r="AA39" i="4"/>
  <c r="AA40" i="4"/>
  <c r="AA41" i="4"/>
  <c r="AA42" i="4"/>
  <c r="AA43" i="4"/>
  <c r="AA44" i="4"/>
  <c r="AA45" i="4"/>
  <c r="Z46" i="4"/>
  <c r="Y46" i="4"/>
  <c r="X46" i="4"/>
  <c r="W46" i="4"/>
  <c r="V46" i="4"/>
  <c r="U46" i="4"/>
  <c r="T46" i="4"/>
  <c r="S46" i="4"/>
  <c r="K46" i="4"/>
  <c r="J46" i="4"/>
  <c r="E46" i="4"/>
  <c r="D46" i="4"/>
  <c r="V24" i="4"/>
  <c r="W24" i="4" s="1"/>
  <c r="X24" i="4" s="1"/>
  <c r="AA24" i="4" s="1"/>
  <c r="V23" i="4"/>
  <c r="W23" i="4" s="1"/>
  <c r="X23" i="4" s="1"/>
  <c r="V21" i="4"/>
  <c r="W21" i="4" s="1"/>
  <c r="X21" i="4" s="1"/>
  <c r="Q45" i="3" l="1"/>
  <c r="Q38" i="3"/>
  <c r="Q46" i="3"/>
  <c r="Q44" i="3"/>
  <c r="Q47" i="3"/>
  <c r="Q48" i="3"/>
  <c r="Q42" i="3"/>
  <c r="Q43" i="3"/>
  <c r="O19" i="3"/>
  <c r="L18" i="3"/>
  <c r="N18" i="3" s="1"/>
  <c r="L16" i="3"/>
  <c r="Q39" i="3" s="1"/>
  <c r="L17" i="3"/>
  <c r="Q40" i="3" s="1"/>
  <c r="AB35" i="4"/>
  <c r="AB36" i="4" s="1"/>
  <c r="AB37" i="4" s="1"/>
  <c r="AB38" i="4" s="1"/>
  <c r="AB39" i="4" s="1"/>
  <c r="AB40" i="4" s="1"/>
  <c r="AB41" i="4" s="1"/>
  <c r="AB42" i="4" s="1"/>
  <c r="AB43" i="4" s="1"/>
  <c r="AB44" i="4" s="1"/>
  <c r="AB45" i="4" s="1"/>
  <c r="AB32" i="4"/>
  <c r="AB33" i="4" s="1"/>
  <c r="AB34" i="4" s="1"/>
  <c r="Y21" i="4"/>
  <c r="AA21" i="4"/>
  <c r="AB31" i="4"/>
  <c r="AA46" i="4"/>
  <c r="AA23" i="4"/>
  <c r="Y23" i="4"/>
  <c r="Y24" i="4"/>
  <c r="O26" i="3"/>
  <c r="Q26" i="3"/>
  <c r="O25" i="3"/>
  <c r="Q25" i="3"/>
  <c r="O24" i="3"/>
  <c r="Q24" i="3"/>
  <c r="O22" i="3"/>
  <c r="Q22" i="3"/>
  <c r="Q23" i="3"/>
  <c r="O23" i="3"/>
  <c r="O21" i="3"/>
  <c r="Q21" i="3"/>
  <c r="O20" i="3"/>
  <c r="Q20" i="3"/>
  <c r="Q41" i="3" l="1"/>
  <c r="N17" i="3"/>
  <c r="Q37" i="3"/>
  <c r="N16" i="3"/>
  <c r="Q36" i="3"/>
  <c r="Q19" i="3"/>
  <c r="O18" i="3"/>
  <c r="O17" i="3"/>
  <c r="L29" i="3"/>
  <c r="N29" i="3" l="1"/>
  <c r="Q18" i="3"/>
  <c r="Q17" i="3"/>
  <c r="C10" i="3"/>
  <c r="C11" i="3" s="1"/>
  <c r="O16" i="3"/>
  <c r="O29" i="3" s="1"/>
  <c r="Q16" i="3"/>
  <c r="Q29" i="3" l="1"/>
</calcChain>
</file>

<file path=xl/sharedStrings.xml><?xml version="1.0" encoding="utf-8"?>
<sst xmlns="http://schemas.openxmlformats.org/spreadsheetml/2006/main" count="251" uniqueCount="113">
  <si>
    <t>Example</t>
  </si>
  <si>
    <t>Pack Size</t>
  </si>
  <si>
    <t>Net Weight Per Case</t>
  </si>
  <si>
    <t>Servings Per Case</t>
  </si>
  <si>
    <t>Net Weight Per 1/2 Cup of Vegetables (Grams)</t>
  </si>
  <si>
    <t># Pieces per 1/2 Cup Serving</t>
  </si>
  <si>
    <t>Cavendish Oven Nuggets</t>
  </si>
  <si>
    <t>71g</t>
  </si>
  <si>
    <t>63g</t>
  </si>
  <si>
    <t>Cavendish Clear Coat 3/8" Regular Cut</t>
  </si>
  <si>
    <t>Cavendish Clear Coat 1/4" Shoestring</t>
  </si>
  <si>
    <t>Cavendish Fine Coat 1/4" Shoestring</t>
  </si>
  <si>
    <t>Cavendish Fine Coat Reg 3/8" Straight Cut</t>
  </si>
  <si>
    <t>Cavendish Fine Coat 5/16" Straight Cut</t>
  </si>
  <si>
    <t>Cavendish Always Crisp 10 Cut Wedge</t>
  </si>
  <si>
    <t>Cavendish Select Spicy 3/8" Straight Cut</t>
  </si>
  <si>
    <t>14869 30216</t>
  </si>
  <si>
    <t>55g</t>
  </si>
  <si>
    <t>Using a 30/lb net case with 190 serv per cs</t>
  </si>
  <si>
    <t>Using a 27/lb net case with 191 serv per cs</t>
  </si>
  <si>
    <t>6/5</t>
  </si>
  <si>
    <t>6/4.5</t>
  </si>
  <si>
    <t>SEPDS Code</t>
  </si>
  <si>
    <t>56210 05301-2</t>
  </si>
  <si>
    <t>56210 05311-2</t>
  </si>
  <si>
    <t>56210 05501-2</t>
  </si>
  <si>
    <t>56210 05502-2</t>
  </si>
  <si>
    <t>56210 05503-2</t>
  </si>
  <si>
    <t>56210 35101-2</t>
  </si>
  <si>
    <t>56210 06607-2</t>
  </si>
  <si>
    <t>56210 05505-2</t>
  </si>
  <si>
    <t>Cavendish Fine Coat Thin SC Skin On</t>
  </si>
  <si>
    <t>Est. Total Monthly Servings</t>
  </si>
  <si>
    <t>SAMPLE</t>
  </si>
  <si>
    <t>July</t>
  </si>
  <si>
    <t>Aug</t>
  </si>
  <si>
    <t>Sept</t>
  </si>
  <si>
    <t>Oct</t>
  </si>
  <si>
    <t>Nov</t>
  </si>
  <si>
    <t>Dec</t>
  </si>
  <si>
    <t>Jan</t>
  </si>
  <si>
    <t xml:space="preserve">Feb </t>
  </si>
  <si>
    <t>Mar</t>
  </si>
  <si>
    <t>Apr</t>
  </si>
  <si>
    <t>May</t>
  </si>
  <si>
    <t>June</t>
  </si>
  <si>
    <t>Total</t>
  </si>
  <si>
    <t>Internal Dash 2 added when appropriate</t>
  </si>
  <si>
    <t>Bulk Potato Program: Cavendish     UPC Code</t>
  </si>
  <si>
    <t>Cavendish Prairie Select 1/2" Oven Crinkle</t>
  </si>
  <si>
    <t xml:space="preserve">properly forecast your needs for the school year and will show approximately how many cases you will purchase commercially once your allocation has been depleted.  </t>
  </si>
  <si>
    <r>
      <rPr>
        <b/>
        <sz val="14"/>
        <rFont val="Arial"/>
        <family val="2"/>
      </rPr>
      <t xml:space="preserve">Cavendish Farms   </t>
    </r>
    <r>
      <rPr>
        <sz val="14"/>
        <rFont val="Arial"/>
        <family val="2"/>
      </rPr>
      <t xml:space="preserve">                                                     </t>
    </r>
  </si>
  <si>
    <t>Jamestown, North Dakota</t>
  </si>
  <si>
    <t>Cavendish Foodservice Patties</t>
  </si>
  <si>
    <t>56210 06604-2</t>
  </si>
  <si>
    <t>Cavendish Always Crisp 3/8" Crinkle Cut</t>
  </si>
  <si>
    <t>56209 06601-2</t>
  </si>
  <si>
    <t>Cavendish Always Crisp Shoestring</t>
  </si>
  <si>
    <t xml:space="preserve">By entering your total allocation of pounds below the yellow arrrow and then entering your number of cases to delivered monthly, this chart will provide Cavendish the ability to </t>
  </si>
  <si>
    <t>Fee For Service</t>
  </si>
  <si>
    <t>Delivery by Case by Month</t>
  </si>
  <si>
    <t>56210 04101-2</t>
  </si>
  <si>
    <t>56210 05222-2</t>
  </si>
  <si>
    <t>Cavendish Seasoned Chunky Diced</t>
  </si>
  <si>
    <t>USDA Average Commodity Cost for Bulk Potatoes, 100506</t>
  </si>
  <si>
    <t>$0.1013/lb</t>
  </si>
  <si>
    <t>Cavendish Clear Coat Reduce Sodium 3/8"</t>
  </si>
  <si>
    <t>56210 05307</t>
  </si>
  <si>
    <t>56211 34500-2</t>
  </si>
  <si>
    <t>$0.1018/lb</t>
  </si>
  <si>
    <t>Prairie Select 1/2" Oven Crinkle Cut</t>
  </si>
  <si>
    <t>1/2 Serving Size (oz)</t>
  </si>
  <si>
    <t>Child Serving Size</t>
  </si>
  <si>
    <t>1/2 cup</t>
  </si>
  <si>
    <t>Calories</t>
  </si>
  <si>
    <t>Commodity Dollars Drawn Down per case</t>
  </si>
  <si>
    <t>New Commodity Pound Alottment</t>
  </si>
  <si>
    <t>Bulk Potatoes (100506)</t>
  </si>
  <si>
    <t>Remaining Entitlement from last yr.</t>
  </si>
  <si>
    <t>Total Pounds Drawn Down</t>
  </si>
  <si>
    <t>Total Pounds Remaining</t>
  </si>
  <si>
    <t>Pound Balance</t>
  </si>
  <si>
    <t>Product Description</t>
  </si>
  <si>
    <t>Cavendish UPC Code</t>
  </si>
  <si>
    <t>Daily Servings</t>
  </si>
  <si>
    <t>Days Served Each Month</t>
  </si>
  <si>
    <t>Commodity Dollars Required</t>
  </si>
  <si>
    <t>Net Weight Per 1/2 Cup  (Grams)</t>
  </si>
  <si>
    <r>
      <rPr>
        <b/>
        <sz val="8"/>
        <color indexed="10"/>
        <rFont val="Arial"/>
        <family val="2"/>
      </rPr>
      <t>Finished Cases</t>
    </r>
    <r>
      <rPr>
        <b/>
        <sz val="8"/>
        <rFont val="Arial"/>
        <family val="2"/>
      </rPr>
      <t xml:space="preserve"> Needed Monthly</t>
    </r>
  </si>
  <si>
    <t>Click To Clear Line</t>
  </si>
  <si>
    <t>Annual Planner</t>
  </si>
  <si>
    <t>Yearly Total Planned</t>
  </si>
  <si>
    <t>Yearly Total Needed</t>
  </si>
  <si>
    <t>56210 05361</t>
  </si>
  <si>
    <r>
      <rPr>
        <sz val="10"/>
        <color indexed="10"/>
        <rFont val="Arial"/>
        <family val="2"/>
      </rPr>
      <t xml:space="preserve"> </t>
    </r>
    <r>
      <rPr>
        <b/>
        <sz val="10"/>
        <color indexed="10"/>
        <rFont val="Arial"/>
        <family val="2"/>
      </rPr>
      <t xml:space="preserve">100506 Bulk Potatoes </t>
    </r>
  </si>
  <si>
    <r>
      <t>Cavendish CrispToGo 3/8" SC (</t>
    </r>
    <r>
      <rPr>
        <sz val="8"/>
        <rFont val="Arial"/>
        <family val="2"/>
      </rPr>
      <t>formerly DeliverCrisp)</t>
    </r>
  </si>
  <si>
    <t>Cavendish Hash Brown Patties</t>
  </si>
  <si>
    <t>138g</t>
  </si>
  <si>
    <t>Calories from Fat</t>
  </si>
  <si>
    <t>Sodium mg</t>
  </si>
  <si>
    <t>Cavendish Flavor Crisp Seasoned Diced</t>
  </si>
  <si>
    <t>88g</t>
  </si>
  <si>
    <t>64g</t>
  </si>
  <si>
    <t>Cavendish Clear Coat 3/8" Straight Cut</t>
  </si>
  <si>
    <t xml:space="preserve"> </t>
  </si>
  <si>
    <t>Cavendish CrispToGo 3/8" (formerly DeliverCrisp)</t>
  </si>
  <si>
    <t>Annual Raw LBS of Donated Food</t>
  </si>
  <si>
    <t xml:space="preserve"> DF Pounds</t>
  </si>
  <si>
    <r>
      <rPr>
        <b/>
        <sz val="11"/>
        <rFont val="Arial"/>
        <family val="2"/>
      </rPr>
      <t>Instructions:</t>
    </r>
    <r>
      <rPr>
        <sz val="11"/>
        <rFont val="Arial"/>
        <family val="2"/>
      </rPr>
      <t xml:space="preserve"> In the monthly columns below, enter the number of cases that are expected to be used each month for each product. The column entitled "Yearly Total Planned" shows the number of cases that you have planned based on the information entered in this monthly table. The column entitled "Yearly Total Needed" shows the number of cases that you need to order, based on the information calculated in the table above. </t>
    </r>
  </si>
  <si>
    <t># of Months to be Served during School Year</t>
  </si>
  <si>
    <r>
      <t xml:space="preserve">Approximate Annual Finished LBS                      </t>
    </r>
    <r>
      <rPr>
        <sz val="8"/>
        <color indexed="10"/>
        <rFont val="Arial"/>
        <family val="2"/>
      </rPr>
      <t xml:space="preserve">DF x </t>
    </r>
    <r>
      <rPr>
        <b/>
        <sz val="8"/>
        <color indexed="10"/>
        <rFont val="Arial"/>
        <family val="2"/>
      </rPr>
      <t>55%</t>
    </r>
  </si>
  <si>
    <t>Products on Approved           SY24-25 SEPDS</t>
  </si>
  <si>
    <t>$0.1569/lb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</si>
</sst>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s>
  <fonts count="24" x14ac:knownFonts="1">
    <font>
      <sz val="10"/>
      <name val="Arial"/>
    </font>
    <font>
      <sz val="10"/>
      <name val="Arial"/>
      <family val="2"/>
    </font>
    <font>
      <sz val="8"/>
      <name val="Arial"/>
      <family val="2"/>
    </font>
    <font>
      <sz val="10"/>
      <name val="Arial"/>
      <family val="2"/>
    </font>
    <font>
      <b/>
      <sz val="10"/>
      <name val="Arial"/>
      <family val="2"/>
    </font>
    <font>
      <sz val="10"/>
      <name val="Arial"/>
      <family val="2"/>
    </font>
    <font>
      <sz val="11"/>
      <name val="Arial"/>
      <family val="2"/>
    </font>
    <font>
      <sz val="10"/>
      <color indexed="10"/>
      <name val="Arial"/>
      <family val="2"/>
    </font>
    <font>
      <b/>
      <sz val="10"/>
      <color indexed="10"/>
      <name val="Arial"/>
      <family val="2"/>
    </font>
    <font>
      <b/>
      <sz val="11"/>
      <name val="Arial"/>
      <family val="2"/>
    </font>
    <font>
      <b/>
      <sz val="14"/>
      <name val="Arial"/>
      <family val="2"/>
    </font>
    <font>
      <sz val="14"/>
      <name val="Arial"/>
      <family val="2"/>
    </font>
    <font>
      <b/>
      <sz val="12"/>
      <name val="Arial"/>
      <family val="2"/>
    </font>
    <font>
      <b/>
      <sz val="8"/>
      <color indexed="10"/>
      <name val="Arial"/>
      <family val="2"/>
    </font>
    <font>
      <sz val="8"/>
      <color indexed="10"/>
      <name val="Arial"/>
      <family val="2"/>
    </font>
    <font>
      <b/>
      <sz val="8"/>
      <name val="Arial"/>
      <family val="2"/>
    </font>
    <font>
      <b/>
      <sz val="10"/>
      <color rgb="FF008000"/>
      <name val="Arial"/>
      <family val="2"/>
    </font>
    <font>
      <b/>
      <sz val="10"/>
      <color rgb="FFFF0000"/>
      <name val="Arial"/>
      <family val="2"/>
    </font>
    <font>
      <b/>
      <sz val="16"/>
      <color rgb="FFFF0000"/>
      <name val="Arial"/>
      <family val="2"/>
    </font>
    <font>
      <b/>
      <u/>
      <sz val="10"/>
      <color rgb="FFFF0000"/>
      <name val="Arial"/>
      <family val="2"/>
    </font>
    <font>
      <b/>
      <sz val="14"/>
      <color rgb="FF0000FF"/>
      <name val="Arial"/>
      <family val="2"/>
    </font>
    <font>
      <sz val="8"/>
      <color rgb="FF000000"/>
      <name val="Arial"/>
      <family val="2"/>
    </font>
    <font>
      <sz val="10"/>
      <color rgb="FF000000"/>
      <name val="Arial"/>
      <family val="2"/>
    </font>
    <font>
      <b/>
      <sz val="16"/>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4A1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1">
    <xf numFmtId="0" fontId="0" fillId="0" borderId="0" xfId="0"/>
    <xf numFmtId="0" fontId="4" fillId="0" borderId="1" xfId="0" applyFont="1" applyBorder="1" applyAlignment="1">
      <alignment horizontal="center"/>
    </xf>
    <xf numFmtId="164" fontId="4" fillId="0" borderId="1" xfId="0" applyNumberFormat="1" applyFont="1" applyBorder="1" applyAlignment="1">
      <alignment horizontal="center"/>
    </xf>
    <xf numFmtId="3" fontId="16" fillId="0" borderId="1" xfId="0" applyNumberFormat="1" applyFont="1" applyBorder="1" applyAlignment="1">
      <alignment horizontal="center"/>
    </xf>
    <xf numFmtId="3" fontId="16" fillId="0" borderId="0" xfId="0" applyNumberFormat="1" applyFont="1" applyAlignment="1">
      <alignment horizontal="center"/>
    </xf>
    <xf numFmtId="1" fontId="16" fillId="0" borderId="0" xfId="0" applyNumberFormat="1" applyFont="1" applyAlignment="1">
      <alignment horizontal="center"/>
    </xf>
    <xf numFmtId="4" fontId="16" fillId="0" borderId="0" xfId="0" applyNumberFormat="1"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16" fontId="5" fillId="0" borderId="1" xfId="0" quotePrefix="1" applyNumberFormat="1" applyFont="1" applyBorder="1" applyAlignment="1">
      <alignment horizontal="center"/>
    </xf>
    <xf numFmtId="3" fontId="5" fillId="0" borderId="1" xfId="0" applyNumberFormat="1" applyFont="1" applyBorder="1" applyAlignment="1">
      <alignment horizontal="center"/>
    </xf>
    <xf numFmtId="0" fontId="5" fillId="2" borderId="1" xfId="0" applyFont="1" applyFill="1" applyBorder="1" applyAlignment="1">
      <alignment horizontal="center"/>
    </xf>
    <xf numFmtId="16" fontId="5" fillId="0" borderId="1" xfId="0" applyNumberFormat="1" applyFont="1" applyBorder="1" applyAlignment="1">
      <alignment horizontal="center"/>
    </xf>
    <xf numFmtId="0" fontId="16" fillId="0" borderId="1" xfId="0" applyFont="1" applyBorder="1" applyAlignment="1">
      <alignment horizontal="center"/>
    </xf>
    <xf numFmtId="0" fontId="5" fillId="0" borderId="0" xfId="0" applyFont="1"/>
    <xf numFmtId="0" fontId="5" fillId="0" borderId="1" xfId="0" applyFont="1" applyBorder="1" applyAlignment="1">
      <alignment horizontal="center" wrapText="1"/>
    </xf>
    <xf numFmtId="164" fontId="7" fillId="0" borderId="0" xfId="0" applyNumberFormat="1" applyFont="1" applyAlignment="1">
      <alignment horizontal="center"/>
    </xf>
    <xf numFmtId="4" fontId="7" fillId="3" borderId="1" xfId="0" applyNumberFormat="1" applyFont="1" applyFill="1" applyBorder="1" applyAlignment="1">
      <alignment horizontal="center"/>
    </xf>
    <xf numFmtId="4" fontId="7" fillId="0" borderId="0" xfId="0" applyNumberFormat="1" applyFont="1" applyAlignment="1">
      <alignment horizontal="center"/>
    </xf>
    <xf numFmtId="1" fontId="5" fillId="0" borderId="1" xfId="0" applyNumberFormat="1" applyFont="1" applyBorder="1" applyAlignment="1">
      <alignment horizontal="center"/>
    </xf>
    <xf numFmtId="4" fontId="5" fillId="0" borderId="1" xfId="0" applyNumberFormat="1" applyFont="1" applyBorder="1" applyAlignment="1">
      <alignment horizontal="center"/>
    </xf>
    <xf numFmtId="164" fontId="5" fillId="0" borderId="0" xfId="0" applyNumberFormat="1" applyFont="1" applyAlignment="1">
      <alignment horizontal="center"/>
    </xf>
    <xf numFmtId="0" fontId="17" fillId="3" borderId="1" xfId="0" applyFont="1" applyFill="1" applyBorder="1" applyAlignment="1">
      <alignment horizontal="center" wrapText="1"/>
    </xf>
    <xf numFmtId="0" fontId="4" fillId="0" borderId="1" xfId="0" applyFont="1" applyBorder="1" applyAlignment="1">
      <alignment horizontal="center" wrapText="1"/>
    </xf>
    <xf numFmtId="1" fontId="5" fillId="0" borderId="1" xfId="0" applyNumberFormat="1" applyFont="1" applyBorder="1" applyAlignment="1">
      <alignment horizontal="center" wrapText="1"/>
    </xf>
    <xf numFmtId="2" fontId="5" fillId="0" borderId="1" xfId="0" applyNumberFormat="1"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wrapText="1"/>
    </xf>
    <xf numFmtId="16" fontId="7" fillId="0" borderId="1" xfId="0" quotePrefix="1" applyNumberFormat="1" applyFont="1" applyBorder="1" applyAlignment="1">
      <alignment horizontal="center"/>
    </xf>
    <xf numFmtId="0" fontId="7" fillId="0" borderId="1" xfId="0" quotePrefix="1" applyFont="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7" fillId="3" borderId="1" xfId="0" quotePrefix="1" applyFont="1" applyFill="1" applyBorder="1" applyAlignment="1">
      <alignment horizontal="center"/>
    </xf>
    <xf numFmtId="0" fontId="4" fillId="3" borderId="1" xfId="0" applyFont="1" applyFill="1" applyBorder="1" applyAlignment="1">
      <alignment horizontal="center" wrapText="1"/>
    </xf>
    <xf numFmtId="16" fontId="16" fillId="0" borderId="1" xfId="0" quotePrefix="1" applyNumberFormat="1" applyFont="1" applyBorder="1" applyAlignment="1">
      <alignment horizontal="center"/>
    </xf>
    <xf numFmtId="0" fontId="16" fillId="0" borderId="0" xfId="0" applyFont="1" applyAlignment="1">
      <alignment horizontal="center" wrapText="1"/>
    </xf>
    <xf numFmtId="16" fontId="16" fillId="0" borderId="0" xfId="0" quotePrefix="1" applyNumberFormat="1" applyFont="1" applyAlignment="1">
      <alignment horizontal="center"/>
    </xf>
    <xf numFmtId="0" fontId="16" fillId="0" borderId="0" xfId="0" applyFont="1" applyAlignment="1">
      <alignment horizontal="center"/>
    </xf>
    <xf numFmtId="0" fontId="17" fillId="0" borderId="0" xfId="0" applyFont="1" applyAlignment="1">
      <alignment horizontal="center" vertical="center" wrapText="1"/>
    </xf>
    <xf numFmtId="164" fontId="5" fillId="0" borderId="1" xfId="0" applyNumberFormat="1" applyFont="1" applyBorder="1" applyAlignment="1">
      <alignment horizontal="center"/>
    </xf>
    <xf numFmtId="0" fontId="5" fillId="0" borderId="0" xfId="0" applyFont="1" applyAlignment="1">
      <alignment horizontal="center" wrapText="1"/>
    </xf>
    <xf numFmtId="0" fontId="9" fillId="4" borderId="0" xfId="0" applyFont="1" applyFill="1" applyAlignment="1">
      <alignment horizontal="left"/>
    </xf>
    <xf numFmtId="0" fontId="6" fillId="4" borderId="0" xfId="0" applyFont="1" applyFill="1" applyAlignment="1">
      <alignment horizontal="center"/>
    </xf>
    <xf numFmtId="164" fontId="6" fillId="4" borderId="0" xfId="0" applyNumberFormat="1" applyFont="1" applyFill="1" applyAlignment="1">
      <alignment horizontal="center"/>
    </xf>
    <xf numFmtId="0" fontId="6" fillId="4" borderId="0" xfId="0" applyFont="1" applyFill="1"/>
    <xf numFmtId="0" fontId="18" fillId="0" borderId="0" xfId="0" applyFont="1" applyAlignment="1">
      <alignment horizontal="left"/>
    </xf>
    <xf numFmtId="4" fontId="19" fillId="3" borderId="1" xfId="0" applyNumberFormat="1" applyFont="1" applyFill="1" applyBorder="1" applyAlignment="1">
      <alignment horizontal="center" vertical="center" wrapText="1"/>
    </xf>
    <xf numFmtId="4" fontId="17" fillId="3" borderId="1" xfId="0" applyNumberFormat="1" applyFont="1" applyFill="1" applyBorder="1" applyAlignment="1">
      <alignment horizontal="center" vertical="center" wrapText="1"/>
    </xf>
    <xf numFmtId="4" fontId="19" fillId="5" borderId="2" xfId="0" applyNumberFormat="1" applyFont="1" applyFill="1" applyBorder="1" applyAlignment="1">
      <alignment horizontal="center" vertical="center" wrapText="1"/>
    </xf>
    <xf numFmtId="4" fontId="19" fillId="5" borderId="3" xfId="0" applyNumberFormat="1" applyFont="1" applyFill="1" applyBorder="1" applyAlignment="1">
      <alignment horizontal="center" vertical="center" wrapText="1"/>
    </xf>
    <xf numFmtId="0" fontId="16" fillId="3" borderId="4" xfId="0" applyFont="1" applyFill="1" applyBorder="1" applyAlignment="1">
      <alignment horizontal="center" wrapText="1"/>
    </xf>
    <xf numFmtId="0" fontId="7" fillId="3" borderId="5" xfId="0" quotePrefix="1" applyFont="1" applyFill="1" applyBorder="1" applyAlignment="1">
      <alignment horizontal="center"/>
    </xf>
    <xf numFmtId="0" fontId="7" fillId="3" borderId="5" xfId="0" applyFont="1" applyFill="1" applyBorder="1" applyAlignment="1">
      <alignment horizontal="center"/>
    </xf>
    <xf numFmtId="3" fontId="7" fillId="3" borderId="5" xfId="0" applyNumberFormat="1" applyFont="1" applyFill="1" applyBorder="1" applyAlignment="1">
      <alignment horizontal="center"/>
    </xf>
    <xf numFmtId="0" fontId="16" fillId="0" borderId="6" xfId="0" applyFont="1" applyBorder="1" applyAlignment="1">
      <alignment horizontal="center" wrapText="1"/>
    </xf>
    <xf numFmtId="0" fontId="16" fillId="0" borderId="7" xfId="0" applyFont="1" applyBorder="1" applyAlignment="1">
      <alignment horizontal="center" wrapText="1"/>
    </xf>
    <xf numFmtId="16" fontId="16" fillId="0" borderId="8" xfId="0" quotePrefix="1" applyNumberFormat="1" applyFont="1" applyBorder="1" applyAlignment="1">
      <alignment horizontal="center"/>
    </xf>
    <xf numFmtId="0" fontId="16" fillId="0" borderId="8" xfId="0" applyFont="1" applyBorder="1" applyAlignment="1">
      <alignment horizontal="center"/>
    </xf>
    <xf numFmtId="3" fontId="16" fillId="0" borderId="8" xfId="0" applyNumberFormat="1" applyFont="1" applyBorder="1" applyAlignment="1">
      <alignment horizontal="center"/>
    </xf>
    <xf numFmtId="1" fontId="16" fillId="0" borderId="8" xfId="0" applyNumberFormat="1" applyFont="1" applyBorder="1" applyAlignment="1">
      <alignment horizontal="center"/>
    </xf>
    <xf numFmtId="4" fontId="16" fillId="0" borderId="8" xfId="0" applyNumberFormat="1" applyFont="1" applyBorder="1" applyAlignment="1">
      <alignment horizontal="center"/>
    </xf>
    <xf numFmtId="0" fontId="11" fillId="0" borderId="0" xfId="0" applyFont="1" applyAlignment="1">
      <alignment horizontal="center"/>
    </xf>
    <xf numFmtId="0" fontId="10" fillId="0" borderId="0" xfId="0" applyFont="1" applyAlignment="1">
      <alignment horizontal="center" vertical="top"/>
    </xf>
    <xf numFmtId="0" fontId="3" fillId="0" borderId="1" xfId="0" applyFont="1" applyBorder="1" applyAlignment="1">
      <alignment horizontal="center"/>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16" fontId="3" fillId="0" borderId="1" xfId="0" quotePrefix="1" applyNumberFormat="1" applyFont="1" applyBorder="1" applyAlignment="1">
      <alignment horizontal="center"/>
    </xf>
    <xf numFmtId="0" fontId="18" fillId="3" borderId="1" xfId="0" applyFont="1" applyFill="1" applyBorder="1" applyAlignment="1">
      <alignment horizontal="center" wrapText="1"/>
    </xf>
    <xf numFmtId="164" fontId="3" fillId="0" borderId="1" xfId="0" applyNumberFormat="1" applyFont="1" applyBorder="1" applyAlignment="1">
      <alignment horizontal="center" wrapText="1"/>
    </xf>
    <xf numFmtId="4" fontId="7" fillId="0" borderId="1" xfId="0" applyNumberFormat="1" applyFont="1" applyBorder="1" applyAlignment="1">
      <alignment horizontal="center"/>
    </xf>
    <xf numFmtId="4" fontId="16" fillId="0" borderId="10" xfId="0" applyNumberFormat="1" applyFont="1" applyBorder="1" applyAlignment="1">
      <alignment horizontal="center"/>
    </xf>
    <xf numFmtId="4" fontId="16" fillId="0" borderId="11" xfId="0" applyNumberFormat="1" applyFont="1" applyBorder="1" applyAlignment="1">
      <alignment horizontal="center"/>
    </xf>
    <xf numFmtId="0" fontId="20" fillId="0" borderId="1" xfId="0" applyFont="1" applyBorder="1" applyAlignment="1">
      <alignment horizontal="center" wrapText="1"/>
    </xf>
    <xf numFmtId="2" fontId="5" fillId="0" borderId="1" xfId="0" applyNumberFormat="1" applyFont="1" applyBorder="1" applyAlignment="1">
      <alignment horizontal="center"/>
    </xf>
    <xf numFmtId="44" fontId="7" fillId="3" borderId="1" xfId="2" applyFont="1" applyFill="1" applyBorder="1" applyAlignment="1">
      <alignment horizontal="center"/>
    </xf>
    <xf numFmtId="165" fontId="7" fillId="3" borderId="1" xfId="2" applyNumberFormat="1" applyFont="1" applyFill="1" applyBorder="1" applyAlignment="1">
      <alignment horizontal="center"/>
    </xf>
    <xf numFmtId="2" fontId="3" fillId="0" borderId="1" xfId="0" applyNumberFormat="1" applyFont="1" applyBorder="1" applyAlignment="1">
      <alignment horizontal="center"/>
    </xf>
    <xf numFmtId="0" fontId="3" fillId="0" borderId="0" xfId="0" applyFont="1"/>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9" fillId="0" borderId="14" xfId="0" applyFont="1" applyBorder="1"/>
    <xf numFmtId="3" fontId="9" fillId="0" borderId="15" xfId="0" applyNumberFormat="1" applyFont="1" applyBorder="1"/>
    <xf numFmtId="44" fontId="9" fillId="0" borderId="16" xfId="2" applyFont="1" applyBorder="1"/>
    <xf numFmtId="4" fontId="9" fillId="0" borderId="15" xfId="0" applyNumberFormat="1" applyFont="1" applyBorder="1"/>
    <xf numFmtId="4" fontId="7" fillId="7" borderId="1" xfId="0" applyNumberFormat="1" applyFont="1" applyFill="1" applyBorder="1" applyAlignment="1">
      <alignment horizontal="center"/>
    </xf>
    <xf numFmtId="0" fontId="4" fillId="7" borderId="12" xfId="0" applyFont="1" applyFill="1" applyBorder="1" applyAlignment="1">
      <alignment horizontal="center" wrapText="1"/>
    </xf>
    <xf numFmtId="0" fontId="4" fillId="7" borderId="9" xfId="0" applyFont="1" applyFill="1" applyBorder="1" applyAlignment="1">
      <alignment horizontal="center" wrapText="1"/>
    </xf>
    <xf numFmtId="0" fontId="7" fillId="7" borderId="9" xfId="0" applyFont="1" applyFill="1" applyBorder="1" applyAlignment="1">
      <alignment horizontal="center" wrapText="1"/>
    </xf>
    <xf numFmtId="0" fontId="7" fillId="7" borderId="9" xfId="0" quotePrefix="1" applyFont="1" applyFill="1" applyBorder="1" applyAlignment="1">
      <alignment horizontal="center"/>
    </xf>
    <xf numFmtId="0" fontId="7" fillId="7" borderId="9" xfId="0" applyFont="1" applyFill="1" applyBorder="1" applyAlignment="1">
      <alignment horizontal="center"/>
    </xf>
    <xf numFmtId="3" fontId="7" fillId="7" borderId="9" xfId="0" applyNumberFormat="1" applyFont="1" applyFill="1" applyBorder="1" applyAlignment="1">
      <alignment horizontal="center"/>
    </xf>
    <xf numFmtId="4" fontId="7" fillId="7" borderId="13" xfId="0" applyNumberFormat="1" applyFont="1" applyFill="1" applyBorder="1" applyAlignment="1">
      <alignment horizontal="center"/>
    </xf>
    <xf numFmtId="4" fontId="7" fillId="7" borderId="9" xfId="0" applyNumberFormat="1" applyFont="1" applyFill="1" applyBorder="1" applyAlignment="1">
      <alignment horizontal="center"/>
    </xf>
    <xf numFmtId="4" fontId="7" fillId="7" borderId="12" xfId="0" applyNumberFormat="1" applyFont="1" applyFill="1" applyBorder="1" applyAlignment="1">
      <alignment horizont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16" fontId="5" fillId="0" borderId="1" xfId="0" quotePrefix="1" applyNumberFormat="1" applyFont="1" applyBorder="1" applyAlignment="1">
      <alignment horizontal="center" vertical="center"/>
    </xf>
    <xf numFmtId="0" fontId="5" fillId="0" borderId="1" xfId="0" applyFont="1" applyBorder="1" applyAlignment="1">
      <alignment horizontal="center" vertical="center"/>
    </xf>
    <xf numFmtId="3" fontId="5" fillId="6" borderId="1"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7"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6" fontId="0" fillId="0" borderId="1" xfId="1" applyNumberFormat="1" applyFont="1" applyBorder="1" applyAlignment="1">
      <alignment horizontal="right" vertical="center"/>
    </xf>
    <xf numFmtId="0" fontId="13"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7" fillId="7" borderId="17" xfId="0" applyFont="1" applyFill="1" applyBorder="1" applyAlignment="1">
      <alignment horizontal="center"/>
    </xf>
    <xf numFmtId="0" fontId="7" fillId="7" borderId="18" xfId="0" applyFont="1" applyFill="1" applyBorder="1" applyAlignment="1">
      <alignment horizontal="center"/>
    </xf>
    <xf numFmtId="0" fontId="3" fillId="0" borderId="6"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3" fontId="4" fillId="6" borderId="1" xfId="0" applyNumberFormat="1" applyFont="1" applyFill="1" applyBorder="1" applyAlignment="1">
      <alignment horizontal="center" vertical="center"/>
    </xf>
    <xf numFmtId="3" fontId="1" fillId="6" borderId="1" xfId="0" applyNumberFormat="1" applyFont="1" applyFill="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xf>
    <xf numFmtId="0" fontId="8" fillId="0" borderId="1" xfId="0" applyFont="1" applyBorder="1" applyAlignment="1">
      <alignment horizontal="center" wrapText="1"/>
    </xf>
    <xf numFmtId="16" fontId="1" fillId="0" borderId="1" xfId="0" quotePrefix="1" applyNumberFormat="1" applyFont="1" applyBorder="1" applyAlignment="1">
      <alignment horizontal="center"/>
    </xf>
    <xf numFmtId="2" fontId="1" fillId="0" borderId="1" xfId="0" applyNumberFormat="1" applyFont="1" applyBorder="1" applyAlignment="1">
      <alignment horizontal="center" wrapText="1"/>
    </xf>
    <xf numFmtId="0" fontId="1" fillId="0" borderId="1" xfId="0" applyFont="1" applyBorder="1" applyAlignment="1">
      <alignment horizontal="center" vertical="center"/>
    </xf>
    <xf numFmtId="0" fontId="23" fillId="0" borderId="0" xfId="0" applyFont="1" applyAlignment="1">
      <alignment vertical="center"/>
    </xf>
    <xf numFmtId="3" fontId="5" fillId="6" borderId="8" xfId="0" applyNumberFormat="1" applyFont="1" applyFill="1" applyBorder="1" applyAlignment="1">
      <alignment horizontal="center" vertical="center"/>
    </xf>
    <xf numFmtId="0" fontId="6" fillId="0" borderId="0" xfId="0" applyFont="1" applyAlignment="1">
      <alignment vertical="center" wrapText="1"/>
    </xf>
    <xf numFmtId="0" fontId="1" fillId="0" borderId="0" xfId="0" applyFont="1"/>
    <xf numFmtId="2" fontId="1" fillId="6" borderId="1" xfId="0" applyNumberFormat="1" applyFont="1" applyFill="1" applyBorder="1" applyAlignment="1">
      <alignment horizontal="center" vertical="center"/>
    </xf>
    <xf numFmtId="164" fontId="9" fillId="0" borderId="16" xfId="2" applyNumberFormat="1" applyFont="1" applyBorder="1"/>
    <xf numFmtId="0" fontId="3" fillId="6" borderId="1" xfId="0" applyFont="1" applyFill="1" applyBorder="1" applyAlignment="1">
      <alignment horizontal="center"/>
    </xf>
    <xf numFmtId="0" fontId="0" fillId="6" borderId="1" xfId="0"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18" xfId="0" applyFont="1" applyBorder="1" applyAlignment="1">
      <alignment horizontal="left" vertical="center" wrapText="1"/>
    </xf>
    <xf numFmtId="164" fontId="12" fillId="0" borderId="0" xfId="0" applyNumberFormat="1" applyFont="1" applyAlignment="1">
      <alignment horizontal="center"/>
    </xf>
    <xf numFmtId="49" fontId="5" fillId="0" borderId="0" xfId="0" applyNumberFormat="1" applyFont="1" applyAlignment="1">
      <alignment horizontal="center" wrapText="1"/>
    </xf>
  </cellXfs>
  <cellStyles count="3">
    <cellStyle name="Comma" xfId="1" builtinId="3"/>
    <cellStyle name="Currency" xfId="2" builtinId="4"/>
    <cellStyle name="Normal" xfId="0" builtinId="0"/>
  </cellStyles>
  <dxfs count="2">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2</xdr:row>
          <xdr:rowOff>19050</xdr:rowOff>
        </xdr:from>
        <xdr:to>
          <xdr:col>0</xdr:col>
          <xdr:colOff>923925</xdr:colOff>
          <xdr:row>4</xdr:row>
          <xdr:rowOff>9525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Click to Re-Enter Entitlement Amounts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9525</xdr:colOff>
          <xdr:row>15</xdr:row>
          <xdr:rowOff>28575</xdr:rowOff>
        </xdr:from>
        <xdr:to>
          <xdr:col>17</xdr:col>
          <xdr:colOff>742950</xdr:colOff>
          <xdr:row>15</xdr:row>
          <xdr:rowOff>304800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xdr:row>
          <xdr:rowOff>28575</xdr:rowOff>
        </xdr:from>
        <xdr:to>
          <xdr:col>17</xdr:col>
          <xdr:colOff>733425</xdr:colOff>
          <xdr:row>16</xdr:row>
          <xdr:rowOff>304800</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xdr:row>
          <xdr:rowOff>28575</xdr:rowOff>
        </xdr:from>
        <xdr:to>
          <xdr:col>17</xdr:col>
          <xdr:colOff>733425</xdr:colOff>
          <xdr:row>17</xdr:row>
          <xdr:rowOff>295275</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18</xdr:row>
          <xdr:rowOff>28575</xdr:rowOff>
        </xdr:from>
        <xdr:to>
          <xdr:col>17</xdr:col>
          <xdr:colOff>733425</xdr:colOff>
          <xdr:row>18</xdr:row>
          <xdr:rowOff>295275</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xdr:row>
          <xdr:rowOff>19050</xdr:rowOff>
        </xdr:from>
        <xdr:to>
          <xdr:col>17</xdr:col>
          <xdr:colOff>733425</xdr:colOff>
          <xdr:row>19</xdr:row>
          <xdr:rowOff>295275</xdr:rowOff>
        </xdr:to>
        <xdr:sp macro="" textlink="">
          <xdr:nvSpPr>
            <xdr:cNvPr id="3090" name="Button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20</xdr:row>
          <xdr:rowOff>28575</xdr:rowOff>
        </xdr:from>
        <xdr:to>
          <xdr:col>17</xdr:col>
          <xdr:colOff>733425</xdr:colOff>
          <xdr:row>20</xdr:row>
          <xdr:rowOff>304800</xdr:rowOff>
        </xdr:to>
        <xdr:sp macro="" textlink="">
          <xdr:nvSpPr>
            <xdr:cNvPr id="3091" name="Button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6</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21</xdr:row>
          <xdr:rowOff>28575</xdr:rowOff>
        </xdr:from>
        <xdr:to>
          <xdr:col>17</xdr:col>
          <xdr:colOff>733425</xdr:colOff>
          <xdr:row>21</xdr:row>
          <xdr:rowOff>304800</xdr:rowOff>
        </xdr:to>
        <xdr:sp macro="" textlink="">
          <xdr:nvSpPr>
            <xdr:cNvPr id="3092" name="Button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22</xdr:row>
          <xdr:rowOff>28575</xdr:rowOff>
        </xdr:from>
        <xdr:to>
          <xdr:col>17</xdr:col>
          <xdr:colOff>733425</xdr:colOff>
          <xdr:row>22</xdr:row>
          <xdr:rowOff>304800</xdr:rowOff>
        </xdr:to>
        <xdr:sp macro="" textlink="">
          <xdr:nvSpPr>
            <xdr:cNvPr id="3093" name="Button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23</xdr:row>
          <xdr:rowOff>28575</xdr:rowOff>
        </xdr:from>
        <xdr:to>
          <xdr:col>17</xdr:col>
          <xdr:colOff>733425</xdr:colOff>
          <xdr:row>23</xdr:row>
          <xdr:rowOff>304800</xdr:rowOff>
        </xdr:to>
        <xdr:sp macro="" textlink="">
          <xdr:nvSpPr>
            <xdr:cNvPr id="3094" name="Button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24</xdr:row>
          <xdr:rowOff>28575</xdr:rowOff>
        </xdr:from>
        <xdr:to>
          <xdr:col>17</xdr:col>
          <xdr:colOff>733425</xdr:colOff>
          <xdr:row>24</xdr:row>
          <xdr:rowOff>304800</xdr:rowOff>
        </xdr:to>
        <xdr:sp macro="" textlink="">
          <xdr:nvSpPr>
            <xdr:cNvPr id="3095" name="Button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25</xdr:row>
          <xdr:rowOff>28575</xdr:rowOff>
        </xdr:from>
        <xdr:to>
          <xdr:col>17</xdr:col>
          <xdr:colOff>733425</xdr:colOff>
          <xdr:row>25</xdr:row>
          <xdr:rowOff>304800</xdr:rowOff>
        </xdr:to>
        <xdr:sp macro="" textlink="">
          <xdr:nvSpPr>
            <xdr:cNvPr id="3096" name="Button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11</a:t>
              </a:r>
            </a:p>
          </xdr:txBody>
        </xdr:sp>
        <xdr:clientData fPrintsWithSheet="0"/>
      </xdr:twoCellAnchor>
    </mc:Choice>
    <mc:Fallback/>
  </mc:AlternateContent>
  <xdr:twoCellAnchor editAs="oneCell">
    <xdr:from>
      <xdr:col>10</xdr:col>
      <xdr:colOff>19050</xdr:colOff>
      <xdr:row>3</xdr:row>
      <xdr:rowOff>199639</xdr:rowOff>
    </xdr:from>
    <xdr:to>
      <xdr:col>13</xdr:col>
      <xdr:colOff>325682</xdr:colOff>
      <xdr:row>10</xdr:row>
      <xdr:rowOff>20204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685414"/>
          <a:ext cx="2854464" cy="1426480"/>
        </a:xfrm>
        <a:prstGeom prst="rect">
          <a:avLst/>
        </a:prstGeom>
      </xdr:spPr>
    </xdr:pic>
    <xdr:clientData/>
  </xdr:twoCellAnchor>
  <xdr:twoCellAnchor>
    <xdr:from>
      <xdr:col>3</xdr:col>
      <xdr:colOff>514350</xdr:colOff>
      <xdr:row>3</xdr:row>
      <xdr:rowOff>171450</xdr:rowOff>
    </xdr:from>
    <xdr:to>
      <xdr:col>9</xdr:col>
      <xdr:colOff>238125</xdr:colOff>
      <xdr:row>10</xdr:row>
      <xdr:rowOff>19050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4181475" y="657225"/>
          <a:ext cx="3486150" cy="1466850"/>
          <a:chOff x="3895725" y="333375"/>
          <a:chExt cx="3486150" cy="1466850"/>
        </a:xfrm>
      </xdr:grpSpPr>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95725" y="333375"/>
            <a:ext cx="3486150" cy="2857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 Name: </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895725" y="628650"/>
            <a:ext cx="3486150" cy="2857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Contact</a:t>
            </a:r>
            <a:r>
              <a:rPr lang="en-US" sz="1100" baseline="0"/>
              <a:t> Phone #: </a:t>
            </a:r>
            <a:endParaRPr lang="en-US" sz="1100"/>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895725" y="923925"/>
            <a:ext cx="3486150" cy="2857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Distributor Name: </a:t>
            </a:r>
            <a:endParaRPr lang="en-US" sz="1100"/>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895725" y="1219200"/>
            <a:ext cx="3486150" cy="2857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Contact Person: </a:t>
            </a:r>
            <a:endParaRPr lang="en-US" sz="1100"/>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895725" y="1514475"/>
            <a:ext cx="3486150" cy="2857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Contact Email: </a:t>
            </a:r>
            <a:endParaRPr lang="en-US" sz="1100"/>
          </a:p>
        </xdr:txBody>
      </xdr:sp>
    </xdr:grpSp>
    <xdr:clientData/>
  </xdr:twoCellAnchor>
  <xdr:oneCellAnchor>
    <xdr:from>
      <xdr:col>18</xdr:col>
      <xdr:colOff>76200</xdr:colOff>
      <xdr:row>6</xdr:row>
      <xdr:rowOff>114300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258675" y="124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15</xdr:col>
          <xdr:colOff>0</xdr:colOff>
          <xdr:row>48</xdr:row>
          <xdr:rowOff>123825</xdr:rowOff>
        </xdr:from>
        <xdr:to>
          <xdr:col>16</xdr:col>
          <xdr:colOff>533400</xdr:colOff>
          <xdr:row>50</xdr:row>
          <xdr:rowOff>76200</xdr:rowOff>
        </xdr:to>
        <xdr:sp macro="" textlink="">
          <xdr:nvSpPr>
            <xdr:cNvPr id="3113" name="Button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Clear ALL</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276226</xdr:colOff>
      <xdr:row>26</xdr:row>
      <xdr:rowOff>257174</xdr:rowOff>
    </xdr:from>
    <xdr:to>
      <xdr:col>16</xdr:col>
      <xdr:colOff>407670</xdr:colOff>
      <xdr:row>28</xdr:row>
      <xdr:rowOff>180974</xdr:rowOff>
    </xdr:to>
    <xdr:sp macro="" textlink="">
      <xdr:nvSpPr>
        <xdr:cNvPr id="2" name="Down Arrow 1">
          <a:extLst>
            <a:ext uri="{FF2B5EF4-FFF2-40B4-BE49-F238E27FC236}">
              <a16:creationId xmlns:a16="http://schemas.microsoft.com/office/drawing/2014/main" id="{00000000-0008-0000-0100-000002000000}"/>
            </a:ext>
          </a:extLst>
        </xdr:cNvPr>
        <xdr:cNvSpPr/>
      </xdr:nvSpPr>
      <xdr:spPr>
        <a:xfrm>
          <a:off x="13039726" y="6829424"/>
          <a:ext cx="131444" cy="20002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47625</xdr:colOff>
      <xdr:row>28</xdr:row>
      <xdr:rowOff>66675</xdr:rowOff>
    </xdr:from>
    <xdr:to>
      <xdr:col>16</xdr:col>
      <xdr:colOff>0</xdr:colOff>
      <xdr:row>28</xdr:row>
      <xdr:rowOff>314325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410075" y="6915150"/>
          <a:ext cx="4465295" cy="24765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solidFill>
                <a:srgbClr val="FF0000"/>
              </a:solidFill>
            </a:rPr>
            <a:t>Enter the Estimated # of Cases to be Deliverd</a:t>
          </a:r>
          <a:r>
            <a:rPr lang="en-US" sz="1400" b="1" baseline="0">
              <a:solidFill>
                <a:srgbClr val="FF0000"/>
              </a:solidFill>
            </a:rPr>
            <a:t> by SKU</a:t>
          </a:r>
          <a:endParaRPr lang="en-US" sz="1400" b="1">
            <a:solidFill>
              <a:srgbClr val="FF0000"/>
            </a:solidFill>
          </a:endParaRPr>
        </a:p>
      </xdr:txBody>
    </xdr:sp>
    <xdr:clientData/>
  </xdr:twoCellAnchor>
  <xdr:twoCellAnchor>
    <xdr:from>
      <xdr:col>16</xdr:col>
      <xdr:colOff>0</xdr:colOff>
      <xdr:row>46</xdr:row>
      <xdr:rowOff>38099</xdr:rowOff>
    </xdr:from>
    <xdr:to>
      <xdr:col>16</xdr:col>
      <xdr:colOff>102871</xdr:colOff>
      <xdr:row>47</xdr:row>
      <xdr:rowOff>76200</xdr:rowOff>
    </xdr:to>
    <xdr:sp macro="" textlink="">
      <xdr:nvSpPr>
        <xdr:cNvPr id="4" name="Down Arrow 3">
          <a:extLst>
            <a:ext uri="{FF2B5EF4-FFF2-40B4-BE49-F238E27FC236}">
              <a16:creationId xmlns:a16="http://schemas.microsoft.com/office/drawing/2014/main" id="{00000000-0008-0000-0100-000004000000}"/>
            </a:ext>
          </a:extLst>
        </xdr:cNvPr>
        <xdr:cNvSpPr/>
      </xdr:nvSpPr>
      <xdr:spPr>
        <a:xfrm flipH="1">
          <a:off x="12582525" y="10048874"/>
          <a:ext cx="283846" cy="333376"/>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25</xdr:col>
      <xdr:colOff>590550</xdr:colOff>
      <xdr:row>0</xdr:row>
      <xdr:rowOff>0</xdr:rowOff>
    </xdr:from>
    <xdr:to>
      <xdr:col>28</xdr:col>
      <xdr:colOff>57150</xdr:colOff>
      <xdr:row>1</xdr:row>
      <xdr:rowOff>710565</xdr:rowOff>
    </xdr:to>
    <xdr:pic>
      <xdr:nvPicPr>
        <xdr:cNvPr id="4129" name="Picture 2">
          <a:extLst>
            <a:ext uri="{FF2B5EF4-FFF2-40B4-BE49-F238E27FC236}">
              <a16:creationId xmlns:a16="http://schemas.microsoft.com/office/drawing/2014/main" id="{00000000-0008-0000-0100-0000211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64275" y="76200"/>
          <a:ext cx="18097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3:T49"/>
  <sheetViews>
    <sheetView topLeftCell="A6" zoomScaleNormal="100" workbookViewId="0">
      <selection activeCell="M16" sqref="M16"/>
    </sheetView>
  </sheetViews>
  <sheetFormatPr defaultRowHeight="12.75" x14ac:dyDescent="0.2"/>
  <cols>
    <col min="1" max="1" width="15" customWidth="1"/>
    <col min="2" max="2" width="15.7109375" customWidth="1"/>
    <col min="3" max="3" width="24.28515625" customWidth="1"/>
    <col min="8" max="8" width="11.140625" customWidth="1"/>
    <col min="9" max="9" width="8.7109375" customWidth="1"/>
    <col min="10" max="10" width="11.28515625" customWidth="1"/>
    <col min="12" max="12" width="16.28515625" customWidth="1"/>
    <col min="13" max="13" width="13.140625" customWidth="1"/>
    <col min="14" max="14" width="13.7109375" customWidth="1"/>
    <col min="15" max="15" width="11.7109375" bestFit="1" customWidth="1"/>
    <col min="16" max="16" width="16.28515625" customWidth="1"/>
    <col min="17" max="17" width="11.28515625" customWidth="1"/>
    <col min="18" max="18" width="11.85546875" customWidth="1"/>
    <col min="19" max="19" width="14.5703125" customWidth="1"/>
    <col min="20" max="20" width="14.42578125" customWidth="1"/>
  </cols>
  <sheetData>
    <row r="3" spans="1:18" x14ac:dyDescent="0.2">
      <c r="B3" s="141" t="s">
        <v>76</v>
      </c>
      <c r="C3" s="142"/>
    </row>
    <row r="4" spans="1:18" ht="25.5" x14ac:dyDescent="0.2">
      <c r="B4" s="64" t="s">
        <v>77</v>
      </c>
      <c r="C4" s="108"/>
      <c r="E4" s="77"/>
    </row>
    <row r="6" spans="1:18" x14ac:dyDescent="0.2">
      <c r="B6" s="141" t="s">
        <v>78</v>
      </c>
      <c r="C6" s="142"/>
      <c r="E6" s="77"/>
    </row>
    <row r="7" spans="1:18" ht="25.5" x14ac:dyDescent="0.2">
      <c r="B7" s="64" t="s">
        <v>77</v>
      </c>
      <c r="C7" s="108"/>
      <c r="P7" s="136" t="s">
        <v>104</v>
      </c>
    </row>
    <row r="8" spans="1:18" x14ac:dyDescent="0.2">
      <c r="E8" s="77"/>
    </row>
    <row r="9" spans="1:18" x14ac:dyDescent="0.2">
      <c r="B9" s="139" t="s">
        <v>81</v>
      </c>
      <c r="C9" s="140"/>
    </row>
    <row r="10" spans="1:18" ht="25.5" x14ac:dyDescent="0.2">
      <c r="B10" s="78" t="s">
        <v>79</v>
      </c>
      <c r="C10" s="108">
        <f>M29</f>
        <v>0</v>
      </c>
      <c r="E10" s="77"/>
    </row>
    <row r="11" spans="1:18" ht="25.5" x14ac:dyDescent="0.2">
      <c r="B11" s="78" t="s">
        <v>80</v>
      </c>
      <c r="C11" s="108">
        <f>(C4+C7)-C10</f>
        <v>0</v>
      </c>
    </row>
    <row r="13" spans="1:18" ht="11.45" customHeight="1" x14ac:dyDescent="0.2"/>
    <row r="14" spans="1:18" ht="45" x14ac:dyDescent="0.2">
      <c r="A14" s="109" t="s">
        <v>22</v>
      </c>
      <c r="B14" s="80" t="s">
        <v>83</v>
      </c>
      <c r="C14" s="80" t="s">
        <v>82</v>
      </c>
      <c r="D14" s="80" t="s">
        <v>1</v>
      </c>
      <c r="E14" s="80" t="s">
        <v>2</v>
      </c>
      <c r="F14" s="81" t="s">
        <v>3</v>
      </c>
      <c r="G14" s="82" t="s">
        <v>87</v>
      </c>
      <c r="H14" s="82" t="s">
        <v>5</v>
      </c>
      <c r="I14" s="110" t="s">
        <v>84</v>
      </c>
      <c r="J14" s="110" t="s">
        <v>85</v>
      </c>
      <c r="K14" s="80" t="s">
        <v>32</v>
      </c>
      <c r="L14" s="79" t="s">
        <v>88</v>
      </c>
      <c r="M14" s="110" t="s">
        <v>109</v>
      </c>
      <c r="N14" s="80" t="s">
        <v>106</v>
      </c>
      <c r="O14" s="80" t="s">
        <v>110</v>
      </c>
      <c r="P14" s="83" t="s">
        <v>64</v>
      </c>
      <c r="Q14" s="79" t="s">
        <v>86</v>
      </c>
      <c r="R14" s="79" t="s">
        <v>89</v>
      </c>
    </row>
    <row r="15" spans="1:18" x14ac:dyDescent="0.2">
      <c r="A15" s="89"/>
      <c r="B15" s="90"/>
      <c r="C15" s="91"/>
      <c r="D15" s="92"/>
      <c r="E15" s="93"/>
      <c r="F15" s="93"/>
      <c r="G15" s="93"/>
      <c r="H15" s="93"/>
      <c r="I15" s="94"/>
      <c r="J15" s="94"/>
      <c r="K15" s="96"/>
      <c r="L15" s="96"/>
      <c r="M15" s="96"/>
      <c r="N15" s="95"/>
      <c r="O15" s="88"/>
      <c r="P15" s="97"/>
      <c r="Q15" s="95"/>
      <c r="R15" s="95"/>
    </row>
    <row r="16" spans="1:18" ht="25.5" customHeight="1" x14ac:dyDescent="0.2">
      <c r="A16" s="99"/>
      <c r="B16" s="98" t="str">
        <f t="shared" ref="B16:B27" si="0">IF(ISBLANK(A16)," ",VLOOKUP(A16,Products,2,FALSE))</f>
        <v xml:space="preserve"> </v>
      </c>
      <c r="C16" s="78" t="str">
        <f t="shared" ref="C16:C27" si="1">IF(ISBLANK(A16)," ",VLOOKUP(A16,Products,3,FALSE))</f>
        <v xml:space="preserve"> </v>
      </c>
      <c r="D16" s="100" t="str">
        <f t="shared" ref="D16:D27" si="2">IF(ISBLANK(A16)," ",VLOOKUP(A16,Products,4,FALSE))</f>
        <v xml:space="preserve"> </v>
      </c>
      <c r="E16" s="101" t="str">
        <f t="shared" ref="E16:E27" si="3">IF(ISBLANK(A16)," ",VLOOKUP(A16,Products,6,FALSE))</f>
        <v xml:space="preserve"> </v>
      </c>
      <c r="F16" s="98" t="str">
        <f t="shared" ref="F16:F27" si="4">IF(ISBLANK(A16)," ",VLOOKUP(A16,Products,7,FALSE))</f>
        <v xml:space="preserve"> </v>
      </c>
      <c r="G16" s="98" t="str">
        <f t="shared" ref="G16:G27" si="5">IF(ISBLANK(A16)," ",VLOOKUP(A16,Products,11,FALSE))</f>
        <v xml:space="preserve"> </v>
      </c>
      <c r="H16" s="98" t="str">
        <f t="shared" ref="H16:H27" si="6">IF(ISBLANK(A16)," ",VLOOKUP(A16,Products,16,FALSE))</f>
        <v xml:space="preserve"> </v>
      </c>
      <c r="I16" s="102"/>
      <c r="J16" s="102"/>
      <c r="K16" s="103" t="str">
        <f t="shared" ref="K16:K26" si="7">IF(ISBLANK(J16),"",(I16*J16))</f>
        <v/>
      </c>
      <c r="L16" s="104" t="str">
        <f>IF(ISBLANK(J16)," ",ROUNDUP((K16/F16),0))</f>
        <v xml:space="preserve"> </v>
      </c>
      <c r="M16" s="137"/>
      <c r="N16" s="105" t="str">
        <f>IFERROR(VLOOKUP(A16,'Product Info'!A:E,5,FALSE)*L16*M16, " ")</f>
        <v xml:space="preserve"> </v>
      </c>
      <c r="O16" s="105" t="str">
        <f t="shared" ref="O16:O27" si="8">IF(ISBLANK(J16),"",(N16*0.55))</f>
        <v/>
      </c>
      <c r="P16" s="106" t="s">
        <v>112</v>
      </c>
      <c r="Q16" s="107" t="str">
        <f t="shared" ref="Q16:Q27" si="9">IF(ISBLANK(J16),"",(N16*VLOOKUP(A16,Products,8,FALSE)))</f>
        <v/>
      </c>
      <c r="R16" s="111"/>
    </row>
    <row r="17" spans="1:20" ht="25.5" customHeight="1" x14ac:dyDescent="0.2">
      <c r="A17" s="99"/>
      <c r="B17" s="98" t="str">
        <f t="shared" si="0"/>
        <v xml:space="preserve"> </v>
      </c>
      <c r="C17" s="78" t="str">
        <f t="shared" si="1"/>
        <v xml:space="preserve"> </v>
      </c>
      <c r="D17" s="100" t="str">
        <f t="shared" si="2"/>
        <v xml:space="preserve"> </v>
      </c>
      <c r="E17" s="101" t="str">
        <f t="shared" si="3"/>
        <v xml:space="preserve"> </v>
      </c>
      <c r="F17" s="98" t="str">
        <f t="shared" si="4"/>
        <v xml:space="preserve"> </v>
      </c>
      <c r="G17" s="98" t="str">
        <f t="shared" si="5"/>
        <v xml:space="preserve"> </v>
      </c>
      <c r="H17" s="98" t="str">
        <f t="shared" si="6"/>
        <v xml:space="preserve"> </v>
      </c>
      <c r="I17" s="102"/>
      <c r="J17" s="102"/>
      <c r="K17" s="103" t="str">
        <f t="shared" si="7"/>
        <v/>
      </c>
      <c r="L17" s="104" t="str">
        <f t="shared" ref="L17:L26" si="10">IF(ISBLANK(J17)," ",ROUNDUP((K17/F17),0))</f>
        <v xml:space="preserve"> </v>
      </c>
      <c r="M17" s="137"/>
      <c r="N17" s="105" t="str">
        <f>IFERROR(VLOOKUP(A17,'Product Info'!A:E,5,FALSE)*L17*M17, " ")</f>
        <v xml:space="preserve"> </v>
      </c>
      <c r="O17" s="105" t="str">
        <f t="shared" si="8"/>
        <v/>
      </c>
      <c r="P17" s="106" t="s">
        <v>112</v>
      </c>
      <c r="Q17" s="107" t="str">
        <f t="shared" si="9"/>
        <v/>
      </c>
      <c r="R17" s="111"/>
    </row>
    <row r="18" spans="1:20" ht="25.5" customHeight="1" x14ac:dyDescent="0.2">
      <c r="A18" s="99"/>
      <c r="B18" s="98" t="str">
        <f t="shared" si="0"/>
        <v xml:space="preserve"> </v>
      </c>
      <c r="C18" s="78" t="str">
        <f t="shared" si="1"/>
        <v xml:space="preserve"> </v>
      </c>
      <c r="D18" s="100" t="str">
        <f t="shared" si="2"/>
        <v xml:space="preserve"> </v>
      </c>
      <c r="E18" s="101" t="str">
        <f t="shared" si="3"/>
        <v xml:space="preserve"> </v>
      </c>
      <c r="F18" s="98" t="str">
        <f t="shared" si="4"/>
        <v xml:space="preserve"> </v>
      </c>
      <c r="G18" s="98" t="str">
        <f t="shared" si="5"/>
        <v xml:space="preserve"> </v>
      </c>
      <c r="H18" s="98" t="str">
        <f t="shared" si="6"/>
        <v xml:space="preserve"> </v>
      </c>
      <c r="I18" s="102"/>
      <c r="J18" s="102"/>
      <c r="K18" s="103" t="str">
        <f t="shared" si="7"/>
        <v/>
      </c>
      <c r="L18" s="104" t="str">
        <f t="shared" si="10"/>
        <v xml:space="preserve"> </v>
      </c>
      <c r="M18" s="137"/>
      <c r="N18" s="105" t="str">
        <f>IFERROR(VLOOKUP(A18,'Product Info'!A:E,5,FALSE)*L18*M18, " ")</f>
        <v xml:space="preserve"> </v>
      </c>
      <c r="O18" s="105" t="str">
        <f t="shared" si="8"/>
        <v/>
      </c>
      <c r="P18" s="106" t="s">
        <v>112</v>
      </c>
      <c r="Q18" s="107" t="str">
        <f t="shared" si="9"/>
        <v/>
      </c>
      <c r="R18" s="111"/>
    </row>
    <row r="19" spans="1:20" ht="25.5" customHeight="1" x14ac:dyDescent="0.2">
      <c r="A19" s="99"/>
      <c r="B19" s="98" t="str">
        <f t="shared" si="0"/>
        <v xml:space="preserve"> </v>
      </c>
      <c r="C19" s="78" t="str">
        <f t="shared" si="1"/>
        <v xml:space="preserve"> </v>
      </c>
      <c r="D19" s="100" t="str">
        <f t="shared" si="2"/>
        <v xml:space="preserve"> </v>
      </c>
      <c r="E19" s="101" t="str">
        <f t="shared" si="3"/>
        <v xml:space="preserve"> </v>
      </c>
      <c r="F19" s="98" t="str">
        <f t="shared" si="4"/>
        <v xml:space="preserve"> </v>
      </c>
      <c r="G19" s="98" t="str">
        <f t="shared" si="5"/>
        <v xml:space="preserve"> </v>
      </c>
      <c r="H19" s="98" t="str">
        <f t="shared" si="6"/>
        <v xml:space="preserve"> </v>
      </c>
      <c r="I19" s="102"/>
      <c r="J19" s="102"/>
      <c r="K19" s="103" t="str">
        <f t="shared" si="7"/>
        <v/>
      </c>
      <c r="L19" s="104" t="str">
        <f t="shared" si="10"/>
        <v xml:space="preserve"> </v>
      </c>
      <c r="M19" s="137"/>
      <c r="N19" s="105" t="str">
        <f>IFERROR(VLOOKUP(A19,'Product Info'!A:E,5,FALSE)*L19*M19, " ")</f>
        <v xml:space="preserve"> </v>
      </c>
      <c r="O19" s="105" t="str">
        <f t="shared" si="8"/>
        <v/>
      </c>
      <c r="P19" s="106" t="s">
        <v>112</v>
      </c>
      <c r="Q19" s="107" t="str">
        <f t="shared" si="9"/>
        <v/>
      </c>
      <c r="R19" s="111"/>
    </row>
    <row r="20" spans="1:20" ht="25.5" customHeight="1" x14ac:dyDescent="0.2">
      <c r="A20" s="99"/>
      <c r="B20" s="98" t="str">
        <f t="shared" si="0"/>
        <v xml:space="preserve"> </v>
      </c>
      <c r="C20" s="78" t="str">
        <f t="shared" si="1"/>
        <v xml:space="preserve"> </v>
      </c>
      <c r="D20" s="100" t="str">
        <f t="shared" si="2"/>
        <v xml:space="preserve"> </v>
      </c>
      <c r="E20" s="101" t="str">
        <f t="shared" si="3"/>
        <v xml:space="preserve"> </v>
      </c>
      <c r="F20" s="98" t="str">
        <f t="shared" si="4"/>
        <v xml:space="preserve"> </v>
      </c>
      <c r="G20" s="98" t="str">
        <f t="shared" si="5"/>
        <v xml:space="preserve"> </v>
      </c>
      <c r="H20" s="98" t="str">
        <f t="shared" si="6"/>
        <v xml:space="preserve"> </v>
      </c>
      <c r="I20" s="102"/>
      <c r="J20" s="102"/>
      <c r="K20" s="103" t="str">
        <f t="shared" si="7"/>
        <v/>
      </c>
      <c r="L20" s="104" t="str">
        <f t="shared" si="10"/>
        <v xml:space="preserve"> </v>
      </c>
      <c r="M20" s="137"/>
      <c r="N20" s="105" t="str">
        <f>IFERROR(VLOOKUP(A20,'Product Info'!A:E,5,FALSE)*L20*M20, " ")</f>
        <v xml:space="preserve"> </v>
      </c>
      <c r="O20" s="105" t="str">
        <f t="shared" si="8"/>
        <v/>
      </c>
      <c r="P20" s="106" t="s">
        <v>112</v>
      </c>
      <c r="Q20" s="107" t="str">
        <f t="shared" si="9"/>
        <v/>
      </c>
      <c r="R20" s="111"/>
    </row>
    <row r="21" spans="1:20" ht="25.5" customHeight="1" x14ac:dyDescent="0.2">
      <c r="A21" s="99"/>
      <c r="B21" s="98" t="str">
        <f t="shared" si="0"/>
        <v xml:space="preserve"> </v>
      </c>
      <c r="C21" s="78" t="str">
        <f t="shared" si="1"/>
        <v xml:space="preserve"> </v>
      </c>
      <c r="D21" s="100" t="str">
        <f t="shared" si="2"/>
        <v xml:space="preserve"> </v>
      </c>
      <c r="E21" s="101" t="str">
        <f t="shared" si="3"/>
        <v xml:space="preserve"> </v>
      </c>
      <c r="F21" s="98" t="str">
        <f t="shared" si="4"/>
        <v xml:space="preserve"> </v>
      </c>
      <c r="G21" s="98" t="str">
        <f t="shared" si="5"/>
        <v xml:space="preserve"> </v>
      </c>
      <c r="H21" s="98" t="str">
        <f t="shared" si="6"/>
        <v xml:space="preserve"> </v>
      </c>
      <c r="I21" s="102"/>
      <c r="J21" s="102"/>
      <c r="K21" s="103" t="str">
        <f t="shared" si="7"/>
        <v/>
      </c>
      <c r="L21" s="104" t="str">
        <f t="shared" si="10"/>
        <v xml:space="preserve"> </v>
      </c>
      <c r="M21" s="137" t="s">
        <v>104</v>
      </c>
      <c r="N21" s="105" t="str">
        <f>IFERROR(VLOOKUP(A21,'Product Info'!A:E,5,FALSE)*L21*M21, " ")</f>
        <v xml:space="preserve"> </v>
      </c>
      <c r="O21" s="105" t="str">
        <f t="shared" si="8"/>
        <v/>
      </c>
      <c r="P21" s="106" t="s">
        <v>112</v>
      </c>
      <c r="Q21" s="107" t="str">
        <f t="shared" si="9"/>
        <v/>
      </c>
      <c r="R21" s="111"/>
    </row>
    <row r="22" spans="1:20" ht="25.5" customHeight="1" x14ac:dyDescent="0.2">
      <c r="A22" s="99"/>
      <c r="B22" s="98" t="str">
        <f t="shared" si="0"/>
        <v xml:space="preserve"> </v>
      </c>
      <c r="C22" s="78" t="str">
        <f t="shared" si="1"/>
        <v xml:space="preserve"> </v>
      </c>
      <c r="D22" s="100" t="str">
        <f t="shared" si="2"/>
        <v xml:space="preserve"> </v>
      </c>
      <c r="E22" s="101" t="str">
        <f t="shared" si="3"/>
        <v xml:space="preserve"> </v>
      </c>
      <c r="F22" s="98" t="str">
        <f t="shared" si="4"/>
        <v xml:space="preserve"> </v>
      </c>
      <c r="G22" s="98" t="str">
        <f t="shared" si="5"/>
        <v xml:space="preserve"> </v>
      </c>
      <c r="H22" s="98" t="str">
        <f t="shared" si="6"/>
        <v xml:space="preserve"> </v>
      </c>
      <c r="I22" s="102"/>
      <c r="J22" s="102"/>
      <c r="K22" s="103" t="str">
        <f t="shared" si="7"/>
        <v/>
      </c>
      <c r="L22" s="104" t="str">
        <f t="shared" si="10"/>
        <v xml:space="preserve"> </v>
      </c>
      <c r="M22" s="137" t="s">
        <v>104</v>
      </c>
      <c r="N22" s="105" t="str">
        <f>IFERROR(VLOOKUP(A22,'Product Info'!A:E,5,FALSE)*L22*M22, " ")</f>
        <v xml:space="preserve"> </v>
      </c>
      <c r="O22" s="105" t="str">
        <f t="shared" si="8"/>
        <v/>
      </c>
      <c r="P22" s="106" t="s">
        <v>112</v>
      </c>
      <c r="Q22" s="107" t="str">
        <f t="shared" si="9"/>
        <v/>
      </c>
      <c r="R22" s="111"/>
    </row>
    <row r="23" spans="1:20" ht="25.5" customHeight="1" x14ac:dyDescent="0.2">
      <c r="A23" s="99"/>
      <c r="B23" s="98" t="str">
        <f t="shared" si="0"/>
        <v xml:space="preserve"> </v>
      </c>
      <c r="C23" s="78" t="str">
        <f t="shared" si="1"/>
        <v xml:space="preserve"> </v>
      </c>
      <c r="D23" s="100" t="str">
        <f t="shared" si="2"/>
        <v xml:space="preserve"> </v>
      </c>
      <c r="E23" s="101" t="str">
        <f t="shared" si="3"/>
        <v xml:space="preserve"> </v>
      </c>
      <c r="F23" s="98" t="str">
        <f t="shared" si="4"/>
        <v xml:space="preserve"> </v>
      </c>
      <c r="G23" s="98" t="str">
        <f t="shared" si="5"/>
        <v xml:space="preserve"> </v>
      </c>
      <c r="H23" s="98" t="str">
        <f t="shared" si="6"/>
        <v xml:space="preserve"> </v>
      </c>
      <c r="I23" s="102"/>
      <c r="J23" s="102"/>
      <c r="K23" s="103" t="str">
        <f t="shared" si="7"/>
        <v/>
      </c>
      <c r="L23" s="104" t="str">
        <f t="shared" si="10"/>
        <v xml:space="preserve"> </v>
      </c>
      <c r="M23" s="137" t="s">
        <v>104</v>
      </c>
      <c r="N23" s="105" t="str">
        <f>IFERROR(VLOOKUP(A23,'Product Info'!A:E,5,FALSE)*L23*M23, " ")</f>
        <v xml:space="preserve"> </v>
      </c>
      <c r="O23" s="105" t="str">
        <f t="shared" si="8"/>
        <v/>
      </c>
      <c r="P23" s="106" t="s">
        <v>112</v>
      </c>
      <c r="Q23" s="107" t="str">
        <f t="shared" si="9"/>
        <v/>
      </c>
      <c r="R23" s="111"/>
    </row>
    <row r="24" spans="1:20" ht="25.5" customHeight="1" x14ac:dyDescent="0.2">
      <c r="A24" s="99"/>
      <c r="B24" s="98" t="str">
        <f t="shared" si="0"/>
        <v xml:space="preserve"> </v>
      </c>
      <c r="C24" s="78" t="str">
        <f t="shared" si="1"/>
        <v xml:space="preserve"> </v>
      </c>
      <c r="D24" s="100" t="str">
        <f t="shared" si="2"/>
        <v xml:space="preserve"> </v>
      </c>
      <c r="E24" s="101" t="str">
        <f t="shared" si="3"/>
        <v xml:space="preserve"> </v>
      </c>
      <c r="F24" s="98" t="str">
        <f t="shared" si="4"/>
        <v xml:space="preserve"> </v>
      </c>
      <c r="G24" s="98" t="str">
        <f t="shared" si="5"/>
        <v xml:space="preserve"> </v>
      </c>
      <c r="H24" s="98" t="str">
        <f t="shared" si="6"/>
        <v xml:space="preserve"> </v>
      </c>
      <c r="I24" s="102"/>
      <c r="J24" s="102"/>
      <c r="K24" s="103" t="str">
        <f t="shared" si="7"/>
        <v/>
      </c>
      <c r="L24" s="104" t="str">
        <f t="shared" si="10"/>
        <v xml:space="preserve"> </v>
      </c>
      <c r="M24" s="137" t="s">
        <v>104</v>
      </c>
      <c r="N24" s="105" t="str">
        <f>IFERROR(VLOOKUP(A24,'Product Info'!A:E,5,FALSE)*L24*M24, " ")</f>
        <v xml:space="preserve"> </v>
      </c>
      <c r="O24" s="105" t="str">
        <f t="shared" si="8"/>
        <v/>
      </c>
      <c r="P24" s="106" t="s">
        <v>112</v>
      </c>
      <c r="Q24" s="107" t="str">
        <f t="shared" si="9"/>
        <v/>
      </c>
      <c r="R24" s="111"/>
    </row>
    <row r="25" spans="1:20" ht="25.5" customHeight="1" x14ac:dyDescent="0.2">
      <c r="A25" s="99"/>
      <c r="B25" s="98" t="str">
        <f t="shared" si="0"/>
        <v xml:space="preserve"> </v>
      </c>
      <c r="C25" s="78" t="str">
        <f t="shared" si="1"/>
        <v xml:space="preserve"> </v>
      </c>
      <c r="D25" s="100" t="str">
        <f t="shared" si="2"/>
        <v xml:space="preserve"> </v>
      </c>
      <c r="E25" s="101" t="str">
        <f t="shared" si="3"/>
        <v xml:space="preserve"> </v>
      </c>
      <c r="F25" s="98" t="str">
        <f t="shared" si="4"/>
        <v xml:space="preserve"> </v>
      </c>
      <c r="G25" s="98" t="str">
        <f t="shared" si="5"/>
        <v xml:space="preserve"> </v>
      </c>
      <c r="H25" s="98" t="str">
        <f t="shared" si="6"/>
        <v xml:space="preserve"> </v>
      </c>
      <c r="I25" s="102"/>
      <c r="J25" s="102"/>
      <c r="K25" s="103" t="str">
        <f t="shared" si="7"/>
        <v/>
      </c>
      <c r="L25" s="104" t="str">
        <f t="shared" si="10"/>
        <v xml:space="preserve"> </v>
      </c>
      <c r="M25" s="137" t="s">
        <v>104</v>
      </c>
      <c r="N25" s="105" t="str">
        <f>IFERROR(VLOOKUP(A25,'Product Info'!A:E,5,FALSE)*L25*M25, " ")</f>
        <v xml:space="preserve"> </v>
      </c>
      <c r="O25" s="105" t="str">
        <f t="shared" si="8"/>
        <v/>
      </c>
      <c r="P25" s="106" t="s">
        <v>112</v>
      </c>
      <c r="Q25" s="107" t="str">
        <f t="shared" si="9"/>
        <v/>
      </c>
      <c r="R25" s="111"/>
    </row>
    <row r="26" spans="1:20" ht="25.5" customHeight="1" x14ac:dyDescent="0.2">
      <c r="A26" s="99"/>
      <c r="B26" s="98" t="str">
        <f t="shared" si="0"/>
        <v xml:space="preserve"> </v>
      </c>
      <c r="C26" s="78" t="str">
        <f t="shared" si="1"/>
        <v xml:space="preserve"> </v>
      </c>
      <c r="D26" s="100" t="str">
        <f t="shared" si="2"/>
        <v xml:space="preserve"> </v>
      </c>
      <c r="E26" s="101" t="str">
        <f t="shared" si="3"/>
        <v xml:space="preserve"> </v>
      </c>
      <c r="F26" s="98" t="str">
        <f t="shared" si="4"/>
        <v xml:space="preserve"> </v>
      </c>
      <c r="G26" s="98" t="str">
        <f t="shared" si="5"/>
        <v xml:space="preserve"> </v>
      </c>
      <c r="H26" s="98" t="str">
        <f t="shared" si="6"/>
        <v xml:space="preserve"> </v>
      </c>
      <c r="I26" s="102"/>
      <c r="J26" s="102"/>
      <c r="K26" s="103" t="str">
        <f t="shared" si="7"/>
        <v/>
      </c>
      <c r="L26" s="104" t="str">
        <f t="shared" si="10"/>
        <v xml:space="preserve"> </v>
      </c>
      <c r="M26" s="137"/>
      <c r="N26" s="105" t="str">
        <f>IFERROR(VLOOKUP(A26,'Product Info'!A:E,5,FALSE)*L26*M26, " ")</f>
        <v xml:space="preserve"> </v>
      </c>
      <c r="O26" s="105" t="str">
        <f t="shared" si="8"/>
        <v/>
      </c>
      <c r="P26" s="106" t="s">
        <v>112</v>
      </c>
      <c r="Q26" s="107" t="str">
        <f t="shared" si="9"/>
        <v/>
      </c>
      <c r="R26" s="111"/>
    </row>
    <row r="27" spans="1:20" ht="25.5" customHeight="1" x14ac:dyDescent="0.2">
      <c r="A27" s="99"/>
      <c r="B27" s="98" t="str">
        <f t="shared" si="0"/>
        <v xml:space="preserve"> </v>
      </c>
      <c r="C27" s="78" t="str">
        <f t="shared" si="1"/>
        <v xml:space="preserve"> </v>
      </c>
      <c r="D27" s="100" t="str">
        <f t="shared" si="2"/>
        <v xml:space="preserve"> </v>
      </c>
      <c r="E27" s="101" t="str">
        <f t="shared" si="3"/>
        <v xml:space="preserve"> </v>
      </c>
      <c r="F27" s="98" t="str">
        <f t="shared" si="4"/>
        <v xml:space="preserve"> </v>
      </c>
      <c r="G27" s="98" t="str">
        <f t="shared" si="5"/>
        <v xml:space="preserve"> </v>
      </c>
      <c r="H27" s="98" t="str">
        <f t="shared" si="6"/>
        <v xml:space="preserve"> </v>
      </c>
      <c r="I27" s="102"/>
      <c r="J27" s="102"/>
      <c r="K27" s="103"/>
      <c r="L27" s="104"/>
      <c r="M27" s="137"/>
      <c r="N27" s="105" t="str">
        <f>IFERROR(VLOOKUP(A27,'Product Info'!A:E,5,FALSE)*L27*M27, " ")</f>
        <v xml:space="preserve"> </v>
      </c>
      <c r="O27" s="105" t="str">
        <f t="shared" si="8"/>
        <v/>
      </c>
      <c r="P27" s="106" t="s">
        <v>112</v>
      </c>
      <c r="Q27" s="107" t="str">
        <f t="shared" si="9"/>
        <v/>
      </c>
      <c r="R27" s="111"/>
    </row>
    <row r="28" spans="1:20" ht="13.5" thickBot="1" x14ac:dyDescent="0.25"/>
    <row r="29" spans="1:20" ht="15.75" thickBot="1" x14ac:dyDescent="0.3">
      <c r="K29" s="84" t="s">
        <v>46</v>
      </c>
      <c r="L29" s="85">
        <f>SUM(L16:L27)</f>
        <v>0</v>
      </c>
      <c r="M29" s="87"/>
      <c r="N29" s="87">
        <f>SUM(N16:N27)</f>
        <v>0</v>
      </c>
      <c r="O29" s="85">
        <f>SUM(O16:O27)</f>
        <v>0</v>
      </c>
      <c r="P29" s="86"/>
      <c r="Q29" s="138">
        <f>SUM(Q16:Q28)</f>
        <v>0</v>
      </c>
    </row>
    <row r="31" spans="1:20" ht="13.5" thickBot="1" x14ac:dyDescent="0.25"/>
    <row r="32" spans="1:20" ht="39" customHeight="1" x14ac:dyDescent="0.2">
      <c r="A32" s="143" t="s">
        <v>90</v>
      </c>
      <c r="B32" s="144"/>
      <c r="C32" s="144"/>
      <c r="D32" s="144"/>
      <c r="E32" s="144"/>
      <c r="F32" s="144"/>
      <c r="G32" s="144"/>
      <c r="H32" s="144"/>
      <c r="I32" s="144"/>
      <c r="J32" s="144"/>
      <c r="K32" s="144"/>
      <c r="L32" s="144"/>
      <c r="M32" s="144"/>
      <c r="N32" s="144"/>
      <c r="O32" s="144"/>
      <c r="P32" s="144"/>
      <c r="Q32" s="145"/>
      <c r="R32" s="133"/>
      <c r="S32" s="133"/>
      <c r="T32" s="133"/>
    </row>
    <row r="33" spans="1:20" ht="58.5" customHeight="1" x14ac:dyDescent="0.2">
      <c r="A33" s="146" t="s">
        <v>108</v>
      </c>
      <c r="B33" s="147"/>
      <c r="C33" s="147"/>
      <c r="D33" s="147"/>
      <c r="E33" s="147"/>
      <c r="F33" s="147"/>
      <c r="G33" s="147"/>
      <c r="H33" s="147"/>
      <c r="I33" s="147"/>
      <c r="J33" s="147"/>
      <c r="K33" s="147"/>
      <c r="L33" s="147"/>
      <c r="M33" s="147"/>
      <c r="N33" s="147"/>
      <c r="O33" s="147"/>
      <c r="P33" s="147"/>
      <c r="Q33" s="148"/>
      <c r="R33" s="135"/>
      <c r="S33" s="135"/>
      <c r="T33" s="135"/>
    </row>
    <row r="34" spans="1:20" ht="25.5" customHeight="1" x14ac:dyDescent="0.2">
      <c r="A34" s="115" t="s">
        <v>22</v>
      </c>
      <c r="B34" s="112" t="s">
        <v>83</v>
      </c>
      <c r="C34" s="113" t="s">
        <v>82</v>
      </c>
      <c r="D34" s="125" t="s">
        <v>34</v>
      </c>
      <c r="E34" s="125" t="s">
        <v>35</v>
      </c>
      <c r="F34" s="125" t="s">
        <v>36</v>
      </c>
      <c r="G34" s="125" t="s">
        <v>37</v>
      </c>
      <c r="H34" s="125" t="s">
        <v>38</v>
      </c>
      <c r="I34" s="125" t="s">
        <v>39</v>
      </c>
      <c r="J34" s="125" t="s">
        <v>40</v>
      </c>
      <c r="K34" s="125" t="s">
        <v>41</v>
      </c>
      <c r="L34" s="125" t="s">
        <v>42</v>
      </c>
      <c r="M34" s="125" t="s">
        <v>43</v>
      </c>
      <c r="N34" s="125" t="s">
        <v>44</v>
      </c>
      <c r="O34" s="125" t="s">
        <v>45</v>
      </c>
      <c r="P34" s="113" t="s">
        <v>91</v>
      </c>
      <c r="Q34" s="116" t="s">
        <v>92</v>
      </c>
    </row>
    <row r="35" spans="1:20" ht="11.25" customHeight="1" x14ac:dyDescent="0.2">
      <c r="A35" s="117"/>
      <c r="B35" s="93"/>
      <c r="C35" s="93"/>
      <c r="D35" s="93"/>
      <c r="E35" s="93"/>
      <c r="F35" s="93"/>
      <c r="G35" s="93"/>
      <c r="H35" s="93"/>
      <c r="I35" s="93"/>
      <c r="J35" s="93"/>
      <c r="K35" s="93"/>
      <c r="L35" s="93"/>
      <c r="M35" s="93"/>
      <c r="N35" s="93"/>
      <c r="O35" s="93"/>
      <c r="P35" s="93"/>
      <c r="Q35" s="118"/>
    </row>
    <row r="36" spans="1:20" ht="25.5" customHeight="1" x14ac:dyDescent="0.2">
      <c r="A36" s="119">
        <v>1486930216</v>
      </c>
      <c r="B36" s="98" t="s">
        <v>16</v>
      </c>
      <c r="C36" s="78" t="s">
        <v>49</v>
      </c>
      <c r="D36" s="102"/>
      <c r="E36" s="126"/>
      <c r="F36" s="102"/>
      <c r="G36" s="126"/>
      <c r="H36" s="102"/>
      <c r="I36" s="126"/>
      <c r="J36" s="102"/>
      <c r="K36" s="102"/>
      <c r="L36" s="126"/>
      <c r="M36" s="126"/>
      <c r="N36" s="102"/>
      <c r="O36" s="102"/>
      <c r="P36" s="104">
        <f>SUM(D36:O36)</f>
        <v>0</v>
      </c>
      <c r="Q36" s="120">
        <f>IFERROR((VLOOKUP(B36,B:Q,11,FALSE))*(VLOOKUP(B36,B:Q,12,FALSE))," ")</f>
        <v>0</v>
      </c>
      <c r="R36" t="s">
        <v>104</v>
      </c>
    </row>
    <row r="37" spans="1:20" ht="25.5" customHeight="1" x14ac:dyDescent="0.2">
      <c r="A37" s="119">
        <v>5621034500</v>
      </c>
      <c r="B37" s="98" t="s">
        <v>68</v>
      </c>
      <c r="C37" s="78" t="s">
        <v>53</v>
      </c>
      <c r="D37" s="102"/>
      <c r="E37" s="102"/>
      <c r="F37" s="102"/>
      <c r="G37" s="102"/>
      <c r="H37" s="102"/>
      <c r="I37" s="102"/>
      <c r="J37" s="102"/>
      <c r="K37" s="102"/>
      <c r="L37" s="102"/>
      <c r="M37" s="102"/>
      <c r="N37" s="102"/>
      <c r="O37" s="102"/>
      <c r="P37" s="104">
        <f t="shared" ref="P37:P48" si="11">SUM(D37:O37)</f>
        <v>0</v>
      </c>
      <c r="Q37" s="120">
        <f t="shared" ref="Q37:Q48" si="12">IFERROR((VLOOKUP(B37,B:Q,11,FALSE))*(VLOOKUP(B37,B:Q,12,FALSE))," ")</f>
        <v>0</v>
      </c>
    </row>
    <row r="38" spans="1:20" ht="25.5" customHeight="1" x14ac:dyDescent="0.2">
      <c r="A38" s="119">
        <v>5621004101</v>
      </c>
      <c r="B38" s="98" t="s">
        <v>61</v>
      </c>
      <c r="C38" s="78" t="s">
        <v>6</v>
      </c>
      <c r="D38" s="102"/>
      <c r="E38" s="102"/>
      <c r="F38" s="102"/>
      <c r="G38" s="102"/>
      <c r="H38" s="102"/>
      <c r="I38" s="102"/>
      <c r="J38" s="102"/>
      <c r="K38" s="102"/>
      <c r="L38" s="126"/>
      <c r="M38" s="102"/>
      <c r="N38" s="102"/>
      <c r="O38" s="102"/>
      <c r="P38" s="104">
        <f t="shared" si="11"/>
        <v>0</v>
      </c>
      <c r="Q38" s="120">
        <f t="shared" si="12"/>
        <v>0</v>
      </c>
    </row>
    <row r="39" spans="1:20" ht="25.5" customHeight="1" x14ac:dyDescent="0.2">
      <c r="A39" s="119">
        <v>5621005222</v>
      </c>
      <c r="B39" s="98" t="s">
        <v>62</v>
      </c>
      <c r="C39" s="78" t="s">
        <v>63</v>
      </c>
      <c r="D39" s="102"/>
      <c r="E39" s="102"/>
      <c r="F39" s="102"/>
      <c r="G39" s="102"/>
      <c r="H39" s="102"/>
      <c r="I39" s="102"/>
      <c r="J39" s="102"/>
      <c r="K39" s="102"/>
      <c r="L39" s="102"/>
      <c r="M39" s="102"/>
      <c r="N39" s="102"/>
      <c r="O39" s="102"/>
      <c r="P39" s="104">
        <f t="shared" si="11"/>
        <v>0</v>
      </c>
      <c r="Q39" s="120">
        <f t="shared" si="12"/>
        <v>0</v>
      </c>
    </row>
    <row r="40" spans="1:20" ht="25.5" customHeight="1" x14ac:dyDescent="0.2">
      <c r="A40" s="119">
        <v>5621005307</v>
      </c>
      <c r="B40" s="98" t="s">
        <v>67</v>
      </c>
      <c r="C40" s="78" t="s">
        <v>66</v>
      </c>
      <c r="D40" s="102"/>
      <c r="E40" s="102"/>
      <c r="F40" s="102"/>
      <c r="G40" s="102"/>
      <c r="H40" s="102"/>
      <c r="I40" s="102"/>
      <c r="J40" s="102"/>
      <c r="K40" s="102"/>
      <c r="L40" s="102"/>
      <c r="M40" s="102"/>
      <c r="N40" s="102"/>
      <c r="O40" s="102"/>
      <c r="P40" s="104">
        <f t="shared" si="11"/>
        <v>0</v>
      </c>
      <c r="Q40" s="120">
        <f t="shared" si="12"/>
        <v>0</v>
      </c>
    </row>
    <row r="41" spans="1:20" ht="25.5" customHeight="1" x14ac:dyDescent="0.2">
      <c r="A41" s="119">
        <v>5621005301</v>
      </c>
      <c r="B41" s="101" t="s">
        <v>23</v>
      </c>
      <c r="C41" s="114" t="s">
        <v>9</v>
      </c>
      <c r="D41" s="102"/>
      <c r="E41" s="102"/>
      <c r="F41" s="102"/>
      <c r="G41" s="102"/>
      <c r="H41" s="102"/>
      <c r="I41" s="102"/>
      <c r="J41" s="102"/>
      <c r="K41" s="102"/>
      <c r="L41" s="102"/>
      <c r="M41" s="102"/>
      <c r="N41" s="102"/>
      <c r="O41" s="102"/>
      <c r="P41" s="104">
        <f t="shared" si="11"/>
        <v>0</v>
      </c>
      <c r="Q41" s="120">
        <f t="shared" si="12"/>
        <v>0</v>
      </c>
    </row>
    <row r="42" spans="1:20" ht="25.5" customHeight="1" x14ac:dyDescent="0.2">
      <c r="A42" s="121">
        <v>5621005311</v>
      </c>
      <c r="B42" s="101" t="s">
        <v>24</v>
      </c>
      <c r="C42" s="114" t="s">
        <v>10</v>
      </c>
      <c r="D42" s="102"/>
      <c r="E42" s="102"/>
      <c r="F42" s="102"/>
      <c r="G42" s="102"/>
      <c r="H42" s="102"/>
      <c r="I42" s="102"/>
      <c r="J42" s="102"/>
      <c r="K42" s="102"/>
      <c r="L42" s="102"/>
      <c r="M42" s="102"/>
      <c r="N42" s="102"/>
      <c r="O42" s="102"/>
      <c r="P42" s="104">
        <f t="shared" si="11"/>
        <v>0</v>
      </c>
      <c r="Q42" s="120">
        <f t="shared" si="12"/>
        <v>0</v>
      </c>
    </row>
    <row r="43" spans="1:20" ht="25.5" customHeight="1" x14ac:dyDescent="0.2">
      <c r="A43" s="121">
        <v>5621005361</v>
      </c>
      <c r="B43" s="132" t="s">
        <v>93</v>
      </c>
      <c r="C43" s="112" t="s">
        <v>105</v>
      </c>
      <c r="D43" s="102"/>
      <c r="E43" s="102"/>
      <c r="F43" s="102"/>
      <c r="G43" s="102"/>
      <c r="H43" s="102"/>
      <c r="I43" s="102"/>
      <c r="J43" s="102"/>
      <c r="K43" s="102"/>
      <c r="L43" s="102"/>
      <c r="M43" s="102"/>
      <c r="N43" s="102"/>
      <c r="O43" s="102"/>
      <c r="P43" s="104">
        <f t="shared" si="11"/>
        <v>0</v>
      </c>
      <c r="Q43" s="120">
        <f t="shared" si="12"/>
        <v>0</v>
      </c>
    </row>
    <row r="44" spans="1:20" ht="25.5" customHeight="1" x14ac:dyDescent="0.2">
      <c r="A44" s="121">
        <v>5621005501</v>
      </c>
      <c r="B44" s="101" t="s">
        <v>25</v>
      </c>
      <c r="C44" s="114" t="s">
        <v>11</v>
      </c>
      <c r="D44" s="102"/>
      <c r="E44" s="102"/>
      <c r="F44" s="102"/>
      <c r="G44" s="102"/>
      <c r="H44" s="102"/>
      <c r="I44" s="102"/>
      <c r="J44" s="102"/>
      <c r="K44" s="102"/>
      <c r="L44" s="102"/>
      <c r="M44" s="102"/>
      <c r="N44" s="102"/>
      <c r="O44" s="102"/>
      <c r="P44" s="104">
        <f t="shared" si="11"/>
        <v>0</v>
      </c>
      <c r="Q44" s="120">
        <f t="shared" si="12"/>
        <v>0</v>
      </c>
    </row>
    <row r="45" spans="1:20" ht="25.5" customHeight="1" x14ac:dyDescent="0.2">
      <c r="A45" s="121">
        <v>5621005502</v>
      </c>
      <c r="B45" s="101" t="s">
        <v>26</v>
      </c>
      <c r="C45" s="114" t="s">
        <v>12</v>
      </c>
      <c r="D45" s="102"/>
      <c r="E45" s="102"/>
      <c r="F45" s="102"/>
      <c r="G45" s="102"/>
      <c r="H45" s="102"/>
      <c r="I45" s="102"/>
      <c r="J45" s="102"/>
      <c r="K45" s="102"/>
      <c r="L45" s="102"/>
      <c r="M45" s="126"/>
      <c r="N45" s="126"/>
      <c r="O45" s="102"/>
      <c r="P45" s="104">
        <f t="shared" si="11"/>
        <v>0</v>
      </c>
      <c r="Q45" s="120">
        <f t="shared" si="12"/>
        <v>0</v>
      </c>
    </row>
    <row r="46" spans="1:20" ht="25.5" customHeight="1" x14ac:dyDescent="0.2">
      <c r="A46" s="121">
        <v>5621005503</v>
      </c>
      <c r="B46" s="101" t="s">
        <v>27</v>
      </c>
      <c r="C46" s="114" t="s">
        <v>13</v>
      </c>
      <c r="D46" s="102"/>
      <c r="E46" s="102"/>
      <c r="F46" s="102"/>
      <c r="G46" s="102"/>
      <c r="H46" s="102"/>
      <c r="I46" s="102"/>
      <c r="J46" s="102"/>
      <c r="K46" s="102"/>
      <c r="L46" s="102"/>
      <c r="M46" s="102"/>
      <c r="N46" s="102"/>
      <c r="O46" s="102"/>
      <c r="P46" s="104">
        <f t="shared" si="11"/>
        <v>0</v>
      </c>
      <c r="Q46" s="120">
        <f t="shared" si="12"/>
        <v>0</v>
      </c>
    </row>
    <row r="47" spans="1:20" ht="25.5" customHeight="1" x14ac:dyDescent="0.2">
      <c r="A47" s="121">
        <v>5621005505</v>
      </c>
      <c r="B47" s="101" t="s">
        <v>30</v>
      </c>
      <c r="C47" s="114" t="s">
        <v>31</v>
      </c>
      <c r="D47" s="102"/>
      <c r="E47" s="102"/>
      <c r="F47" s="102"/>
      <c r="G47" s="102"/>
      <c r="H47" s="102"/>
      <c r="I47" s="102"/>
      <c r="J47" s="102"/>
      <c r="K47" s="102"/>
      <c r="L47" s="102"/>
      <c r="M47" s="102"/>
      <c r="N47" s="102"/>
      <c r="O47" s="102"/>
      <c r="P47" s="104">
        <f t="shared" si="11"/>
        <v>0</v>
      </c>
      <c r="Q47" s="120">
        <f t="shared" si="12"/>
        <v>0</v>
      </c>
    </row>
    <row r="48" spans="1:20" ht="25.5" customHeight="1" thickBot="1" x14ac:dyDescent="0.25">
      <c r="A48" s="122">
        <v>5621035101</v>
      </c>
      <c r="B48" s="123" t="s">
        <v>28</v>
      </c>
      <c r="C48" s="124" t="s">
        <v>15</v>
      </c>
      <c r="D48" s="134"/>
      <c r="E48" s="134"/>
      <c r="F48" s="134"/>
      <c r="G48" s="134"/>
      <c r="H48" s="134"/>
      <c r="I48" s="134"/>
      <c r="J48" s="134"/>
      <c r="K48" s="134"/>
      <c r="L48" s="134"/>
      <c r="M48" s="134"/>
      <c r="N48" s="134"/>
      <c r="O48" s="134"/>
      <c r="P48" s="104">
        <f t="shared" si="11"/>
        <v>0</v>
      </c>
      <c r="Q48" s="120">
        <f t="shared" si="12"/>
        <v>0</v>
      </c>
    </row>
    <row r="49" spans="2:19" ht="25.5" customHeight="1" x14ac:dyDescent="0.2">
      <c r="B49" s="7"/>
      <c r="C49" s="40"/>
      <c r="D49" s="7"/>
      <c r="E49" s="7"/>
      <c r="F49" s="7"/>
      <c r="G49" s="7"/>
      <c r="H49" s="7"/>
      <c r="I49" s="7"/>
      <c r="J49" s="7"/>
      <c r="K49" s="7"/>
      <c r="L49" s="7"/>
      <c r="M49" s="7"/>
      <c r="N49" s="7"/>
      <c r="O49" s="7"/>
      <c r="P49" s="7"/>
      <c r="Q49" s="7"/>
      <c r="R49" s="7"/>
      <c r="S49" s="7"/>
    </row>
  </sheetData>
  <mergeCells count="5">
    <mergeCell ref="B9:C9"/>
    <mergeCell ref="B6:C6"/>
    <mergeCell ref="B3:C3"/>
    <mergeCell ref="A32:Q32"/>
    <mergeCell ref="A33:Q33"/>
  </mergeCells>
  <phoneticPr fontId="2" type="noConversion"/>
  <conditionalFormatting sqref="C11">
    <cfRule type="cellIs" dxfId="1" priority="3" operator="lessThan">
      <formula>0</formula>
    </cfRule>
  </conditionalFormatting>
  <conditionalFormatting sqref="P36:P48">
    <cfRule type="cellIs" dxfId="0" priority="1" operator="lessThan">
      <formula>$Q$36</formula>
    </cfRule>
  </conditionalFormatting>
  <pageMargins left="0.75" right="0.75" top="1" bottom="1" header="0.5" footer="0.5"/>
  <pageSetup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Button1_Click">
                <anchor moveWithCells="1" sizeWithCells="1">
                  <from>
                    <xdr:col>0</xdr:col>
                    <xdr:colOff>38100</xdr:colOff>
                    <xdr:row>2</xdr:row>
                    <xdr:rowOff>19050</xdr:rowOff>
                  </from>
                  <to>
                    <xdr:col>0</xdr:col>
                    <xdr:colOff>923925</xdr:colOff>
                    <xdr:row>4</xdr:row>
                    <xdr:rowOff>9525</xdr:rowOff>
                  </to>
                </anchor>
              </controlPr>
            </control>
          </mc:Choice>
        </mc:AlternateContent>
        <mc:AlternateContent xmlns:mc="http://schemas.openxmlformats.org/markup-compatibility/2006">
          <mc:Choice Requires="x14">
            <control shapeId="3074" r:id="rId5" name="Button 2">
              <controlPr defaultSize="0" print="0" autoFill="0" autoPict="0" macro="[0]!Button2_Click">
                <anchor moveWithCells="1" sizeWithCells="1">
                  <from>
                    <xdr:col>17</xdr:col>
                    <xdr:colOff>9525</xdr:colOff>
                    <xdr:row>15</xdr:row>
                    <xdr:rowOff>28575</xdr:rowOff>
                  </from>
                  <to>
                    <xdr:col>17</xdr:col>
                    <xdr:colOff>742950</xdr:colOff>
                    <xdr:row>15</xdr:row>
                    <xdr:rowOff>304800</xdr:rowOff>
                  </to>
                </anchor>
              </controlPr>
            </control>
          </mc:Choice>
        </mc:AlternateContent>
        <mc:AlternateContent xmlns:mc="http://schemas.openxmlformats.org/markup-compatibility/2006">
          <mc:Choice Requires="x14">
            <control shapeId="3087" r:id="rId6" name="Button 15">
              <controlPr defaultSize="0" print="0" autoFill="0" autoPict="0" macro="[0]!Clear2LIne">
                <anchor moveWithCells="1" sizeWithCells="1">
                  <from>
                    <xdr:col>17</xdr:col>
                    <xdr:colOff>28575</xdr:colOff>
                    <xdr:row>16</xdr:row>
                    <xdr:rowOff>28575</xdr:rowOff>
                  </from>
                  <to>
                    <xdr:col>17</xdr:col>
                    <xdr:colOff>733425</xdr:colOff>
                    <xdr:row>16</xdr:row>
                    <xdr:rowOff>304800</xdr:rowOff>
                  </to>
                </anchor>
              </controlPr>
            </control>
          </mc:Choice>
        </mc:AlternateContent>
        <mc:AlternateContent xmlns:mc="http://schemas.openxmlformats.org/markup-compatibility/2006">
          <mc:Choice Requires="x14">
            <control shapeId="3088" r:id="rId7" name="Button 16">
              <controlPr defaultSize="0" print="0" autoFill="0" autoPict="0" macro="[0]!Clear3Line">
                <anchor moveWithCells="1" sizeWithCells="1">
                  <from>
                    <xdr:col>17</xdr:col>
                    <xdr:colOff>28575</xdr:colOff>
                    <xdr:row>17</xdr:row>
                    <xdr:rowOff>28575</xdr:rowOff>
                  </from>
                  <to>
                    <xdr:col>17</xdr:col>
                    <xdr:colOff>733425</xdr:colOff>
                    <xdr:row>17</xdr:row>
                    <xdr:rowOff>295275</xdr:rowOff>
                  </to>
                </anchor>
              </controlPr>
            </control>
          </mc:Choice>
        </mc:AlternateContent>
        <mc:AlternateContent xmlns:mc="http://schemas.openxmlformats.org/markup-compatibility/2006">
          <mc:Choice Requires="x14">
            <control shapeId="3089" r:id="rId8" name="Button 17">
              <controlPr defaultSize="0" print="0" autoFill="0" autoPict="0" macro="[0]!Clear4line">
                <anchor moveWithCells="1" sizeWithCells="1">
                  <from>
                    <xdr:col>17</xdr:col>
                    <xdr:colOff>28575</xdr:colOff>
                    <xdr:row>18</xdr:row>
                    <xdr:rowOff>28575</xdr:rowOff>
                  </from>
                  <to>
                    <xdr:col>17</xdr:col>
                    <xdr:colOff>733425</xdr:colOff>
                    <xdr:row>18</xdr:row>
                    <xdr:rowOff>295275</xdr:rowOff>
                  </to>
                </anchor>
              </controlPr>
            </control>
          </mc:Choice>
        </mc:AlternateContent>
        <mc:AlternateContent xmlns:mc="http://schemas.openxmlformats.org/markup-compatibility/2006">
          <mc:Choice Requires="x14">
            <control shapeId="3090" r:id="rId9" name="Button 18">
              <controlPr defaultSize="0" print="0" autoFill="0" autoPict="0" macro="[0]!Clear5line">
                <anchor moveWithCells="1" sizeWithCells="1">
                  <from>
                    <xdr:col>17</xdr:col>
                    <xdr:colOff>28575</xdr:colOff>
                    <xdr:row>19</xdr:row>
                    <xdr:rowOff>19050</xdr:rowOff>
                  </from>
                  <to>
                    <xdr:col>17</xdr:col>
                    <xdr:colOff>733425</xdr:colOff>
                    <xdr:row>19</xdr:row>
                    <xdr:rowOff>295275</xdr:rowOff>
                  </to>
                </anchor>
              </controlPr>
            </control>
          </mc:Choice>
        </mc:AlternateContent>
        <mc:AlternateContent xmlns:mc="http://schemas.openxmlformats.org/markup-compatibility/2006">
          <mc:Choice Requires="x14">
            <control shapeId="3091" r:id="rId10" name="Button 19">
              <controlPr defaultSize="0" print="0" autoFill="0" autoPict="0" macro="[0]!LIne6clear">
                <anchor moveWithCells="1" sizeWithCells="1">
                  <from>
                    <xdr:col>17</xdr:col>
                    <xdr:colOff>19050</xdr:colOff>
                    <xdr:row>20</xdr:row>
                    <xdr:rowOff>28575</xdr:rowOff>
                  </from>
                  <to>
                    <xdr:col>17</xdr:col>
                    <xdr:colOff>733425</xdr:colOff>
                    <xdr:row>20</xdr:row>
                    <xdr:rowOff>304800</xdr:rowOff>
                  </to>
                </anchor>
              </controlPr>
            </control>
          </mc:Choice>
        </mc:AlternateContent>
        <mc:AlternateContent xmlns:mc="http://schemas.openxmlformats.org/markup-compatibility/2006">
          <mc:Choice Requires="x14">
            <control shapeId="3092" r:id="rId11" name="Button 20">
              <controlPr defaultSize="0" print="0" autoFill="0" autoPict="0" macro="[0]!ClearLIne7">
                <anchor moveWithCells="1" sizeWithCells="1">
                  <from>
                    <xdr:col>17</xdr:col>
                    <xdr:colOff>19050</xdr:colOff>
                    <xdr:row>21</xdr:row>
                    <xdr:rowOff>28575</xdr:rowOff>
                  </from>
                  <to>
                    <xdr:col>17</xdr:col>
                    <xdr:colOff>733425</xdr:colOff>
                    <xdr:row>21</xdr:row>
                    <xdr:rowOff>304800</xdr:rowOff>
                  </to>
                </anchor>
              </controlPr>
            </control>
          </mc:Choice>
        </mc:AlternateContent>
        <mc:AlternateContent xmlns:mc="http://schemas.openxmlformats.org/markup-compatibility/2006">
          <mc:Choice Requires="x14">
            <control shapeId="3093" r:id="rId12" name="Button 21">
              <controlPr defaultSize="0" print="0" autoFill="0" autoPict="0" macro="[0]!Clearline8">
                <anchor moveWithCells="1" sizeWithCells="1">
                  <from>
                    <xdr:col>17</xdr:col>
                    <xdr:colOff>19050</xdr:colOff>
                    <xdr:row>22</xdr:row>
                    <xdr:rowOff>28575</xdr:rowOff>
                  </from>
                  <to>
                    <xdr:col>17</xdr:col>
                    <xdr:colOff>733425</xdr:colOff>
                    <xdr:row>22</xdr:row>
                    <xdr:rowOff>304800</xdr:rowOff>
                  </to>
                </anchor>
              </controlPr>
            </control>
          </mc:Choice>
        </mc:AlternateContent>
        <mc:AlternateContent xmlns:mc="http://schemas.openxmlformats.org/markup-compatibility/2006">
          <mc:Choice Requires="x14">
            <control shapeId="3094" r:id="rId13" name="Button 22">
              <controlPr defaultSize="0" print="0" autoFill="0" autoPict="0" macro="[0]!Clearline9">
                <anchor moveWithCells="1" sizeWithCells="1">
                  <from>
                    <xdr:col>17</xdr:col>
                    <xdr:colOff>19050</xdr:colOff>
                    <xdr:row>23</xdr:row>
                    <xdr:rowOff>28575</xdr:rowOff>
                  </from>
                  <to>
                    <xdr:col>17</xdr:col>
                    <xdr:colOff>733425</xdr:colOff>
                    <xdr:row>23</xdr:row>
                    <xdr:rowOff>304800</xdr:rowOff>
                  </to>
                </anchor>
              </controlPr>
            </control>
          </mc:Choice>
        </mc:AlternateContent>
        <mc:AlternateContent xmlns:mc="http://schemas.openxmlformats.org/markup-compatibility/2006">
          <mc:Choice Requires="x14">
            <control shapeId="3095" r:id="rId14" name="Button 23">
              <controlPr defaultSize="0" print="0" autoFill="0" autoPict="0" macro="[0]!Clearline10">
                <anchor moveWithCells="1" sizeWithCells="1">
                  <from>
                    <xdr:col>17</xdr:col>
                    <xdr:colOff>19050</xdr:colOff>
                    <xdr:row>24</xdr:row>
                    <xdr:rowOff>28575</xdr:rowOff>
                  </from>
                  <to>
                    <xdr:col>17</xdr:col>
                    <xdr:colOff>733425</xdr:colOff>
                    <xdr:row>24</xdr:row>
                    <xdr:rowOff>304800</xdr:rowOff>
                  </to>
                </anchor>
              </controlPr>
            </control>
          </mc:Choice>
        </mc:AlternateContent>
        <mc:AlternateContent xmlns:mc="http://schemas.openxmlformats.org/markup-compatibility/2006">
          <mc:Choice Requires="x14">
            <control shapeId="3096" r:id="rId15" name="Button 24">
              <controlPr defaultSize="0" print="0" autoFill="0" autoPict="0" macro="[0]!Clearline11">
                <anchor moveWithCells="1" sizeWithCells="1">
                  <from>
                    <xdr:col>17</xdr:col>
                    <xdr:colOff>19050</xdr:colOff>
                    <xdr:row>25</xdr:row>
                    <xdr:rowOff>28575</xdr:rowOff>
                  </from>
                  <to>
                    <xdr:col>17</xdr:col>
                    <xdr:colOff>733425</xdr:colOff>
                    <xdr:row>25</xdr:row>
                    <xdr:rowOff>304800</xdr:rowOff>
                  </to>
                </anchor>
              </controlPr>
            </control>
          </mc:Choice>
        </mc:AlternateContent>
        <mc:AlternateContent xmlns:mc="http://schemas.openxmlformats.org/markup-compatibility/2006">
          <mc:Choice Requires="x14">
            <control shapeId="3113" r:id="rId16" name="Button 41">
              <controlPr defaultSize="0" print="0" autoFill="0" autoPict="0" macro="[0]!ClearALL">
                <anchor moveWithCells="1">
                  <from>
                    <xdr:col>15</xdr:col>
                    <xdr:colOff>0</xdr:colOff>
                    <xdr:row>48</xdr:row>
                    <xdr:rowOff>123825</xdr:rowOff>
                  </from>
                  <to>
                    <xdr:col>16</xdr:col>
                    <xdr:colOff>533400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'Product Info'!$A$7:$A$20</xm:f>
          </x14:formula1>
          <xm:sqref>A16:A27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2"/>
  <sheetViews>
    <sheetView tabSelected="1" topLeftCell="A2" zoomScaleNormal="100" workbookViewId="0">
      <selection activeCell="M61" sqref="M61"/>
    </sheetView>
  </sheetViews>
  <sheetFormatPr defaultColWidth="9.140625" defaultRowHeight="12.75" x14ac:dyDescent="0.2"/>
  <cols>
    <col min="1" max="1" width="13.140625" style="7" customWidth="1"/>
    <col min="2" max="2" width="15.140625" style="7" customWidth="1"/>
    <col min="3" max="3" width="41.5703125" style="7" customWidth="1"/>
    <col min="4" max="7" width="9" style="7" customWidth="1"/>
    <col min="8" max="8" width="11.140625" style="7" customWidth="1"/>
    <col min="9" max="9" width="10.28515625" style="7" customWidth="1"/>
    <col min="10" max="10" width="9" style="7" customWidth="1"/>
    <col min="11" max="18" width="10" style="7" customWidth="1"/>
    <col min="19" max="20" width="9" style="7" customWidth="1"/>
    <col min="21" max="21" width="7.85546875" style="7" customWidth="1"/>
    <col min="22" max="22" width="9" style="7" customWidth="1"/>
    <col min="23" max="23" width="9.42578125" style="7" customWidth="1"/>
    <col min="24" max="24" width="10.140625" style="7" customWidth="1"/>
    <col min="25" max="25" width="12.7109375" style="7" customWidth="1"/>
    <col min="26" max="26" width="11.7109375" style="21" bestFit="1" customWidth="1"/>
    <col min="27" max="27" width="10.140625" style="7" customWidth="1"/>
    <col min="28" max="28" width="13.28515625" style="14" customWidth="1"/>
    <col min="29" max="16384" width="9.140625" style="14"/>
  </cols>
  <sheetData>
    <row r="1" spans="1:29" ht="15.75" x14ac:dyDescent="0.25">
      <c r="Z1" s="149" t="s">
        <v>52</v>
      </c>
      <c r="AA1" s="149"/>
      <c r="AB1" s="149"/>
      <c r="AC1" s="149"/>
    </row>
    <row r="2" spans="1:29" ht="114.75" customHeight="1" x14ac:dyDescent="0.25">
      <c r="A2" s="129" t="s">
        <v>94</v>
      </c>
      <c r="B2" s="23" t="s">
        <v>48</v>
      </c>
      <c r="C2" s="72" t="s">
        <v>111</v>
      </c>
      <c r="D2" s="15" t="s">
        <v>1</v>
      </c>
      <c r="E2" s="127" t="s">
        <v>107</v>
      </c>
      <c r="F2" s="15" t="s">
        <v>2</v>
      </c>
      <c r="G2" s="24" t="s">
        <v>3</v>
      </c>
      <c r="H2" s="68" t="s">
        <v>64</v>
      </c>
      <c r="I2" s="68" t="s">
        <v>75</v>
      </c>
      <c r="J2" s="65" t="s">
        <v>71</v>
      </c>
      <c r="K2" s="25" t="s">
        <v>4</v>
      </c>
      <c r="L2" s="65" t="s">
        <v>72</v>
      </c>
      <c r="M2" s="65" t="s">
        <v>74</v>
      </c>
      <c r="N2" s="131" t="s">
        <v>99</v>
      </c>
      <c r="O2" s="131" t="s">
        <v>98</v>
      </c>
      <c r="P2" s="65" t="s">
        <v>5</v>
      </c>
      <c r="Q2" s="61"/>
      <c r="R2" s="14"/>
      <c r="S2" s="14"/>
      <c r="T2" s="14"/>
      <c r="U2" s="14"/>
      <c r="V2" s="14"/>
      <c r="W2" s="14"/>
      <c r="X2" s="14"/>
      <c r="Y2" s="14"/>
      <c r="Z2" s="14"/>
      <c r="AA2" s="14"/>
    </row>
    <row r="3" spans="1:29" ht="18" hidden="1" x14ac:dyDescent="0.25">
      <c r="A3" s="26" t="s">
        <v>0</v>
      </c>
      <c r="B3" s="26" t="s">
        <v>0</v>
      </c>
      <c r="C3" s="27" t="s">
        <v>18</v>
      </c>
      <c r="D3" s="28" t="s">
        <v>20</v>
      </c>
      <c r="E3" s="26"/>
      <c r="F3" s="26">
        <v>30</v>
      </c>
      <c r="G3" s="26">
        <v>190</v>
      </c>
      <c r="H3" s="16"/>
      <c r="I3" s="16"/>
      <c r="J3" s="26"/>
      <c r="K3" s="26" t="s">
        <v>7</v>
      </c>
      <c r="L3" s="26"/>
      <c r="M3" s="26"/>
      <c r="N3" s="26"/>
      <c r="O3" s="26"/>
      <c r="P3" s="26">
        <v>8</v>
      </c>
      <c r="Q3" s="61" t="s">
        <v>51</v>
      </c>
      <c r="R3" s="14"/>
      <c r="S3" s="14"/>
      <c r="T3" s="14"/>
      <c r="U3" s="14"/>
      <c r="V3" s="14"/>
      <c r="W3" s="14"/>
      <c r="X3" s="14"/>
      <c r="Y3" s="14"/>
      <c r="Z3" s="14"/>
      <c r="AA3" s="14"/>
    </row>
    <row r="4" spans="1:29" ht="18" hidden="1" x14ac:dyDescent="0.25">
      <c r="A4" s="26" t="s">
        <v>0</v>
      </c>
      <c r="B4" s="26" t="s">
        <v>0</v>
      </c>
      <c r="C4" s="27" t="s">
        <v>19</v>
      </c>
      <c r="D4" s="29" t="s">
        <v>21</v>
      </c>
      <c r="E4" s="26"/>
      <c r="F4" s="26">
        <v>27</v>
      </c>
      <c r="G4" s="26">
        <v>191</v>
      </c>
      <c r="H4" s="16"/>
      <c r="I4" s="16"/>
      <c r="J4" s="26"/>
      <c r="K4" s="26" t="s">
        <v>8</v>
      </c>
      <c r="L4" s="26"/>
      <c r="M4" s="26"/>
      <c r="N4" s="26"/>
      <c r="O4" s="26"/>
      <c r="P4" s="26">
        <v>12</v>
      </c>
      <c r="Q4" s="61" t="s">
        <v>51</v>
      </c>
      <c r="R4" s="14"/>
      <c r="S4" s="14"/>
      <c r="T4" s="14"/>
      <c r="U4" s="14"/>
      <c r="V4" s="14"/>
      <c r="W4" s="14"/>
      <c r="X4" s="14"/>
      <c r="Y4" s="14"/>
      <c r="Z4" s="14"/>
      <c r="AA4" s="14"/>
    </row>
    <row r="5" spans="1:29" ht="22.5" hidden="1" customHeight="1" x14ac:dyDescent="0.25">
      <c r="A5" s="30"/>
      <c r="B5" s="30"/>
      <c r="C5" s="31"/>
      <c r="D5" s="32"/>
      <c r="E5" s="30"/>
      <c r="F5" s="30"/>
      <c r="G5" s="30"/>
      <c r="H5" s="18"/>
      <c r="I5" s="18"/>
      <c r="J5" s="30"/>
      <c r="K5" s="30"/>
      <c r="L5" s="30"/>
      <c r="M5" s="30"/>
      <c r="N5" s="30"/>
      <c r="O5" s="30"/>
      <c r="P5" s="30"/>
      <c r="Q5" s="61" t="s">
        <v>51</v>
      </c>
      <c r="R5" s="14"/>
      <c r="S5" s="14"/>
      <c r="T5" s="14"/>
      <c r="U5" s="14"/>
      <c r="V5" s="14"/>
      <c r="W5" s="14"/>
      <c r="X5" s="14"/>
      <c r="Y5" s="14"/>
      <c r="Z5" s="14"/>
      <c r="AA5" s="14"/>
    </row>
    <row r="6" spans="1:29" ht="38.25" x14ac:dyDescent="0.2">
      <c r="A6" s="33" t="s">
        <v>22</v>
      </c>
      <c r="B6" s="33" t="s">
        <v>47</v>
      </c>
      <c r="C6" s="31"/>
      <c r="D6" s="32"/>
      <c r="E6" s="30"/>
      <c r="F6" s="30"/>
      <c r="G6" s="30"/>
      <c r="H6" s="17"/>
      <c r="I6" s="17"/>
      <c r="J6" s="30"/>
      <c r="K6" s="30"/>
      <c r="L6" s="30"/>
      <c r="M6" s="30"/>
      <c r="N6" s="30"/>
      <c r="O6" s="30"/>
      <c r="P6" s="30"/>
      <c r="Q6" s="62"/>
      <c r="R6" s="14"/>
      <c r="S6" s="14"/>
      <c r="T6" s="14"/>
      <c r="U6" s="14"/>
      <c r="V6" s="14"/>
      <c r="W6" s="14"/>
      <c r="X6" s="14"/>
      <c r="Y6" s="14"/>
      <c r="Z6" s="14"/>
      <c r="AA6" s="14"/>
    </row>
    <row r="7" spans="1:29" ht="18" x14ac:dyDescent="0.2">
      <c r="A7" s="23"/>
      <c r="B7" s="23"/>
      <c r="C7" s="27"/>
      <c r="D7" s="29"/>
      <c r="E7" s="26"/>
      <c r="F7" s="26"/>
      <c r="G7" s="26"/>
      <c r="H7" s="69"/>
      <c r="I7" s="69"/>
      <c r="J7" s="26"/>
      <c r="K7" s="26"/>
      <c r="L7" s="26"/>
      <c r="M7" s="26"/>
      <c r="N7" s="26"/>
      <c r="O7" s="26"/>
      <c r="P7" s="26"/>
      <c r="Q7" s="62"/>
      <c r="R7" s="14"/>
      <c r="S7" s="14"/>
      <c r="T7" s="14"/>
      <c r="U7" s="14"/>
      <c r="V7" s="14"/>
      <c r="W7" s="14"/>
      <c r="X7" s="14"/>
      <c r="Y7" s="14"/>
      <c r="Z7" s="14"/>
      <c r="AA7" s="14"/>
    </row>
    <row r="8" spans="1:29" ht="15" customHeight="1" x14ac:dyDescent="0.2">
      <c r="A8" s="63">
        <v>1486930216</v>
      </c>
      <c r="B8" s="63" t="s">
        <v>16</v>
      </c>
      <c r="C8" s="64" t="s">
        <v>70</v>
      </c>
      <c r="D8" s="9" t="s">
        <v>20</v>
      </c>
      <c r="E8" s="73">
        <f t="shared" ref="E8:E20" si="0">F8/0.55</f>
        <v>54.54545454545454</v>
      </c>
      <c r="F8" s="8">
        <v>30</v>
      </c>
      <c r="G8" s="63">
        <v>243</v>
      </c>
      <c r="H8" s="75">
        <v>0.15690000000000001</v>
      </c>
      <c r="I8" s="74">
        <f>E8*H8</f>
        <v>8.5581818181818186</v>
      </c>
      <c r="J8" s="76">
        <v>2.25</v>
      </c>
      <c r="K8" s="63" t="s">
        <v>17</v>
      </c>
      <c r="L8" s="63" t="s">
        <v>73</v>
      </c>
      <c r="M8" s="63">
        <v>70</v>
      </c>
      <c r="N8" s="63">
        <v>15</v>
      </c>
      <c r="O8" s="63">
        <v>18</v>
      </c>
      <c r="P8" s="63">
        <v>10</v>
      </c>
      <c r="Q8" s="14"/>
      <c r="R8" s="14"/>
      <c r="S8" s="14"/>
      <c r="T8" s="14"/>
      <c r="U8" s="14"/>
      <c r="V8" s="14"/>
      <c r="W8" s="14"/>
      <c r="X8" s="14"/>
      <c r="Y8" s="14"/>
      <c r="Z8" s="14"/>
      <c r="AA8" s="14"/>
    </row>
    <row r="9" spans="1:29" ht="15" customHeight="1" x14ac:dyDescent="0.2">
      <c r="A9" s="63">
        <v>5621034500</v>
      </c>
      <c r="B9" s="63" t="s">
        <v>68</v>
      </c>
      <c r="C9" s="127" t="s">
        <v>96</v>
      </c>
      <c r="D9" s="130" t="s">
        <v>20</v>
      </c>
      <c r="E9" s="73">
        <f t="shared" si="0"/>
        <v>54.54545454545454</v>
      </c>
      <c r="F9" s="8">
        <v>30</v>
      </c>
      <c r="G9" s="8">
        <v>97</v>
      </c>
      <c r="H9" s="75">
        <v>0.15690000000000001</v>
      </c>
      <c r="I9" s="74">
        <f t="shared" ref="I9:I20" si="1">E9*H9</f>
        <v>8.5581818181818186</v>
      </c>
      <c r="J9" s="63">
        <v>4.9000000000000004</v>
      </c>
      <c r="K9" s="128" t="s">
        <v>97</v>
      </c>
      <c r="L9" s="63" t="s">
        <v>73</v>
      </c>
      <c r="M9" s="63">
        <v>260</v>
      </c>
      <c r="N9" s="63">
        <v>490</v>
      </c>
      <c r="O9" s="63">
        <v>126</v>
      </c>
      <c r="P9" s="63">
        <v>2</v>
      </c>
      <c r="Q9" s="14"/>
      <c r="R9" s="14"/>
      <c r="S9" s="14"/>
      <c r="T9" s="14"/>
      <c r="U9" s="14"/>
      <c r="V9" s="14"/>
      <c r="W9" s="14"/>
      <c r="X9" s="14"/>
      <c r="Y9" s="14"/>
      <c r="Z9" s="14"/>
      <c r="AA9" s="14"/>
    </row>
    <row r="10" spans="1:29" ht="15" customHeight="1" x14ac:dyDescent="0.2">
      <c r="A10" s="63">
        <v>5621004101</v>
      </c>
      <c r="B10" s="63" t="s">
        <v>61</v>
      </c>
      <c r="C10" s="64" t="s">
        <v>6</v>
      </c>
      <c r="D10" s="66" t="s">
        <v>20</v>
      </c>
      <c r="E10" s="73">
        <f t="shared" si="0"/>
        <v>54.54545454545454</v>
      </c>
      <c r="F10" s="8">
        <v>30</v>
      </c>
      <c r="G10" s="8">
        <v>190</v>
      </c>
      <c r="H10" s="75">
        <v>0.15690000000000001</v>
      </c>
      <c r="I10" s="74">
        <f t="shared" si="1"/>
        <v>8.5581818181818186</v>
      </c>
      <c r="J10" s="63">
        <v>2.52</v>
      </c>
      <c r="K10" s="63" t="s">
        <v>7</v>
      </c>
      <c r="L10" s="63" t="s">
        <v>73</v>
      </c>
      <c r="M10" s="63">
        <v>130</v>
      </c>
      <c r="N10" s="63">
        <v>250</v>
      </c>
      <c r="O10" s="63">
        <v>54</v>
      </c>
      <c r="P10" s="63">
        <v>8</v>
      </c>
      <c r="Q10" s="14"/>
      <c r="R10" s="14"/>
      <c r="S10" s="14"/>
      <c r="T10" s="14"/>
      <c r="U10" s="14"/>
      <c r="V10" s="14"/>
      <c r="W10" s="14"/>
      <c r="X10" s="14"/>
      <c r="Y10" s="14"/>
      <c r="Z10" s="14"/>
      <c r="AA10" s="14"/>
    </row>
    <row r="11" spans="1:29" ht="15" customHeight="1" x14ac:dyDescent="0.2">
      <c r="A11" s="63">
        <v>5621005222</v>
      </c>
      <c r="B11" s="63" t="s">
        <v>62</v>
      </c>
      <c r="C11" s="127" t="s">
        <v>100</v>
      </c>
      <c r="D11" s="66" t="s">
        <v>20</v>
      </c>
      <c r="E11" s="73">
        <f t="shared" si="0"/>
        <v>54.54545454545454</v>
      </c>
      <c r="F11" s="8">
        <v>30</v>
      </c>
      <c r="G11" s="8">
        <v>153</v>
      </c>
      <c r="H11" s="75">
        <v>0.15690000000000001</v>
      </c>
      <c r="I11" s="74">
        <f t="shared" si="1"/>
        <v>8.5581818181818186</v>
      </c>
      <c r="J11" s="63">
        <v>3.1</v>
      </c>
      <c r="K11" s="128" t="s">
        <v>101</v>
      </c>
      <c r="L11" s="63" t="s">
        <v>73</v>
      </c>
      <c r="M11" s="63">
        <v>130</v>
      </c>
      <c r="N11" s="63">
        <v>470</v>
      </c>
      <c r="O11" s="63">
        <v>36</v>
      </c>
      <c r="P11" s="63">
        <v>20</v>
      </c>
      <c r="Q11" s="14"/>
      <c r="R11" s="14"/>
      <c r="S11" s="14"/>
      <c r="T11" s="14"/>
      <c r="U11" s="14"/>
      <c r="V11" s="14"/>
      <c r="W11" s="14"/>
      <c r="X11" s="14"/>
      <c r="Y11" s="14"/>
      <c r="Z11" s="14"/>
      <c r="AA11" s="14"/>
    </row>
    <row r="12" spans="1:29" ht="15" customHeight="1" x14ac:dyDescent="0.2">
      <c r="A12" s="63">
        <v>5621005307</v>
      </c>
      <c r="B12" s="63" t="s">
        <v>67</v>
      </c>
      <c r="C12" s="64" t="s">
        <v>66</v>
      </c>
      <c r="D12" s="66" t="s">
        <v>20</v>
      </c>
      <c r="E12" s="73">
        <f t="shared" si="0"/>
        <v>54.54545454545454</v>
      </c>
      <c r="F12" s="8">
        <v>30</v>
      </c>
      <c r="G12" s="8">
        <v>212</v>
      </c>
      <c r="H12" s="75">
        <v>0.15690000000000001</v>
      </c>
      <c r="I12" s="74">
        <f t="shared" si="1"/>
        <v>8.5581818181818186</v>
      </c>
      <c r="J12" s="63">
        <v>2.2999999999999998</v>
      </c>
      <c r="K12" s="128" t="s">
        <v>102</v>
      </c>
      <c r="L12" s="63" t="s">
        <v>73</v>
      </c>
      <c r="M12" s="63">
        <v>128</v>
      </c>
      <c r="N12" s="63">
        <v>120</v>
      </c>
      <c r="O12" s="63">
        <v>60</v>
      </c>
      <c r="P12" s="63">
        <v>12</v>
      </c>
      <c r="Q12" s="14"/>
      <c r="R12" s="14"/>
      <c r="S12" s="14"/>
      <c r="T12" s="14"/>
      <c r="U12" s="14"/>
      <c r="V12" s="14"/>
      <c r="W12" s="14"/>
      <c r="X12" s="14"/>
      <c r="Y12" s="14"/>
      <c r="Z12" s="14"/>
      <c r="AA12" s="14"/>
    </row>
    <row r="13" spans="1:29" ht="15" customHeight="1" x14ac:dyDescent="0.2">
      <c r="A13" s="63">
        <v>5621005301</v>
      </c>
      <c r="B13" s="8" t="s">
        <v>23</v>
      </c>
      <c r="C13" s="127" t="s">
        <v>103</v>
      </c>
      <c r="D13" s="8" t="s">
        <v>21</v>
      </c>
      <c r="E13" s="73">
        <f t="shared" si="0"/>
        <v>49.090909090909086</v>
      </c>
      <c r="F13" s="8">
        <v>27</v>
      </c>
      <c r="G13" s="8">
        <v>191</v>
      </c>
      <c r="H13" s="75">
        <v>0.15690000000000001</v>
      </c>
      <c r="I13" s="74">
        <f t="shared" si="1"/>
        <v>7.7023636363636365</v>
      </c>
      <c r="J13" s="8">
        <v>2.2999999999999998</v>
      </c>
      <c r="K13" s="128" t="s">
        <v>102</v>
      </c>
      <c r="L13" s="63" t="s">
        <v>73</v>
      </c>
      <c r="M13" s="63">
        <v>110</v>
      </c>
      <c r="N13" s="63">
        <v>340</v>
      </c>
      <c r="O13" s="63">
        <v>36</v>
      </c>
      <c r="P13" s="8">
        <v>12</v>
      </c>
      <c r="Q13" s="14"/>
      <c r="R13" s="14"/>
      <c r="S13" s="14"/>
      <c r="T13" s="14"/>
      <c r="U13" s="14"/>
      <c r="V13" s="14"/>
      <c r="W13" s="14"/>
      <c r="X13" s="14"/>
      <c r="Y13" s="14"/>
      <c r="Z13" s="14"/>
      <c r="AA13" s="14"/>
    </row>
    <row r="14" spans="1:29" ht="15" customHeight="1" x14ac:dyDescent="0.2">
      <c r="A14" s="8">
        <v>5621005311</v>
      </c>
      <c r="B14" s="8" t="s">
        <v>24</v>
      </c>
      <c r="C14" s="15" t="s">
        <v>10</v>
      </c>
      <c r="D14" s="8" t="s">
        <v>21</v>
      </c>
      <c r="E14" s="73">
        <f t="shared" si="0"/>
        <v>49.090909090909086</v>
      </c>
      <c r="F14" s="11">
        <v>27</v>
      </c>
      <c r="G14" s="8">
        <v>191</v>
      </c>
      <c r="H14" s="75">
        <v>0.15690000000000001</v>
      </c>
      <c r="I14" s="74">
        <f t="shared" si="1"/>
        <v>7.7023636363636365</v>
      </c>
      <c r="J14" s="8">
        <v>2.2999999999999998</v>
      </c>
      <c r="K14" s="128" t="s">
        <v>102</v>
      </c>
      <c r="L14" s="63" t="s">
        <v>73</v>
      </c>
      <c r="M14" s="63">
        <v>110</v>
      </c>
      <c r="N14" s="63">
        <v>360</v>
      </c>
      <c r="O14" s="63">
        <v>41</v>
      </c>
      <c r="P14" s="8">
        <v>24</v>
      </c>
      <c r="Q14" s="14"/>
      <c r="R14" s="14"/>
      <c r="S14" s="14"/>
      <c r="T14" s="14"/>
      <c r="U14" s="14"/>
      <c r="V14" s="14"/>
      <c r="W14" s="14"/>
      <c r="X14" s="14"/>
      <c r="Y14" s="14"/>
      <c r="Z14" s="14"/>
      <c r="AA14" s="14"/>
    </row>
    <row r="15" spans="1:29" ht="15" customHeight="1" x14ac:dyDescent="0.2">
      <c r="A15" s="8">
        <v>5621005361</v>
      </c>
      <c r="B15" s="128" t="s">
        <v>93</v>
      </c>
      <c r="C15" s="127" t="s">
        <v>95</v>
      </c>
      <c r="D15" s="8" t="s">
        <v>21</v>
      </c>
      <c r="E15" s="73">
        <f t="shared" ref="E15" si="2">F15/0.55</f>
        <v>49.090909090909086</v>
      </c>
      <c r="F15" s="11">
        <v>27</v>
      </c>
      <c r="G15" s="8">
        <v>187</v>
      </c>
      <c r="H15" s="75">
        <v>0.15690000000000001</v>
      </c>
      <c r="I15" s="74">
        <f t="shared" ref="I15" si="3">E15*H15</f>
        <v>7.7023636363636365</v>
      </c>
      <c r="J15" s="8">
        <v>2.2999999999999998</v>
      </c>
      <c r="K15" s="128" t="s">
        <v>102</v>
      </c>
      <c r="L15" s="63" t="s">
        <v>73</v>
      </c>
      <c r="M15" s="63">
        <v>110</v>
      </c>
      <c r="N15" s="63">
        <v>360</v>
      </c>
      <c r="O15" s="128" t="s">
        <v>104</v>
      </c>
      <c r="P15" s="8">
        <v>8</v>
      </c>
      <c r="Q15" s="14"/>
      <c r="R15" s="14"/>
      <c r="S15" s="14"/>
      <c r="T15" s="14"/>
      <c r="U15" s="14"/>
      <c r="V15" s="14"/>
      <c r="W15" s="14"/>
      <c r="X15" s="14"/>
      <c r="Y15" s="14"/>
      <c r="Z15" s="14"/>
      <c r="AA15" s="14"/>
    </row>
    <row r="16" spans="1:29" ht="15" customHeight="1" x14ac:dyDescent="0.2">
      <c r="A16" s="8">
        <v>5621005501</v>
      </c>
      <c r="B16" s="8" t="s">
        <v>25</v>
      </c>
      <c r="C16" s="15" t="s">
        <v>11</v>
      </c>
      <c r="D16" s="8" t="s">
        <v>21</v>
      </c>
      <c r="E16" s="73">
        <f t="shared" si="0"/>
        <v>49.090909090909086</v>
      </c>
      <c r="F16" s="11">
        <v>27</v>
      </c>
      <c r="G16" s="8">
        <v>191</v>
      </c>
      <c r="H16" s="75">
        <v>0.15690000000000001</v>
      </c>
      <c r="I16" s="74">
        <f t="shared" si="1"/>
        <v>7.7023636363636365</v>
      </c>
      <c r="J16" s="8">
        <v>2.2999999999999998</v>
      </c>
      <c r="K16" s="128" t="s">
        <v>102</v>
      </c>
      <c r="L16" s="63" t="s">
        <v>73</v>
      </c>
      <c r="M16" s="63">
        <v>105</v>
      </c>
      <c r="N16" s="63">
        <v>330</v>
      </c>
      <c r="O16" s="63">
        <v>32</v>
      </c>
      <c r="P16" s="8">
        <v>18</v>
      </c>
      <c r="Q16" s="14"/>
      <c r="R16" s="14"/>
      <c r="S16" s="14"/>
      <c r="T16" s="14"/>
      <c r="U16" s="14"/>
      <c r="V16" s="14"/>
      <c r="W16" s="14"/>
      <c r="X16" s="14"/>
      <c r="Y16" s="14"/>
      <c r="Z16" s="14"/>
      <c r="AA16" s="14"/>
    </row>
    <row r="17" spans="1:28" ht="15" customHeight="1" x14ac:dyDescent="0.2">
      <c r="A17" s="8">
        <v>5621005502</v>
      </c>
      <c r="B17" s="8" t="s">
        <v>26</v>
      </c>
      <c r="C17" s="15" t="s">
        <v>12</v>
      </c>
      <c r="D17" s="9" t="s">
        <v>20</v>
      </c>
      <c r="E17" s="73">
        <f t="shared" si="0"/>
        <v>54.54545454545454</v>
      </c>
      <c r="F17" s="8">
        <v>30</v>
      </c>
      <c r="G17" s="8">
        <v>212</v>
      </c>
      <c r="H17" s="75">
        <v>0.15690000000000001</v>
      </c>
      <c r="I17" s="74">
        <f t="shared" si="1"/>
        <v>8.5581818181818186</v>
      </c>
      <c r="J17" s="8">
        <v>2.2999999999999998</v>
      </c>
      <c r="K17" s="128" t="s">
        <v>102</v>
      </c>
      <c r="L17" s="63" t="s">
        <v>73</v>
      </c>
      <c r="M17" s="63">
        <v>90</v>
      </c>
      <c r="N17" s="63">
        <v>305</v>
      </c>
      <c r="O17" s="63">
        <v>23</v>
      </c>
      <c r="P17" s="8">
        <v>12</v>
      </c>
      <c r="Q17" s="14"/>
      <c r="R17" s="14"/>
      <c r="S17" s="14"/>
      <c r="T17" s="14"/>
      <c r="U17" s="14"/>
      <c r="V17" s="14"/>
      <c r="W17" s="14"/>
      <c r="X17" s="14"/>
      <c r="Y17" s="14"/>
      <c r="Z17" s="14"/>
      <c r="AA17" s="14"/>
    </row>
    <row r="18" spans="1:28" ht="15" customHeight="1" x14ac:dyDescent="0.2">
      <c r="A18" s="8">
        <v>5621005503</v>
      </c>
      <c r="B18" s="8" t="s">
        <v>27</v>
      </c>
      <c r="C18" s="15" t="s">
        <v>13</v>
      </c>
      <c r="D18" s="9" t="s">
        <v>20</v>
      </c>
      <c r="E18" s="73">
        <f t="shared" si="0"/>
        <v>54.54545454545454</v>
      </c>
      <c r="F18" s="8">
        <v>30</v>
      </c>
      <c r="G18" s="8">
        <v>212</v>
      </c>
      <c r="H18" s="75">
        <v>0.15690000000000001</v>
      </c>
      <c r="I18" s="74">
        <f t="shared" si="1"/>
        <v>8.5581818181818186</v>
      </c>
      <c r="J18" s="8">
        <v>2.2999999999999998</v>
      </c>
      <c r="K18" s="128" t="s">
        <v>102</v>
      </c>
      <c r="L18" s="63" t="s">
        <v>73</v>
      </c>
      <c r="M18" s="63">
        <v>100</v>
      </c>
      <c r="N18" s="63">
        <v>325</v>
      </c>
      <c r="O18" s="63">
        <v>27</v>
      </c>
      <c r="P18" s="8">
        <v>12</v>
      </c>
      <c r="Q18" s="14"/>
      <c r="R18" s="14"/>
      <c r="S18" s="14"/>
      <c r="T18" s="14"/>
      <c r="U18" s="14"/>
      <c r="V18" s="14"/>
      <c r="W18" s="14"/>
      <c r="X18" s="14"/>
      <c r="Y18" s="14"/>
      <c r="Z18" s="14"/>
      <c r="AA18" s="14"/>
    </row>
    <row r="19" spans="1:28" ht="15" customHeight="1" x14ac:dyDescent="0.2">
      <c r="A19" s="8">
        <v>5621005505</v>
      </c>
      <c r="B19" s="8" t="s">
        <v>30</v>
      </c>
      <c r="C19" s="15" t="s">
        <v>31</v>
      </c>
      <c r="D19" s="9" t="s">
        <v>20</v>
      </c>
      <c r="E19" s="73">
        <f t="shared" si="0"/>
        <v>54.54545454545454</v>
      </c>
      <c r="F19" s="8">
        <v>30</v>
      </c>
      <c r="G19" s="8">
        <v>212</v>
      </c>
      <c r="H19" s="75">
        <v>0.15690000000000001</v>
      </c>
      <c r="I19" s="74">
        <f t="shared" si="1"/>
        <v>8.5581818181818186</v>
      </c>
      <c r="J19" s="8">
        <v>2.2999999999999998</v>
      </c>
      <c r="K19" s="128" t="s">
        <v>102</v>
      </c>
      <c r="L19" s="63" t="s">
        <v>73</v>
      </c>
      <c r="M19" s="63">
        <v>100</v>
      </c>
      <c r="N19" s="63">
        <v>325</v>
      </c>
      <c r="O19" s="63">
        <v>27</v>
      </c>
      <c r="P19" s="8">
        <v>12</v>
      </c>
      <c r="Q19" s="14"/>
      <c r="R19" s="14"/>
      <c r="S19" s="14"/>
      <c r="T19" s="14"/>
      <c r="U19" s="14"/>
      <c r="V19" s="14"/>
      <c r="W19" s="14"/>
      <c r="X19" s="14"/>
      <c r="Y19" s="14"/>
      <c r="Z19" s="14"/>
      <c r="AA19" s="14"/>
    </row>
    <row r="20" spans="1:28" ht="15" customHeight="1" x14ac:dyDescent="0.2">
      <c r="A20" s="8">
        <v>5621035101</v>
      </c>
      <c r="B20" s="8" t="s">
        <v>28</v>
      </c>
      <c r="C20" s="15" t="s">
        <v>15</v>
      </c>
      <c r="D20" s="12" t="s">
        <v>21</v>
      </c>
      <c r="E20" s="73">
        <f t="shared" si="0"/>
        <v>49.090909090909086</v>
      </c>
      <c r="F20" s="11">
        <v>27</v>
      </c>
      <c r="G20" s="8">
        <v>175</v>
      </c>
      <c r="H20" s="75">
        <v>0.15690000000000001</v>
      </c>
      <c r="I20" s="74">
        <f t="shared" si="1"/>
        <v>7.7023636363636365</v>
      </c>
      <c r="J20" s="8">
        <v>2.2999999999999998</v>
      </c>
      <c r="K20" s="128" t="s">
        <v>102</v>
      </c>
      <c r="L20" s="63" t="s">
        <v>73</v>
      </c>
      <c r="M20" s="63">
        <v>100</v>
      </c>
      <c r="N20" s="63">
        <v>300</v>
      </c>
      <c r="O20" s="63">
        <v>27</v>
      </c>
      <c r="P20" s="8">
        <v>12</v>
      </c>
      <c r="Q20" s="14"/>
      <c r="R20" s="14"/>
      <c r="S20" s="14"/>
      <c r="T20" s="14"/>
      <c r="U20" s="14"/>
      <c r="V20" s="14"/>
      <c r="W20" s="14"/>
      <c r="X20" s="14"/>
      <c r="Y20" s="14"/>
      <c r="Z20" s="14"/>
      <c r="AA20" s="14"/>
    </row>
    <row r="21" spans="1:28" ht="15" hidden="1" customHeight="1" x14ac:dyDescent="0.2">
      <c r="A21" s="8">
        <v>1486930216</v>
      </c>
      <c r="B21" s="8" t="s">
        <v>16</v>
      </c>
      <c r="C21" s="15" t="s">
        <v>49</v>
      </c>
      <c r="D21" s="9" t="s">
        <v>20</v>
      </c>
      <c r="E21" s="8">
        <v>30</v>
      </c>
      <c r="F21" s="8"/>
      <c r="G21" s="8"/>
      <c r="H21" s="75">
        <v>0.15690000000000001</v>
      </c>
      <c r="I21" s="8"/>
      <c r="J21" s="8">
        <v>243</v>
      </c>
      <c r="K21" s="8" t="s">
        <v>17</v>
      </c>
      <c r="L21" s="8"/>
      <c r="M21" s="8"/>
      <c r="N21" s="8"/>
      <c r="O21" s="8"/>
      <c r="P21" s="8"/>
      <c r="Q21" s="8"/>
      <c r="R21" s="8"/>
      <c r="S21" s="8">
        <v>10</v>
      </c>
      <c r="T21" s="10"/>
      <c r="U21" s="10"/>
      <c r="V21" s="19">
        <f>SUM(T21*U21)</f>
        <v>0</v>
      </c>
      <c r="W21" s="20">
        <f>SUM(V21/J21)</f>
        <v>0</v>
      </c>
      <c r="X21" s="20">
        <f>SUM(W21*54.55)</f>
        <v>0</v>
      </c>
      <c r="Y21" s="20">
        <f>SUM(X21*0.55)</f>
        <v>0</v>
      </c>
      <c r="Z21" s="17" t="s">
        <v>65</v>
      </c>
      <c r="AA21" s="39">
        <f>SUM(X21*0.1013)</f>
        <v>0</v>
      </c>
    </row>
    <row r="22" spans="1:28" ht="15" hidden="1" customHeight="1" x14ac:dyDescent="0.2">
      <c r="C22" s="50" t="s">
        <v>33</v>
      </c>
      <c r="D22" s="51"/>
      <c r="E22" s="52"/>
      <c r="F22" s="52"/>
      <c r="G22" s="52"/>
      <c r="H22" s="75">
        <v>0.15690000000000001</v>
      </c>
      <c r="I22" s="52"/>
      <c r="J22" s="52"/>
      <c r="K22" s="52"/>
      <c r="L22" s="52"/>
      <c r="M22" s="52"/>
      <c r="N22" s="52"/>
      <c r="O22" s="52"/>
      <c r="P22" s="52"/>
      <c r="Q22" s="52"/>
      <c r="R22" s="52"/>
      <c r="S22" s="52"/>
      <c r="T22" s="53"/>
      <c r="U22" s="53"/>
      <c r="V22" s="53"/>
      <c r="W22" s="53"/>
      <c r="X22" s="53"/>
      <c r="Y22" s="53"/>
      <c r="Z22" s="53"/>
      <c r="AA22" s="53"/>
      <c r="AB22" s="150"/>
    </row>
    <row r="23" spans="1:28" ht="15" hidden="1" customHeight="1" x14ac:dyDescent="0.2">
      <c r="C23" s="54" t="s">
        <v>6</v>
      </c>
      <c r="D23" s="34" t="s">
        <v>20</v>
      </c>
      <c r="E23" s="13">
        <v>30</v>
      </c>
      <c r="F23" s="13"/>
      <c r="G23" s="13"/>
      <c r="H23" s="75">
        <v>0.15690000000000001</v>
      </c>
      <c r="I23" s="13"/>
      <c r="J23" s="13">
        <v>190</v>
      </c>
      <c r="K23" s="13" t="s">
        <v>7</v>
      </c>
      <c r="L23" s="13"/>
      <c r="M23" s="13"/>
      <c r="N23" s="13"/>
      <c r="O23" s="13"/>
      <c r="P23" s="13"/>
      <c r="Q23" s="13"/>
      <c r="R23" s="13"/>
      <c r="S23" s="13">
        <v>8</v>
      </c>
      <c r="T23" s="3">
        <v>100</v>
      </c>
      <c r="U23" s="3">
        <v>4</v>
      </c>
      <c r="V23" s="19">
        <f>SUM(T23*U23)</f>
        <v>400</v>
      </c>
      <c r="W23" s="20">
        <f>SUM(V23/190)</f>
        <v>2.1052631578947367</v>
      </c>
      <c r="X23" s="20">
        <f>SUM(W23*54.55)</f>
        <v>114.84210526315788</v>
      </c>
      <c r="Y23" s="20">
        <f>SUM(X23*0.55)</f>
        <v>63.163157894736834</v>
      </c>
      <c r="Z23" s="17" t="s">
        <v>69</v>
      </c>
      <c r="AA23" s="39">
        <f>SUM(X23*0.1013)</f>
        <v>11.633505263157893</v>
      </c>
      <c r="AB23" s="150"/>
    </row>
    <row r="24" spans="1:28" ht="15" hidden="1" customHeight="1" x14ac:dyDescent="0.2">
      <c r="C24" s="54" t="s">
        <v>9</v>
      </c>
      <c r="D24" s="34" t="s">
        <v>21</v>
      </c>
      <c r="E24" s="13">
        <v>27</v>
      </c>
      <c r="F24" s="13"/>
      <c r="G24" s="13"/>
      <c r="H24" s="75">
        <v>0.15690000000000001</v>
      </c>
      <c r="I24" s="13"/>
      <c r="J24" s="13">
        <v>191</v>
      </c>
      <c r="K24" s="13" t="s">
        <v>8</v>
      </c>
      <c r="L24" s="13"/>
      <c r="M24" s="13"/>
      <c r="N24" s="13"/>
      <c r="O24" s="13"/>
      <c r="P24" s="13"/>
      <c r="Q24" s="13"/>
      <c r="R24" s="13"/>
      <c r="S24" s="13">
        <v>12</v>
      </c>
      <c r="T24" s="3">
        <v>5000</v>
      </c>
      <c r="U24" s="3">
        <v>3</v>
      </c>
      <c r="V24" s="19">
        <f>SUM(T24*U24)</f>
        <v>15000</v>
      </c>
      <c r="W24" s="20">
        <f>SUM(V24/191)</f>
        <v>78.534031413612567</v>
      </c>
      <c r="X24" s="20">
        <f>SUM(W24*49.09)</f>
        <v>3855.2356020942411</v>
      </c>
      <c r="Y24" s="20">
        <f>SUM(X24*0.55)</f>
        <v>2120.379581151833</v>
      </c>
      <c r="Z24" s="17" t="s">
        <v>69</v>
      </c>
      <c r="AA24" s="39">
        <f>SUM(X24*0.1013)</f>
        <v>390.53536649214664</v>
      </c>
      <c r="AB24" s="150"/>
    </row>
    <row r="25" spans="1:28" ht="15" hidden="1" customHeight="1" thickBot="1" x14ac:dyDescent="0.25">
      <c r="C25" s="55"/>
      <c r="D25" s="56"/>
      <c r="E25" s="57"/>
      <c r="F25" s="57"/>
      <c r="G25" s="57"/>
      <c r="H25" s="75">
        <v>0.15690000000000001</v>
      </c>
      <c r="I25" s="57"/>
      <c r="J25" s="57"/>
      <c r="K25" s="57"/>
      <c r="L25" s="57"/>
      <c r="M25" s="57"/>
      <c r="N25" s="57"/>
      <c r="O25" s="57"/>
      <c r="P25" s="57"/>
      <c r="Q25" s="57"/>
      <c r="R25" s="57"/>
      <c r="S25" s="57"/>
      <c r="T25" s="58"/>
      <c r="U25" s="58"/>
      <c r="V25" s="59"/>
      <c r="W25" s="60"/>
      <c r="X25" s="60"/>
      <c r="Y25" s="71"/>
      <c r="Z25" s="60"/>
      <c r="AA25" s="70"/>
      <c r="AB25" s="150"/>
    </row>
    <row r="26" spans="1:28" ht="15" hidden="1" customHeight="1" x14ac:dyDescent="0.2">
      <c r="C26" s="35"/>
      <c r="D26" s="36"/>
      <c r="E26" s="37"/>
      <c r="F26" s="37"/>
      <c r="G26" s="37"/>
      <c r="H26" s="75">
        <v>0.15690000000000001</v>
      </c>
      <c r="I26" s="37"/>
      <c r="J26" s="37"/>
      <c r="K26" s="37"/>
      <c r="L26" s="37"/>
      <c r="M26" s="37"/>
      <c r="N26" s="37"/>
      <c r="O26" s="37"/>
      <c r="P26" s="37"/>
      <c r="Q26" s="37"/>
      <c r="R26" s="37"/>
      <c r="S26" s="37"/>
      <c r="T26" s="4"/>
      <c r="U26" s="4"/>
      <c r="V26" s="5"/>
      <c r="W26" s="6"/>
      <c r="X26" s="6"/>
      <c r="Y26" s="6"/>
      <c r="AB26" s="150"/>
    </row>
    <row r="27" spans="1:28" ht="21" hidden="1" customHeight="1" x14ac:dyDescent="0.3">
      <c r="A27" s="45" t="s">
        <v>60</v>
      </c>
      <c r="H27" s="75">
        <v>0.15690000000000001</v>
      </c>
      <c r="AB27" s="150"/>
    </row>
    <row r="28" spans="1:28" ht="0.75" hidden="1" customHeight="1" x14ac:dyDescent="0.2">
      <c r="H28" s="75">
        <v>0.15690000000000001</v>
      </c>
    </row>
    <row r="29" spans="1:28" ht="44.25" hidden="1" customHeight="1" x14ac:dyDescent="0.3">
      <c r="A29" s="38"/>
      <c r="B29" s="22"/>
      <c r="C29" s="67" t="s">
        <v>59</v>
      </c>
      <c r="D29" s="1" t="s">
        <v>34</v>
      </c>
      <c r="E29" s="1" t="s">
        <v>35</v>
      </c>
      <c r="F29" s="1"/>
      <c r="G29" s="1"/>
      <c r="H29" s="75">
        <v>0.15690000000000001</v>
      </c>
      <c r="I29" s="1"/>
      <c r="J29" s="1" t="s">
        <v>36</v>
      </c>
      <c r="K29" s="1" t="s">
        <v>37</v>
      </c>
      <c r="L29" s="1"/>
      <c r="M29" s="1"/>
      <c r="N29" s="1"/>
      <c r="O29" s="1"/>
      <c r="P29" s="1"/>
      <c r="Q29" s="1"/>
      <c r="R29" s="1"/>
      <c r="S29" s="1" t="s">
        <v>38</v>
      </c>
      <c r="T29" s="1" t="s">
        <v>39</v>
      </c>
      <c r="U29" s="1" t="s">
        <v>40</v>
      </c>
      <c r="V29" s="1" t="s">
        <v>41</v>
      </c>
      <c r="W29" s="1" t="s">
        <v>42</v>
      </c>
      <c r="X29" s="1" t="s">
        <v>43</v>
      </c>
      <c r="Y29" s="1" t="s">
        <v>44</v>
      </c>
      <c r="Z29" s="2" t="s">
        <v>45</v>
      </c>
      <c r="AA29" s="1" t="s">
        <v>46</v>
      </c>
      <c r="AB29" s="46">
        <v>0</v>
      </c>
    </row>
    <row r="30" spans="1:28" ht="15.75" hidden="1" customHeight="1" x14ac:dyDescent="0.2">
      <c r="B30" s="63" t="s">
        <v>16</v>
      </c>
      <c r="C30" s="64" t="s">
        <v>49</v>
      </c>
      <c r="D30" s="8"/>
      <c r="E30" s="8"/>
      <c r="F30" s="8"/>
      <c r="G30" s="8"/>
      <c r="H30" s="75">
        <v>0.15690000000000001</v>
      </c>
      <c r="I30" s="8"/>
      <c r="J30" s="8"/>
      <c r="K30" s="8"/>
      <c r="L30" s="8"/>
      <c r="M30" s="8"/>
      <c r="N30" s="8"/>
      <c r="O30" s="8"/>
      <c r="P30" s="8"/>
      <c r="Q30" s="8"/>
      <c r="R30" s="8"/>
      <c r="S30" s="8"/>
      <c r="T30" s="8"/>
      <c r="U30" s="8"/>
      <c r="V30" s="8"/>
      <c r="W30" s="8"/>
      <c r="X30" s="8"/>
      <c r="Y30" s="8"/>
      <c r="Z30" s="39"/>
      <c r="AA30" s="8">
        <f t="shared" ref="AA30:AA45" si="4">SUM(D30:Z30)</f>
        <v>0.15690000000000001</v>
      </c>
      <c r="AB30" s="47">
        <f>AB29-(AA30*54.55)</f>
        <v>-8.5588949999999997</v>
      </c>
    </row>
    <row r="31" spans="1:28" ht="15.75" hidden="1" customHeight="1" x14ac:dyDescent="0.2">
      <c r="B31" s="63" t="s">
        <v>68</v>
      </c>
      <c r="C31" s="64" t="s">
        <v>53</v>
      </c>
      <c r="D31" s="8"/>
      <c r="E31" s="8"/>
      <c r="F31" s="8"/>
      <c r="G31" s="8"/>
      <c r="H31" s="75">
        <v>0.15690000000000001</v>
      </c>
      <c r="I31" s="8"/>
      <c r="J31" s="8"/>
      <c r="K31" s="8"/>
      <c r="L31" s="8"/>
      <c r="M31" s="8"/>
      <c r="N31" s="8"/>
      <c r="O31" s="8"/>
      <c r="P31" s="8"/>
      <c r="Q31" s="8"/>
      <c r="R31" s="8"/>
      <c r="S31" s="8"/>
      <c r="T31" s="8"/>
      <c r="U31" s="8"/>
      <c r="V31" s="8"/>
      <c r="W31" s="8"/>
      <c r="X31" s="8"/>
      <c r="Y31" s="8"/>
      <c r="Z31" s="39"/>
      <c r="AA31" s="8">
        <f t="shared" si="4"/>
        <v>0.15690000000000001</v>
      </c>
      <c r="AB31" s="47">
        <f>AB30-(AA31*54.55)</f>
        <v>-17.117789999999999</v>
      </c>
    </row>
    <row r="32" spans="1:28" ht="15.75" hidden="1" customHeight="1" x14ac:dyDescent="0.2">
      <c r="B32" s="63" t="s">
        <v>61</v>
      </c>
      <c r="C32" s="64" t="s">
        <v>6</v>
      </c>
      <c r="D32" s="8"/>
      <c r="E32" s="8"/>
      <c r="F32" s="8"/>
      <c r="G32" s="8"/>
      <c r="H32" s="75">
        <v>0.15690000000000001</v>
      </c>
      <c r="I32" s="8"/>
      <c r="J32" s="8"/>
      <c r="K32" s="8"/>
      <c r="L32" s="8"/>
      <c r="M32" s="8"/>
      <c r="N32" s="8"/>
      <c r="O32" s="8"/>
      <c r="P32" s="8"/>
      <c r="Q32" s="8"/>
      <c r="R32" s="8"/>
      <c r="S32" s="8"/>
      <c r="T32" s="8"/>
      <c r="U32" s="8"/>
      <c r="V32" s="8"/>
      <c r="W32" s="8"/>
      <c r="X32" s="8"/>
      <c r="Y32" s="8"/>
      <c r="Z32" s="39"/>
      <c r="AA32" s="8">
        <f t="shared" si="4"/>
        <v>0.15690000000000001</v>
      </c>
      <c r="AB32" s="47">
        <f>AB30-(AA32*54.55)</f>
        <v>-17.117789999999999</v>
      </c>
    </row>
    <row r="33" spans="2:28" ht="15.75" hidden="1" customHeight="1" x14ac:dyDescent="0.2">
      <c r="B33" s="63" t="s">
        <v>62</v>
      </c>
      <c r="C33" s="64" t="s">
        <v>63</v>
      </c>
      <c r="D33" s="8"/>
      <c r="E33" s="8"/>
      <c r="F33" s="8"/>
      <c r="G33" s="8"/>
      <c r="H33" s="75">
        <v>0.15690000000000001</v>
      </c>
      <c r="I33" s="8"/>
      <c r="J33" s="8"/>
      <c r="K33" s="8"/>
      <c r="L33" s="8"/>
      <c r="M33" s="8"/>
      <c r="N33" s="8"/>
      <c r="O33" s="8"/>
      <c r="P33" s="8"/>
      <c r="Q33" s="8"/>
      <c r="R33" s="8"/>
      <c r="S33" s="8"/>
      <c r="T33" s="8"/>
      <c r="U33" s="8"/>
      <c r="V33" s="8"/>
      <c r="W33" s="8"/>
      <c r="X33" s="8"/>
      <c r="Y33" s="8"/>
      <c r="Z33" s="39"/>
      <c r="AA33" s="8">
        <f t="shared" si="4"/>
        <v>0.15690000000000001</v>
      </c>
      <c r="AB33" s="47">
        <f>AB32-(AA33*54.55)</f>
        <v>-25.676684999999999</v>
      </c>
    </row>
    <row r="34" spans="2:28" ht="15.75" hidden="1" customHeight="1" x14ac:dyDescent="0.2">
      <c r="B34" s="63" t="s">
        <v>67</v>
      </c>
      <c r="C34" s="64" t="s">
        <v>66</v>
      </c>
      <c r="D34" s="8"/>
      <c r="E34" s="8"/>
      <c r="F34" s="8"/>
      <c r="G34" s="8"/>
      <c r="H34" s="75">
        <v>0.15690000000000001</v>
      </c>
      <c r="I34" s="8"/>
      <c r="J34" s="8"/>
      <c r="K34" s="8"/>
      <c r="L34" s="8"/>
      <c r="M34" s="8"/>
      <c r="N34" s="8"/>
      <c r="O34" s="8"/>
      <c r="P34" s="8"/>
      <c r="Q34" s="8"/>
      <c r="R34" s="8"/>
      <c r="S34" s="8"/>
      <c r="T34" s="8"/>
      <c r="U34" s="8"/>
      <c r="V34" s="8"/>
      <c r="W34" s="8"/>
      <c r="X34" s="8"/>
      <c r="Y34" s="8"/>
      <c r="Z34" s="39"/>
      <c r="AA34" s="8">
        <f t="shared" si="4"/>
        <v>0.15690000000000001</v>
      </c>
      <c r="AB34" s="47">
        <f>AB33-(AA34*54.55)</f>
        <v>-34.235579999999999</v>
      </c>
    </row>
    <row r="35" spans="2:28" ht="15.75" hidden="1" customHeight="1" x14ac:dyDescent="0.2">
      <c r="B35" s="8" t="s">
        <v>23</v>
      </c>
      <c r="C35" s="15" t="s">
        <v>9</v>
      </c>
      <c r="D35" s="8"/>
      <c r="E35" s="8"/>
      <c r="F35" s="8"/>
      <c r="G35" s="8"/>
      <c r="H35" s="75">
        <v>0.15690000000000001</v>
      </c>
      <c r="I35" s="8"/>
      <c r="J35" s="8"/>
      <c r="K35" s="8"/>
      <c r="L35" s="8"/>
      <c r="M35" s="8"/>
      <c r="N35" s="8"/>
      <c r="O35" s="8"/>
      <c r="P35" s="8"/>
      <c r="Q35" s="8"/>
      <c r="R35" s="8"/>
      <c r="S35" s="8"/>
      <c r="T35" s="8"/>
      <c r="U35" s="8"/>
      <c r="V35" s="8"/>
      <c r="W35" s="8"/>
      <c r="X35" s="8"/>
      <c r="Y35" s="8"/>
      <c r="Z35" s="39"/>
      <c r="AA35" s="8">
        <f t="shared" si="4"/>
        <v>0.15690000000000001</v>
      </c>
      <c r="AB35" s="47">
        <f>AB30-(AA35*49.09)</f>
        <v>-16.261116000000001</v>
      </c>
    </row>
    <row r="36" spans="2:28" ht="15.75" hidden="1" customHeight="1" x14ac:dyDescent="0.2">
      <c r="B36" s="8" t="s">
        <v>24</v>
      </c>
      <c r="C36" s="15" t="s">
        <v>10</v>
      </c>
      <c r="D36" s="8"/>
      <c r="E36" s="8"/>
      <c r="F36" s="8"/>
      <c r="G36" s="8"/>
      <c r="H36" s="75">
        <v>0.15690000000000001</v>
      </c>
      <c r="I36" s="8"/>
      <c r="J36" s="8"/>
      <c r="K36" s="8"/>
      <c r="L36" s="8"/>
      <c r="M36" s="8"/>
      <c r="N36" s="8"/>
      <c r="O36" s="8"/>
      <c r="P36" s="8"/>
      <c r="Q36" s="8"/>
      <c r="R36" s="8"/>
      <c r="S36" s="8"/>
      <c r="T36" s="8"/>
      <c r="U36" s="8"/>
      <c r="V36" s="8"/>
      <c r="W36" s="8"/>
      <c r="X36" s="8"/>
      <c r="Y36" s="8"/>
      <c r="Z36" s="39"/>
      <c r="AA36" s="8">
        <f t="shared" si="4"/>
        <v>0.15690000000000001</v>
      </c>
      <c r="AB36" s="47">
        <f>AB35-(AA36*49.09)</f>
        <v>-23.963337000000003</v>
      </c>
    </row>
    <row r="37" spans="2:28" ht="15.75" hidden="1" customHeight="1" x14ac:dyDescent="0.2">
      <c r="B37" s="8" t="s">
        <v>25</v>
      </c>
      <c r="C37" s="15" t="s">
        <v>11</v>
      </c>
      <c r="D37" s="8"/>
      <c r="E37" s="8"/>
      <c r="F37" s="8"/>
      <c r="G37" s="8"/>
      <c r="H37" s="75">
        <v>0.15690000000000001</v>
      </c>
      <c r="I37" s="8"/>
      <c r="J37" s="8"/>
      <c r="K37" s="8"/>
      <c r="L37" s="8"/>
      <c r="M37" s="8"/>
      <c r="N37" s="8"/>
      <c r="O37" s="8"/>
      <c r="P37" s="8"/>
      <c r="Q37" s="8"/>
      <c r="R37" s="8"/>
      <c r="S37" s="8"/>
      <c r="T37" s="8"/>
      <c r="U37" s="8"/>
      <c r="V37" s="8"/>
      <c r="W37" s="8"/>
      <c r="X37" s="8"/>
      <c r="Y37" s="8"/>
      <c r="Z37" s="39"/>
      <c r="AA37" s="8">
        <f t="shared" si="4"/>
        <v>0.15690000000000001</v>
      </c>
      <c r="AB37" s="47">
        <f>AB36-(AA37*49.09)</f>
        <v>-31.665558000000004</v>
      </c>
    </row>
    <row r="38" spans="2:28" ht="15.75" hidden="1" customHeight="1" x14ac:dyDescent="0.2">
      <c r="B38" s="8" t="s">
        <v>26</v>
      </c>
      <c r="C38" s="15" t="s">
        <v>12</v>
      </c>
      <c r="D38" s="8"/>
      <c r="E38" s="8"/>
      <c r="F38" s="8"/>
      <c r="G38" s="8"/>
      <c r="H38" s="75">
        <v>0.15690000000000001</v>
      </c>
      <c r="I38" s="8"/>
      <c r="J38" s="8"/>
      <c r="K38" s="8"/>
      <c r="L38" s="8"/>
      <c r="M38" s="8"/>
      <c r="N38" s="8"/>
      <c r="O38" s="8"/>
      <c r="P38" s="8"/>
      <c r="Q38" s="8"/>
      <c r="R38" s="8"/>
      <c r="S38" s="8"/>
      <c r="T38" s="8"/>
      <c r="U38" s="8"/>
      <c r="V38" s="8"/>
      <c r="W38" s="8"/>
      <c r="X38" s="8"/>
      <c r="Y38" s="8"/>
      <c r="Z38" s="39"/>
      <c r="AA38" s="8">
        <f t="shared" si="4"/>
        <v>0.15690000000000001</v>
      </c>
      <c r="AB38" s="47">
        <f t="shared" ref="AB38:AB45" si="5">AB37-(AA38*54.55)</f>
        <v>-40.224453000000004</v>
      </c>
    </row>
    <row r="39" spans="2:28" ht="15.75" hidden="1" customHeight="1" x14ac:dyDescent="0.2">
      <c r="B39" s="8" t="s">
        <v>27</v>
      </c>
      <c r="C39" s="15" t="s">
        <v>13</v>
      </c>
      <c r="D39" s="8"/>
      <c r="E39" s="8"/>
      <c r="F39" s="8"/>
      <c r="G39" s="8"/>
      <c r="H39" s="75">
        <v>0.15690000000000001</v>
      </c>
      <c r="I39" s="8"/>
      <c r="J39" s="8"/>
      <c r="K39" s="8"/>
      <c r="L39" s="8"/>
      <c r="M39" s="8"/>
      <c r="N39" s="8"/>
      <c r="O39" s="8"/>
      <c r="P39" s="8"/>
      <c r="Q39" s="8"/>
      <c r="R39" s="8"/>
      <c r="S39" s="8"/>
      <c r="T39" s="8"/>
      <c r="U39" s="8"/>
      <c r="V39" s="8"/>
      <c r="W39" s="8"/>
      <c r="X39" s="8"/>
      <c r="Y39" s="8"/>
      <c r="Z39" s="39"/>
      <c r="AA39" s="8">
        <f t="shared" si="4"/>
        <v>0.15690000000000001</v>
      </c>
      <c r="AB39" s="47">
        <f t="shared" si="5"/>
        <v>-48.783348000000004</v>
      </c>
    </row>
    <row r="40" spans="2:28" ht="15.75" hidden="1" customHeight="1" x14ac:dyDescent="0.2">
      <c r="B40" s="8" t="s">
        <v>30</v>
      </c>
      <c r="C40" s="15" t="s">
        <v>31</v>
      </c>
      <c r="D40" s="8"/>
      <c r="E40" s="8"/>
      <c r="F40" s="8"/>
      <c r="G40" s="8"/>
      <c r="H40" s="75">
        <v>0.15690000000000001</v>
      </c>
      <c r="I40" s="8"/>
      <c r="J40" s="8"/>
      <c r="K40" s="8"/>
      <c r="L40" s="8"/>
      <c r="M40" s="8"/>
      <c r="N40" s="8"/>
      <c r="O40" s="8"/>
      <c r="P40" s="8"/>
      <c r="Q40" s="8"/>
      <c r="R40" s="8"/>
      <c r="S40" s="8"/>
      <c r="T40" s="8"/>
      <c r="U40" s="8"/>
      <c r="V40" s="8"/>
      <c r="W40" s="8"/>
      <c r="X40" s="8"/>
      <c r="Y40" s="8"/>
      <c r="Z40" s="39"/>
      <c r="AA40" s="8">
        <f t="shared" si="4"/>
        <v>0.15690000000000001</v>
      </c>
      <c r="AB40" s="47">
        <f t="shared" si="5"/>
        <v>-57.342243000000003</v>
      </c>
    </row>
    <row r="41" spans="2:28" ht="15.75" hidden="1" customHeight="1" x14ac:dyDescent="0.2">
      <c r="B41" s="63" t="s">
        <v>56</v>
      </c>
      <c r="C41" s="64" t="s">
        <v>57</v>
      </c>
      <c r="D41" s="8"/>
      <c r="E41" s="8"/>
      <c r="F41" s="8"/>
      <c r="G41" s="8"/>
      <c r="H41" s="75">
        <v>0.15690000000000001</v>
      </c>
      <c r="I41" s="8"/>
      <c r="J41" s="8"/>
      <c r="K41" s="8"/>
      <c r="L41" s="8"/>
      <c r="M41" s="8"/>
      <c r="N41" s="8"/>
      <c r="O41" s="8"/>
      <c r="P41" s="8"/>
      <c r="Q41" s="8"/>
      <c r="R41" s="8"/>
      <c r="S41" s="8"/>
      <c r="T41" s="8"/>
      <c r="U41" s="8"/>
      <c r="V41" s="8"/>
      <c r="W41" s="8"/>
      <c r="X41" s="8"/>
      <c r="Y41" s="8"/>
      <c r="Z41" s="39"/>
      <c r="AA41" s="8">
        <f t="shared" si="4"/>
        <v>0.15690000000000001</v>
      </c>
      <c r="AB41" s="47">
        <f>AB40-(AA41*49.09)</f>
        <v>-65.044464000000005</v>
      </c>
    </row>
    <row r="42" spans="2:28" ht="15.75" hidden="1" customHeight="1" x14ac:dyDescent="0.2">
      <c r="B42" s="63" t="s">
        <v>54</v>
      </c>
      <c r="C42" s="64" t="s">
        <v>55</v>
      </c>
      <c r="D42" s="8"/>
      <c r="E42" s="8"/>
      <c r="F42" s="8"/>
      <c r="G42" s="8"/>
      <c r="H42" s="75">
        <v>0.15690000000000001</v>
      </c>
      <c r="I42" s="8"/>
      <c r="J42" s="8"/>
      <c r="K42" s="8"/>
      <c r="L42" s="8"/>
      <c r="M42" s="8"/>
      <c r="N42" s="8"/>
      <c r="O42" s="8"/>
      <c r="P42" s="8"/>
      <c r="Q42" s="8"/>
      <c r="R42" s="8"/>
      <c r="S42" s="8"/>
      <c r="T42" s="8"/>
      <c r="U42" s="8"/>
      <c r="V42" s="8"/>
      <c r="W42" s="8"/>
      <c r="X42" s="8"/>
      <c r="Y42" s="8"/>
      <c r="Z42" s="39"/>
      <c r="AA42" s="8">
        <f t="shared" si="4"/>
        <v>0.15690000000000001</v>
      </c>
      <c r="AB42" s="47">
        <f>AB41-(AA42*54.55)</f>
        <v>-73.603359000000012</v>
      </c>
    </row>
    <row r="43" spans="2:28" ht="15.75" hidden="1" customHeight="1" x14ac:dyDescent="0.2">
      <c r="B43" s="8" t="s">
        <v>29</v>
      </c>
      <c r="C43" s="15" t="s">
        <v>14</v>
      </c>
      <c r="D43" s="8"/>
      <c r="E43" s="8"/>
      <c r="F43" s="8"/>
      <c r="G43" s="8"/>
      <c r="H43" s="75">
        <v>0.15690000000000001</v>
      </c>
      <c r="I43" s="8"/>
      <c r="J43" s="8"/>
      <c r="K43" s="8"/>
      <c r="L43" s="8"/>
      <c r="M43" s="8"/>
      <c r="N43" s="8"/>
      <c r="O43" s="8"/>
      <c r="P43" s="8"/>
      <c r="Q43" s="8"/>
      <c r="R43" s="8"/>
      <c r="S43" s="8"/>
      <c r="T43" s="8"/>
      <c r="U43" s="8"/>
      <c r="V43" s="8"/>
      <c r="W43" s="8"/>
      <c r="X43" s="8"/>
      <c r="Y43" s="8"/>
      <c r="Z43" s="39"/>
      <c r="AA43" s="8">
        <f t="shared" si="4"/>
        <v>0.15690000000000001</v>
      </c>
      <c r="AB43" s="47">
        <f>AB42-(AA43*54.55)</f>
        <v>-82.162254000000019</v>
      </c>
    </row>
    <row r="44" spans="2:28" ht="15.75" hidden="1" customHeight="1" x14ac:dyDescent="0.2">
      <c r="B44" s="8" t="s">
        <v>28</v>
      </c>
      <c r="C44" s="15" t="s">
        <v>15</v>
      </c>
      <c r="D44" s="8"/>
      <c r="E44" s="8"/>
      <c r="F44" s="8"/>
      <c r="G44" s="8"/>
      <c r="H44" s="75">
        <v>0.15690000000000001</v>
      </c>
      <c r="I44" s="8"/>
      <c r="J44" s="8"/>
      <c r="K44" s="8"/>
      <c r="L44" s="8"/>
      <c r="M44" s="8"/>
      <c r="N44" s="8"/>
      <c r="O44" s="8"/>
      <c r="P44" s="8"/>
      <c r="Q44" s="8"/>
      <c r="R44" s="8"/>
      <c r="S44" s="8"/>
      <c r="T44" s="8"/>
      <c r="U44" s="8"/>
      <c r="V44" s="8"/>
      <c r="W44" s="8"/>
      <c r="X44" s="8"/>
      <c r="Y44" s="8"/>
      <c r="Z44" s="39"/>
      <c r="AA44" s="8">
        <f t="shared" si="4"/>
        <v>0.15690000000000001</v>
      </c>
      <c r="AB44" s="47">
        <f>AB43-(AA44*49.09)</f>
        <v>-89.864475000000027</v>
      </c>
    </row>
    <row r="45" spans="2:28" ht="15.75" hidden="1" customHeight="1" x14ac:dyDescent="0.2">
      <c r="B45" s="8" t="s">
        <v>16</v>
      </c>
      <c r="C45" s="15" t="s">
        <v>49</v>
      </c>
      <c r="D45" s="8"/>
      <c r="E45" s="8"/>
      <c r="F45" s="8"/>
      <c r="G45" s="8"/>
      <c r="H45" s="75">
        <v>0.15690000000000001</v>
      </c>
      <c r="I45" s="8"/>
      <c r="J45" s="8"/>
      <c r="K45" s="8"/>
      <c r="L45" s="8"/>
      <c r="M45" s="8"/>
      <c r="N45" s="8"/>
      <c r="O45" s="8"/>
      <c r="P45" s="8"/>
      <c r="Q45" s="8"/>
      <c r="R45" s="8"/>
      <c r="S45" s="8"/>
      <c r="T45" s="8"/>
      <c r="U45" s="8"/>
      <c r="V45" s="8"/>
      <c r="W45" s="8"/>
      <c r="X45" s="8"/>
      <c r="Y45" s="8"/>
      <c r="Z45" s="39"/>
      <c r="AA45" s="8">
        <f t="shared" si="4"/>
        <v>0.15690000000000001</v>
      </c>
      <c r="AB45" s="47">
        <f t="shared" si="5"/>
        <v>-98.423370000000034</v>
      </c>
    </row>
    <row r="46" spans="2:28" ht="15.75" hidden="1" customHeight="1" x14ac:dyDescent="0.2">
      <c r="C46" s="40"/>
      <c r="D46" s="7">
        <f t="shared" ref="D46:AA46" si="6">SUM(D30:D45)</f>
        <v>0</v>
      </c>
      <c r="E46" s="7">
        <f t="shared" si="6"/>
        <v>0</v>
      </c>
      <c r="H46" s="75">
        <v>0.15690000000000001</v>
      </c>
      <c r="J46" s="7">
        <f t="shared" si="6"/>
        <v>0</v>
      </c>
      <c r="K46" s="7">
        <f t="shared" si="6"/>
        <v>0</v>
      </c>
      <c r="S46" s="7">
        <f t="shared" si="6"/>
        <v>0</v>
      </c>
      <c r="T46" s="7">
        <f t="shared" si="6"/>
        <v>0</v>
      </c>
      <c r="U46" s="7">
        <f t="shared" si="6"/>
        <v>0</v>
      </c>
      <c r="V46" s="7">
        <f t="shared" si="6"/>
        <v>0</v>
      </c>
      <c r="W46" s="7">
        <f t="shared" si="6"/>
        <v>0</v>
      </c>
      <c r="X46" s="7">
        <f t="shared" si="6"/>
        <v>0</v>
      </c>
      <c r="Y46" s="7">
        <f t="shared" si="6"/>
        <v>0</v>
      </c>
      <c r="Z46" s="7">
        <f t="shared" si="6"/>
        <v>0</v>
      </c>
      <c r="AA46" s="7">
        <f t="shared" si="6"/>
        <v>2.5103999999999997</v>
      </c>
      <c r="AB46" s="48"/>
    </row>
    <row r="47" spans="2:28" ht="23.25" hidden="1" customHeight="1" x14ac:dyDescent="0.2">
      <c r="C47" s="40"/>
      <c r="H47" s="75">
        <v>0.15690000000000001</v>
      </c>
      <c r="AB47" s="49"/>
    </row>
    <row r="48" spans="2:28" hidden="1" x14ac:dyDescent="0.2">
      <c r="H48" s="75">
        <v>0.15690000000000001</v>
      </c>
    </row>
    <row r="49" spans="2:28" ht="15" hidden="1" x14ac:dyDescent="0.25">
      <c r="B49" s="41" t="s">
        <v>58</v>
      </c>
      <c r="C49" s="42"/>
      <c r="D49" s="42"/>
      <c r="E49" s="42"/>
      <c r="F49" s="42"/>
      <c r="G49" s="42"/>
      <c r="H49" s="75">
        <v>0.15690000000000001</v>
      </c>
      <c r="I49" s="42"/>
      <c r="J49" s="42"/>
      <c r="K49" s="42"/>
      <c r="L49" s="42"/>
      <c r="M49" s="42"/>
      <c r="N49" s="42"/>
      <c r="O49" s="42"/>
      <c r="P49" s="42"/>
      <c r="Q49" s="42"/>
      <c r="R49" s="42"/>
      <c r="S49" s="42"/>
      <c r="T49" s="42"/>
      <c r="U49" s="42"/>
      <c r="V49" s="42"/>
      <c r="W49" s="42"/>
      <c r="X49" s="42"/>
      <c r="Y49" s="43"/>
      <c r="Z49" s="42"/>
      <c r="AA49" s="44"/>
      <c r="AB49" s="44"/>
    </row>
    <row r="50" spans="2:28" ht="15" hidden="1" x14ac:dyDescent="0.25">
      <c r="B50" s="41" t="s">
        <v>50</v>
      </c>
      <c r="C50" s="41"/>
      <c r="D50" s="42"/>
      <c r="E50" s="42"/>
      <c r="F50" s="42"/>
      <c r="G50" s="42"/>
      <c r="H50" s="75">
        <v>0.15690000000000001</v>
      </c>
      <c r="I50" s="42"/>
      <c r="J50" s="42"/>
      <c r="K50" s="42"/>
      <c r="L50" s="42"/>
      <c r="M50" s="42"/>
      <c r="N50" s="42"/>
      <c r="O50" s="42"/>
      <c r="P50" s="42"/>
      <c r="Q50" s="42"/>
      <c r="R50" s="42"/>
      <c r="S50" s="42"/>
      <c r="T50" s="42"/>
      <c r="U50" s="42"/>
      <c r="V50" s="42"/>
      <c r="W50" s="42"/>
      <c r="X50" s="42"/>
      <c r="Y50" s="42"/>
      <c r="Z50" s="43"/>
      <c r="AA50" s="42"/>
      <c r="AB50" s="44"/>
    </row>
    <row r="51" spans="2:28" x14ac:dyDescent="0.2">
      <c r="X51" s="21"/>
      <c r="Z51" s="14"/>
      <c r="AA51" s="14"/>
    </row>
    <row r="52" spans="2:28" x14ac:dyDescent="0.2">
      <c r="X52" s="21"/>
      <c r="Z52" s="14"/>
      <c r="AA52" s="14"/>
    </row>
  </sheetData>
  <mergeCells count="2">
    <mergeCell ref="Z1:AC1"/>
    <mergeCell ref="AB22:AB27"/>
  </mergeCells>
  <phoneticPr fontId="2" type="noConversion"/>
  <printOptions horizontalCentered="1" verticalCentered="1"/>
  <pageMargins left="0" right="0" top="0.5" bottom="0.5" header="0.25" footer="0.25"/>
  <pageSetup scale="64" orientation="landscape" r:id="rId1"/>
  <headerFooter alignWithMargins="0">
    <oddHeader>&amp;C&amp;F</oddHeader>
    <oddFooter>&amp;LFrom:  Jeanette Erickson&amp;CCavendish Farms - North Dakota&amp;R701-252-5222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Forecast</vt:lpstr>
      <vt:lpstr>Product Info</vt:lpstr>
      <vt:lpstr>Products</vt:lpstr>
    </vt:vector>
  </TitlesOfParts>
  <Company>J.D. Irving,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ksjenkin</dc:creator>
  <cp:lastModifiedBy>Herndon, Tabitha</cp:lastModifiedBy>
  <cp:lastPrinted>2015-12-02T20:45:55Z</cp:lastPrinted>
  <dcterms:created xsi:type="dcterms:W3CDTF">2008-02-22T17:33:46Z</dcterms:created>
  <dcterms:modified xsi:type="dcterms:W3CDTF">2024-01-03T14:39:13Z</dcterms:modified>
</cp:coreProperties>
</file>